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mc:AlternateContent xmlns:mc="http://schemas.openxmlformats.org/markup-compatibility/2006">
    <mc:Choice Requires="x15">
      <x15ac:absPath xmlns:x15ac="http://schemas.microsoft.com/office/spreadsheetml/2010/11/ac" url="C:\Users\ioxxi79\Desktop\MissingPartic(2019_goodness)\"/>
    </mc:Choice>
  </mc:AlternateContent>
  <xr:revisionPtr revIDLastSave="0" documentId="13_ncr:1_{F034B128-E8D8-44CD-9F5E-AC3369FC66AA}" xr6:coauthVersionLast="40" xr6:coauthVersionMax="40" xr10:uidLastSave="{00000000-0000-0000-0000-000000000000}"/>
  <workbookProtection workbookAlgorithmName="SHA-512" workbookHashValue="87lZNU9NSHsEsjYasRwPaiba2lvLP4jBN9g/6n2fAos0owdlWUE3pOw8yE1YJ3BFCK5Nw4HGK8VL4odFvoX8Eg==" workbookSaltValue="aTBPN8sAhn4gV/PK/XwpSw==" workbookSpinCount="100000" lockStructure="1"/>
  <bookViews>
    <workbookView xWindow="0" yWindow="0" windowWidth="19200" windowHeight="10770" tabRatio="688" xr2:uid="{00000000-000D-0000-FFFF-FFFF00000000}"/>
  </bookViews>
  <sheets>
    <sheet name="Instructions" sheetId="13" r:id="rId1"/>
    <sheet name="Before NRA" sheetId="1" r:id="rId2"/>
    <sheet name="After NRA" sheetId="8" r:id="rId3"/>
    <sheet name="XRA_Table2C" sheetId="9" state="veryHidden" r:id="rId4"/>
    <sheet name="AnnuFact_Before_NRD" sheetId="7" state="veryHidden" r:id="rId5"/>
    <sheet name="Annuity Factor Calcs" sheetId="12" state="veryHidden" r:id="rId6"/>
    <sheet name="AnnuFact_After_NRD" sheetId="10" state="veryHidden" r:id="rId7"/>
    <sheet name="Update Wkbk Instructions" sheetId="14" state="veryHidden" r:id="rId8"/>
  </sheets>
  <externalReferences>
    <externalReference r:id="rId9"/>
  </externalReferences>
  <definedNames>
    <definedName name="InterestDiscount" localSheetId="6">AnnuFact_After_NRD!$J$7:$J$127</definedName>
    <definedName name="InterestDiscount" localSheetId="4">AnnuFact_Before_NRD!$K$7:$K$127</definedName>
    <definedName name="InterestDiscount2" localSheetId="6">AnnuFact_After_NRD!$N$7:$N$127</definedName>
    <definedName name="InterestDiscount2" localSheetId="7">[1]AnnuFact_Before_NRD!$P$7:$P$127</definedName>
    <definedName name="InterestDiscount2">AnnuFact_Before_NRD!$P$7:$P$127</definedName>
    <definedName name="Payment" localSheetId="6">AnnuFact_After_NRD!$K$7:$K$127</definedName>
    <definedName name="Payment2" localSheetId="6">AnnuFact_After_NRD!$O$7:$O$127</definedName>
    <definedName name="_xlnm.Print_Area" localSheetId="2">'After NRA'!$A$1:$F$15</definedName>
    <definedName name="_xlnm.Print_Area" localSheetId="1">'Before NRA'!$A$1:$F$18</definedName>
    <definedName name="_xlnm.Print_Area" localSheetId="0">Instructions!$B$1:$D$39</definedName>
    <definedName name="SurvivalDiscount" localSheetId="6">AnnuFact_After_NRD!$I$7:$I$127</definedName>
    <definedName name="SurvivalDiscount" localSheetId="4">AnnuFact_Before_NRD!$J$7:$J$127</definedName>
    <definedName name="SurvivalDiscount2" localSheetId="6">AnnuFact_After_NRD!$M$7:$M$127</definedName>
    <definedName name="SurvivalDiscount2" localSheetId="7">[1]AnnuFact_Before_NRD!$O$7:$O$127</definedName>
    <definedName name="SurvivalDiscount2">AnnuFact_Before_NRD!$O$7:$O$127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4" l="1"/>
  <c r="B7" i="14"/>
  <c r="B10" i="14"/>
  <c r="B11" i="14"/>
  <c r="B12" i="14"/>
  <c r="B15" i="14"/>
  <c r="B16" i="14"/>
  <c r="B17" i="14"/>
  <c r="G9" i="1" l="1"/>
  <c r="G12" i="1" l="1"/>
  <c r="G11" i="1" l="1"/>
  <c r="G9" i="8" l="1"/>
  <c r="R1" i="10" l="1"/>
  <c r="C16" i="7" l="1"/>
  <c r="C18" i="7"/>
  <c r="D18" i="12" l="1"/>
  <c r="E8" i="8" s="1"/>
  <c r="D4" i="12"/>
  <c r="E8" i="1" l="1"/>
  <c r="A5" i="9" s="1"/>
  <c r="H127" i="7" l="1"/>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F8" i="7"/>
  <c r="F9" i="7" s="1"/>
  <c r="H7" i="7"/>
  <c r="G2" i="7"/>
  <c r="G1" i="7"/>
  <c r="F10" i="7" l="1"/>
  <c r="F11" i="7" l="1"/>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E8" i="10"/>
  <c r="G7" i="10"/>
  <c r="F2" i="10"/>
  <c r="F1" i="10"/>
  <c r="A4" i="10" l="1"/>
  <c r="A5" i="10" s="1"/>
  <c r="K5" i="10" s="1"/>
  <c r="F12" i="7"/>
  <c r="E9" i="10"/>
  <c r="A7" i="10" l="1"/>
  <c r="J9" i="10"/>
  <c r="A9" i="10"/>
  <c r="F13" i="7"/>
  <c r="I10" i="10"/>
  <c r="E10" i="10"/>
  <c r="J10" i="10"/>
  <c r="I8" i="10"/>
  <c r="J8" i="10"/>
  <c r="A6" i="10"/>
  <c r="I9" i="10"/>
  <c r="N10" i="10" l="1"/>
  <c r="O5" i="10"/>
  <c r="F14" i="7"/>
  <c r="M8" i="10"/>
  <c r="N8" i="10"/>
  <c r="N9" i="10"/>
  <c r="M9" i="10"/>
  <c r="N11" i="10"/>
  <c r="J11" i="10"/>
  <c r="M11" i="10"/>
  <c r="I11" i="10"/>
  <c r="E11" i="10"/>
  <c r="M10" i="10"/>
  <c r="F15" i="7" l="1"/>
  <c r="N12" i="10"/>
  <c r="J12" i="10"/>
  <c r="M12" i="10"/>
  <c r="I12" i="10"/>
  <c r="E12" i="10"/>
  <c r="F16" i="7" l="1"/>
  <c r="N13" i="10"/>
  <c r="J13" i="10"/>
  <c r="M13" i="10"/>
  <c r="I13" i="10"/>
  <c r="E13" i="10"/>
  <c r="F17" i="7" l="1"/>
  <c r="N14" i="10"/>
  <c r="J14" i="10"/>
  <c r="M14" i="10"/>
  <c r="I14" i="10"/>
  <c r="E14" i="10"/>
  <c r="F18" i="7" l="1"/>
  <c r="N15" i="10"/>
  <c r="J15" i="10"/>
  <c r="M15" i="10"/>
  <c r="I15" i="10"/>
  <c r="E15" i="10"/>
  <c r="F19" i="7" l="1"/>
  <c r="N16" i="10"/>
  <c r="J16" i="10"/>
  <c r="M16" i="10"/>
  <c r="I16" i="10"/>
  <c r="E16" i="10"/>
  <c r="F20" i="7" l="1"/>
  <c r="N17" i="10"/>
  <c r="J17" i="10"/>
  <c r="M17" i="10"/>
  <c r="I17" i="10"/>
  <c r="E17" i="10"/>
  <c r="F21" i="7" l="1"/>
  <c r="N18" i="10"/>
  <c r="J18" i="10"/>
  <c r="M18" i="10"/>
  <c r="I18" i="10"/>
  <c r="E18" i="10"/>
  <c r="F22" i="7" l="1"/>
  <c r="N19" i="10"/>
  <c r="J19" i="10"/>
  <c r="M19" i="10"/>
  <c r="I19" i="10"/>
  <c r="E19" i="10"/>
  <c r="F23" i="7" l="1"/>
  <c r="N20" i="10"/>
  <c r="J20" i="10"/>
  <c r="M20" i="10"/>
  <c r="I20" i="10"/>
  <c r="E20" i="10"/>
  <c r="F24" i="7" l="1"/>
  <c r="N21" i="10"/>
  <c r="J21" i="10"/>
  <c r="M21" i="10"/>
  <c r="I21" i="10"/>
  <c r="E21" i="10"/>
  <c r="F25" i="7" l="1"/>
  <c r="N22" i="10"/>
  <c r="J22" i="10"/>
  <c r="M22" i="10"/>
  <c r="I22" i="10"/>
  <c r="E22" i="10"/>
  <c r="F26" i="7" l="1"/>
  <c r="N23" i="10"/>
  <c r="J23" i="10"/>
  <c r="M23" i="10"/>
  <c r="I23" i="10"/>
  <c r="E23" i="10"/>
  <c r="F27" i="7" l="1"/>
  <c r="N24" i="10"/>
  <c r="J24" i="10"/>
  <c r="M24" i="10"/>
  <c r="I24" i="10"/>
  <c r="E24" i="10"/>
  <c r="F28" i="7" l="1"/>
  <c r="N25" i="10"/>
  <c r="J25" i="10"/>
  <c r="M25" i="10"/>
  <c r="I25" i="10"/>
  <c r="E25" i="10"/>
  <c r="F29" i="7" l="1"/>
  <c r="N26" i="10"/>
  <c r="J26" i="10"/>
  <c r="M26" i="10"/>
  <c r="I26" i="10"/>
  <c r="E26" i="10"/>
  <c r="F30" i="7" l="1"/>
  <c r="N27" i="10"/>
  <c r="J27" i="10"/>
  <c r="M27" i="10"/>
  <c r="I27" i="10"/>
  <c r="E27" i="10"/>
  <c r="F31" i="7" l="1"/>
  <c r="N28" i="10"/>
  <c r="J28" i="10"/>
  <c r="M28" i="10"/>
  <c r="I28" i="10"/>
  <c r="E28" i="10"/>
  <c r="F32" i="7" l="1"/>
  <c r="N29" i="10"/>
  <c r="J29" i="10"/>
  <c r="M29" i="10"/>
  <c r="I29" i="10"/>
  <c r="E29" i="10"/>
  <c r="F33" i="7" l="1"/>
  <c r="N30" i="10"/>
  <c r="J30" i="10"/>
  <c r="M30" i="10"/>
  <c r="I30" i="10"/>
  <c r="E30" i="10"/>
  <c r="F34" i="7" l="1"/>
  <c r="N31" i="10"/>
  <c r="J31" i="10"/>
  <c r="M31" i="10"/>
  <c r="I31" i="10"/>
  <c r="E31" i="10"/>
  <c r="F35" i="7" l="1"/>
  <c r="N32" i="10"/>
  <c r="J32" i="10"/>
  <c r="M32" i="10"/>
  <c r="I32" i="10"/>
  <c r="E32" i="10"/>
  <c r="F36" i="7" l="1"/>
  <c r="N33" i="10"/>
  <c r="J33" i="10"/>
  <c r="M33" i="10"/>
  <c r="I33" i="10"/>
  <c r="E33" i="10"/>
  <c r="F37" i="7" l="1"/>
  <c r="N34" i="10"/>
  <c r="J34" i="10"/>
  <c r="M34" i="10"/>
  <c r="I34" i="10"/>
  <c r="E34" i="10"/>
  <c r="F38" i="7" l="1"/>
  <c r="N35" i="10"/>
  <c r="J35" i="10"/>
  <c r="M35" i="10"/>
  <c r="I35" i="10"/>
  <c r="E35" i="10"/>
  <c r="F39" i="7" l="1"/>
  <c r="N36" i="10"/>
  <c r="J36" i="10"/>
  <c r="M36" i="10"/>
  <c r="I36" i="10"/>
  <c r="E36" i="10"/>
  <c r="F40" i="7" l="1"/>
  <c r="N37" i="10"/>
  <c r="J37" i="10"/>
  <c r="M37" i="10"/>
  <c r="I37" i="10"/>
  <c r="E37" i="10"/>
  <c r="F41" i="7" l="1"/>
  <c r="N38" i="10"/>
  <c r="J38" i="10"/>
  <c r="M38" i="10"/>
  <c r="I38" i="10"/>
  <c r="E38" i="10"/>
  <c r="F42" i="7" l="1"/>
  <c r="N39" i="10"/>
  <c r="J39" i="10"/>
  <c r="M39" i="10"/>
  <c r="I39" i="10"/>
  <c r="E39" i="10"/>
  <c r="F43" i="7" l="1"/>
  <c r="N40" i="10"/>
  <c r="J40" i="10"/>
  <c r="M40" i="10"/>
  <c r="I40" i="10"/>
  <c r="E40" i="10"/>
  <c r="F44" i="7" l="1"/>
  <c r="N41" i="10"/>
  <c r="J41" i="10"/>
  <c r="M41" i="10"/>
  <c r="I41" i="10"/>
  <c r="E41" i="10"/>
  <c r="F45" i="7" l="1"/>
  <c r="N42" i="10"/>
  <c r="J42" i="10"/>
  <c r="M42" i="10"/>
  <c r="I42" i="10"/>
  <c r="E42" i="10"/>
  <c r="F46" i="7" l="1"/>
  <c r="N43" i="10"/>
  <c r="J43" i="10"/>
  <c r="M43" i="10"/>
  <c r="I43" i="10"/>
  <c r="E43" i="10"/>
  <c r="F47" i="7" l="1"/>
  <c r="N44" i="10"/>
  <c r="J44" i="10"/>
  <c r="M44" i="10"/>
  <c r="I44" i="10"/>
  <c r="E44" i="10"/>
  <c r="F48" i="7" l="1"/>
  <c r="N45" i="10"/>
  <c r="J45" i="10"/>
  <c r="M45" i="10"/>
  <c r="I45" i="10"/>
  <c r="E45" i="10"/>
  <c r="F49" i="7" l="1"/>
  <c r="N46" i="10"/>
  <c r="J46" i="10"/>
  <c r="M46" i="10"/>
  <c r="I46" i="10"/>
  <c r="E46" i="10"/>
  <c r="F50" i="7" l="1"/>
  <c r="N47" i="10"/>
  <c r="J47" i="10"/>
  <c r="M47" i="10"/>
  <c r="I47" i="10"/>
  <c r="E47" i="10"/>
  <c r="F51" i="7" l="1"/>
  <c r="N48" i="10"/>
  <c r="J48" i="10"/>
  <c r="M48" i="10"/>
  <c r="I48" i="10"/>
  <c r="E48" i="10"/>
  <c r="F52" i="7" l="1"/>
  <c r="N49" i="10"/>
  <c r="J49" i="10"/>
  <c r="M49" i="10"/>
  <c r="I49" i="10"/>
  <c r="E49" i="10"/>
  <c r="F53" i="7" l="1"/>
  <c r="N50" i="10"/>
  <c r="J50" i="10"/>
  <c r="M50" i="10"/>
  <c r="I50" i="10"/>
  <c r="E50" i="10"/>
  <c r="F54" i="7" l="1"/>
  <c r="N51" i="10"/>
  <c r="J51" i="10"/>
  <c r="M51" i="10"/>
  <c r="I51" i="10"/>
  <c r="E51" i="10"/>
  <c r="F55" i="7" l="1"/>
  <c r="N52" i="10"/>
  <c r="J52" i="10"/>
  <c r="M52" i="10"/>
  <c r="I52" i="10"/>
  <c r="E52" i="10"/>
  <c r="F56" i="7" l="1"/>
  <c r="N53" i="10"/>
  <c r="J53" i="10"/>
  <c r="M53" i="10"/>
  <c r="I53" i="10"/>
  <c r="E53" i="10"/>
  <c r="F57" i="7" l="1"/>
  <c r="N54" i="10"/>
  <c r="J54" i="10"/>
  <c r="M54" i="10"/>
  <c r="I54" i="10"/>
  <c r="E54" i="10"/>
  <c r="F58" i="7" l="1"/>
  <c r="N55" i="10"/>
  <c r="J55" i="10"/>
  <c r="M55" i="10"/>
  <c r="I55" i="10"/>
  <c r="E55" i="10"/>
  <c r="F59" i="7" l="1"/>
  <c r="N56" i="10"/>
  <c r="J56" i="10"/>
  <c r="M56" i="10"/>
  <c r="I56" i="10"/>
  <c r="E56" i="10"/>
  <c r="F60" i="7" l="1"/>
  <c r="N57" i="10"/>
  <c r="J57" i="10"/>
  <c r="M57" i="10"/>
  <c r="I57" i="10"/>
  <c r="E57" i="10"/>
  <c r="F61" i="7" l="1"/>
  <c r="N58" i="10"/>
  <c r="J58" i="10"/>
  <c r="M58" i="10"/>
  <c r="I58" i="10"/>
  <c r="E58" i="10"/>
  <c r="F62" i="7" l="1"/>
  <c r="N59" i="10"/>
  <c r="J59" i="10"/>
  <c r="M59" i="10"/>
  <c r="I59" i="10"/>
  <c r="E59" i="10"/>
  <c r="F63" i="7" l="1"/>
  <c r="N60" i="10"/>
  <c r="J60" i="10"/>
  <c r="M60" i="10"/>
  <c r="I60" i="10"/>
  <c r="E60" i="10"/>
  <c r="F64" i="7" l="1"/>
  <c r="M61" i="10"/>
  <c r="J61" i="10"/>
  <c r="N61" i="10"/>
  <c r="I61" i="10"/>
  <c r="E61" i="10"/>
  <c r="F65" i="7" l="1"/>
  <c r="M62" i="10"/>
  <c r="I62" i="10"/>
  <c r="E62" i="10"/>
  <c r="N62" i="10"/>
  <c r="J62" i="10"/>
  <c r="F66" i="7" l="1"/>
  <c r="M63" i="10"/>
  <c r="I63" i="10"/>
  <c r="E63" i="10"/>
  <c r="N63" i="10"/>
  <c r="J63" i="10"/>
  <c r="F67" i="7" l="1"/>
  <c r="M64" i="10"/>
  <c r="I64" i="10"/>
  <c r="E64" i="10"/>
  <c r="N64" i="10"/>
  <c r="J64" i="10"/>
  <c r="F68" i="7" l="1"/>
  <c r="M65" i="10"/>
  <c r="I65" i="10"/>
  <c r="E65" i="10"/>
  <c r="N65" i="10"/>
  <c r="J65" i="10"/>
  <c r="F69" i="7" l="1"/>
  <c r="M66" i="10"/>
  <c r="I66" i="10"/>
  <c r="E66" i="10"/>
  <c r="J66" i="10" s="1"/>
  <c r="N66" i="10"/>
  <c r="F70" i="7" l="1"/>
  <c r="M67" i="10"/>
  <c r="I67" i="10"/>
  <c r="E67" i="10"/>
  <c r="N67" i="10" s="1"/>
  <c r="J67" i="10" l="1"/>
  <c r="J68" i="10" s="1"/>
  <c r="F71" i="7"/>
  <c r="M68" i="10"/>
  <c r="I68" i="10"/>
  <c r="E68" i="10"/>
  <c r="N68" i="10" s="1"/>
  <c r="F72" i="7" l="1"/>
  <c r="M69" i="10"/>
  <c r="I69" i="10"/>
  <c r="E69" i="10"/>
  <c r="N69" i="10" s="1"/>
  <c r="J69" i="10" l="1"/>
  <c r="F73" i="7"/>
  <c r="M70" i="10"/>
  <c r="I70" i="10"/>
  <c r="E70" i="10"/>
  <c r="J70" i="10" l="1"/>
  <c r="N70" i="10"/>
  <c r="F74" i="7"/>
  <c r="M71" i="10"/>
  <c r="I71" i="10"/>
  <c r="E71" i="10"/>
  <c r="N71" i="10" s="1"/>
  <c r="J71" i="10" l="1"/>
  <c r="F75" i="7"/>
  <c r="M72" i="10"/>
  <c r="I72" i="10"/>
  <c r="E72" i="10"/>
  <c r="N72" i="10"/>
  <c r="J72" i="10" l="1"/>
  <c r="F76" i="7"/>
  <c r="M73" i="10"/>
  <c r="I73" i="10"/>
  <c r="E73" i="10"/>
  <c r="N73" i="10" s="1"/>
  <c r="J73" i="10" l="1"/>
  <c r="F77" i="7"/>
  <c r="M74" i="10"/>
  <c r="I74" i="10"/>
  <c r="E74" i="10"/>
  <c r="N74" i="10"/>
  <c r="J74" i="10" l="1"/>
  <c r="F78" i="7"/>
  <c r="M75" i="10"/>
  <c r="I75" i="10"/>
  <c r="E75" i="10"/>
  <c r="N75" i="10" s="1"/>
  <c r="J75" i="10" l="1"/>
  <c r="F79" i="7"/>
  <c r="M76" i="10"/>
  <c r="I76" i="10"/>
  <c r="E76" i="10"/>
  <c r="N76" i="10"/>
  <c r="J76" i="10" l="1"/>
  <c r="F80" i="7"/>
  <c r="M77" i="10"/>
  <c r="I77" i="10"/>
  <c r="E77" i="10"/>
  <c r="N77" i="10" s="1"/>
  <c r="J77" i="10" l="1"/>
  <c r="F81" i="7"/>
  <c r="M78" i="10"/>
  <c r="I78" i="10"/>
  <c r="E78" i="10"/>
  <c r="N78" i="10"/>
  <c r="J78" i="10" l="1"/>
  <c r="F82" i="7"/>
  <c r="M79" i="10"/>
  <c r="I79" i="10"/>
  <c r="E79" i="10"/>
  <c r="N79" i="10" s="1"/>
  <c r="J79" i="10" l="1"/>
  <c r="F83" i="7"/>
  <c r="M80" i="10"/>
  <c r="I80" i="10"/>
  <c r="E80" i="10"/>
  <c r="N80" i="10"/>
  <c r="J80" i="10" l="1"/>
  <c r="F84" i="7"/>
  <c r="M81" i="10"/>
  <c r="I81" i="10"/>
  <c r="E81" i="10"/>
  <c r="N81" i="10" s="1"/>
  <c r="F85" i="7" l="1"/>
  <c r="J81" i="10"/>
  <c r="M82" i="10"/>
  <c r="I82" i="10"/>
  <c r="E82" i="10"/>
  <c r="N82" i="10" s="1"/>
  <c r="F86" i="7" l="1"/>
  <c r="J82" i="10"/>
  <c r="M83" i="10"/>
  <c r="I83" i="10"/>
  <c r="E83" i="10"/>
  <c r="N83" i="10" s="1"/>
  <c r="F87" i="7" l="1"/>
  <c r="J83" i="10"/>
  <c r="M84" i="10"/>
  <c r="I84" i="10"/>
  <c r="E84" i="10"/>
  <c r="N84" i="10" s="1"/>
  <c r="F88" i="7" l="1"/>
  <c r="J84" i="10"/>
  <c r="M85" i="10"/>
  <c r="I85" i="10"/>
  <c r="E85" i="10"/>
  <c r="N85" i="10" s="1"/>
  <c r="F89" i="7" l="1"/>
  <c r="J85" i="10"/>
  <c r="M86" i="10"/>
  <c r="I86" i="10"/>
  <c r="E86" i="10"/>
  <c r="N86" i="10" s="1"/>
  <c r="F90" i="7" l="1"/>
  <c r="J86" i="10"/>
  <c r="M87" i="10"/>
  <c r="I87" i="10"/>
  <c r="E87" i="10"/>
  <c r="N87" i="10" s="1"/>
  <c r="F91" i="7" l="1"/>
  <c r="J87" i="10"/>
  <c r="M88" i="10"/>
  <c r="I88" i="10"/>
  <c r="E88" i="10"/>
  <c r="N88" i="10" s="1"/>
  <c r="F92" i="7" l="1"/>
  <c r="J88" i="10"/>
  <c r="M89" i="10"/>
  <c r="I89" i="10"/>
  <c r="E89" i="10"/>
  <c r="N89" i="10" s="1"/>
  <c r="F93" i="7" l="1"/>
  <c r="J89" i="10"/>
  <c r="M90" i="10"/>
  <c r="I90" i="10"/>
  <c r="E90" i="10"/>
  <c r="N90" i="10" s="1"/>
  <c r="F94" i="7" l="1"/>
  <c r="J90" i="10"/>
  <c r="M91" i="10"/>
  <c r="I91" i="10"/>
  <c r="E91" i="10"/>
  <c r="N91" i="10" s="1"/>
  <c r="F95" i="7" l="1"/>
  <c r="J91" i="10"/>
  <c r="M92" i="10"/>
  <c r="I92" i="10"/>
  <c r="E92" i="10"/>
  <c r="N92" i="10" s="1"/>
  <c r="F96" i="7" l="1"/>
  <c r="J92" i="10"/>
  <c r="M93" i="10"/>
  <c r="I93" i="10"/>
  <c r="E93" i="10"/>
  <c r="N93" i="10" s="1"/>
  <c r="F97" i="7" l="1"/>
  <c r="J93" i="10"/>
  <c r="M94" i="10"/>
  <c r="I94" i="10"/>
  <c r="E94" i="10"/>
  <c r="N94" i="10" s="1"/>
  <c r="F98" i="7" l="1"/>
  <c r="J94" i="10"/>
  <c r="M95" i="10"/>
  <c r="I95" i="10"/>
  <c r="E95" i="10"/>
  <c r="N95" i="10" s="1"/>
  <c r="F99" i="7" l="1"/>
  <c r="J95" i="10"/>
  <c r="M96" i="10"/>
  <c r="I96" i="10"/>
  <c r="E96" i="10"/>
  <c r="N96" i="10" s="1"/>
  <c r="F100" i="7" l="1"/>
  <c r="J96" i="10"/>
  <c r="M97" i="10"/>
  <c r="I97" i="10"/>
  <c r="E97" i="10"/>
  <c r="N97" i="10" s="1"/>
  <c r="F101" i="7" l="1"/>
  <c r="J97" i="10"/>
  <c r="M98" i="10"/>
  <c r="I98" i="10"/>
  <c r="E98" i="10"/>
  <c r="N98" i="10" s="1"/>
  <c r="F102" i="7" l="1"/>
  <c r="J98" i="10"/>
  <c r="M99" i="10"/>
  <c r="I99" i="10"/>
  <c r="E99" i="10"/>
  <c r="N99" i="10" s="1"/>
  <c r="F103" i="7" l="1"/>
  <c r="J99" i="10"/>
  <c r="M100" i="10"/>
  <c r="I100" i="10"/>
  <c r="E100" i="10"/>
  <c r="N100" i="10" s="1"/>
  <c r="F104" i="7" l="1"/>
  <c r="J100" i="10"/>
  <c r="M101" i="10"/>
  <c r="I101" i="10"/>
  <c r="E101" i="10"/>
  <c r="N101" i="10" s="1"/>
  <c r="F105" i="7" l="1"/>
  <c r="J101" i="10"/>
  <c r="M102" i="10"/>
  <c r="I102" i="10"/>
  <c r="E102" i="10"/>
  <c r="N102" i="10" s="1"/>
  <c r="F106" i="7" l="1"/>
  <c r="J102" i="10"/>
  <c r="M103" i="10"/>
  <c r="I103" i="10"/>
  <c r="E103" i="10"/>
  <c r="N103" i="10" s="1"/>
  <c r="F107" i="7" l="1"/>
  <c r="J103" i="10"/>
  <c r="M104" i="10"/>
  <c r="I104" i="10"/>
  <c r="E104" i="10"/>
  <c r="N104" i="10" s="1"/>
  <c r="F108" i="7" l="1"/>
  <c r="J104" i="10"/>
  <c r="M105" i="10"/>
  <c r="I105" i="10"/>
  <c r="E105" i="10"/>
  <c r="N105" i="10" s="1"/>
  <c r="F109" i="7" l="1"/>
  <c r="J105" i="10"/>
  <c r="M106" i="10"/>
  <c r="I106" i="10"/>
  <c r="E106" i="10"/>
  <c r="N106" i="10" s="1"/>
  <c r="F110" i="7" l="1"/>
  <c r="J106" i="10"/>
  <c r="M107" i="10"/>
  <c r="I107" i="10"/>
  <c r="E107" i="10"/>
  <c r="N107" i="10" s="1"/>
  <c r="F111" i="7" l="1"/>
  <c r="J107" i="10"/>
  <c r="M108" i="10"/>
  <c r="I108" i="10"/>
  <c r="E108" i="10"/>
  <c r="N108" i="10" s="1"/>
  <c r="F112" i="7" l="1"/>
  <c r="J108" i="10"/>
  <c r="M109" i="10"/>
  <c r="I109" i="10"/>
  <c r="E109" i="10"/>
  <c r="N109" i="10" s="1"/>
  <c r="F113" i="7" l="1"/>
  <c r="J109" i="10"/>
  <c r="M110" i="10"/>
  <c r="I110" i="10"/>
  <c r="E110" i="10"/>
  <c r="F114" i="7" l="1"/>
  <c r="J110" i="10"/>
  <c r="M111" i="10"/>
  <c r="I111" i="10"/>
  <c r="E111" i="10"/>
  <c r="N110" i="10"/>
  <c r="F115" i="7" l="1"/>
  <c r="N111" i="10"/>
  <c r="M112" i="10"/>
  <c r="I112" i="10"/>
  <c r="E112" i="10"/>
  <c r="J111" i="10"/>
  <c r="F116" i="7" l="1"/>
  <c r="J112" i="10"/>
  <c r="M113" i="10"/>
  <c r="I113" i="10"/>
  <c r="E113" i="10"/>
  <c r="N112" i="10"/>
  <c r="F117" i="7" l="1"/>
  <c r="J113" i="10"/>
  <c r="N113" i="10"/>
  <c r="M114" i="10"/>
  <c r="I114" i="10"/>
  <c r="E114" i="10"/>
  <c r="J114" i="10" l="1"/>
  <c r="F118" i="7"/>
  <c r="M115" i="10"/>
  <c r="I115" i="10"/>
  <c r="E115" i="10"/>
  <c r="N114" i="10"/>
  <c r="J115" i="10" l="1"/>
  <c r="F119" i="7"/>
  <c r="N115" i="10"/>
  <c r="M116" i="10"/>
  <c r="I116" i="10"/>
  <c r="E116" i="10"/>
  <c r="J116" i="10" l="1"/>
  <c r="F120" i="7"/>
  <c r="M117" i="10"/>
  <c r="I117" i="10"/>
  <c r="E117" i="10"/>
  <c r="N116" i="10"/>
  <c r="J117" i="10" l="1"/>
  <c r="F121" i="7"/>
  <c r="N117" i="10"/>
  <c r="M118" i="10"/>
  <c r="I118" i="10"/>
  <c r="E118" i="10"/>
  <c r="J118" i="10" l="1"/>
  <c r="F122" i="7"/>
  <c r="M119" i="10"/>
  <c r="I119" i="10"/>
  <c r="E119" i="10"/>
  <c r="N118" i="10"/>
  <c r="J119" i="10" l="1"/>
  <c r="F123" i="7"/>
  <c r="N119" i="10"/>
  <c r="M120" i="10"/>
  <c r="I120" i="10"/>
  <c r="E120" i="10"/>
  <c r="J120" i="10" l="1"/>
  <c r="F124" i="7"/>
  <c r="M121" i="10"/>
  <c r="I121" i="10"/>
  <c r="E121" i="10"/>
  <c r="N120" i="10"/>
  <c r="J121" i="10" l="1"/>
  <c r="F125" i="7"/>
  <c r="N121" i="10"/>
  <c r="M122" i="10"/>
  <c r="I122" i="10"/>
  <c r="E122" i="10"/>
  <c r="J122" i="10" l="1"/>
  <c r="F126" i="7"/>
  <c r="M123" i="10"/>
  <c r="I123" i="10"/>
  <c r="E123" i="10"/>
  <c r="N122" i="10"/>
  <c r="J123" i="10" l="1"/>
  <c r="F127" i="7"/>
  <c r="N123" i="10"/>
  <c r="M124" i="10"/>
  <c r="I124" i="10"/>
  <c r="E124" i="10"/>
  <c r="J124" i="10" l="1"/>
  <c r="M125" i="10"/>
  <c r="I125" i="10"/>
  <c r="E125" i="10"/>
  <c r="N124" i="10"/>
  <c r="J125" i="10" l="1"/>
  <c r="N125" i="10"/>
  <c r="M126" i="10"/>
  <c r="I126" i="10"/>
  <c r="E126" i="10"/>
  <c r="J126" i="10" l="1"/>
  <c r="M127" i="10"/>
  <c r="I127" i="10"/>
  <c r="E127" i="10"/>
  <c r="N126" i="10"/>
  <c r="J127" i="10" l="1"/>
  <c r="N127" i="10"/>
  <c r="Z39" i="9" l="1"/>
  <c r="Y39" i="9"/>
  <c r="X39" i="9"/>
  <c r="W39" i="9"/>
  <c r="V39" i="9"/>
  <c r="U39" i="9"/>
  <c r="T39" i="9"/>
  <c r="S39" i="9"/>
  <c r="R39" i="9"/>
  <c r="Q39" i="9"/>
  <c r="P39" i="9"/>
  <c r="O39" i="9"/>
  <c r="N39" i="9"/>
  <c r="M39" i="9"/>
  <c r="L39" i="9"/>
  <c r="K39" i="9"/>
  <c r="J39" i="9"/>
  <c r="I39" i="9"/>
  <c r="H39" i="9"/>
  <c r="G39" i="9"/>
  <c r="F39" i="9"/>
  <c r="E39" i="9"/>
  <c r="D39" i="9"/>
  <c r="C39" i="9"/>
  <c r="Y38" i="9"/>
  <c r="X38" i="9"/>
  <c r="W38" i="9"/>
  <c r="V38" i="9"/>
  <c r="U38" i="9"/>
  <c r="T38" i="9"/>
  <c r="S38" i="9"/>
  <c r="R38" i="9"/>
  <c r="Q38" i="9"/>
  <c r="P38" i="9"/>
  <c r="O38" i="9"/>
  <c r="N38" i="9"/>
  <c r="M38" i="9"/>
  <c r="L38" i="9"/>
  <c r="K38" i="9"/>
  <c r="J38" i="9"/>
  <c r="I38" i="9"/>
  <c r="H38" i="9"/>
  <c r="G38" i="9"/>
  <c r="F38" i="9"/>
  <c r="E38" i="9"/>
  <c r="D38" i="9"/>
  <c r="C38" i="9"/>
  <c r="X37" i="9"/>
  <c r="W37" i="9"/>
  <c r="V37" i="9"/>
  <c r="U37" i="9"/>
  <c r="T37" i="9"/>
  <c r="S37" i="9"/>
  <c r="R37" i="9"/>
  <c r="Q37" i="9"/>
  <c r="P37" i="9"/>
  <c r="O37" i="9"/>
  <c r="N37" i="9"/>
  <c r="M37" i="9"/>
  <c r="L37" i="9"/>
  <c r="K37" i="9"/>
  <c r="J37" i="9"/>
  <c r="I37" i="9"/>
  <c r="H37" i="9"/>
  <c r="G37" i="9"/>
  <c r="F37" i="9"/>
  <c r="E37" i="9"/>
  <c r="D37" i="9"/>
  <c r="C37" i="9"/>
  <c r="W36" i="9"/>
  <c r="V36" i="9"/>
  <c r="U36" i="9"/>
  <c r="T36" i="9"/>
  <c r="S36" i="9"/>
  <c r="R36" i="9"/>
  <c r="Q36" i="9"/>
  <c r="P36" i="9"/>
  <c r="O36" i="9"/>
  <c r="N36" i="9"/>
  <c r="M36" i="9"/>
  <c r="L36" i="9"/>
  <c r="K36" i="9"/>
  <c r="J36" i="9"/>
  <c r="I36" i="9"/>
  <c r="H36" i="9"/>
  <c r="G36" i="9"/>
  <c r="F36" i="9"/>
  <c r="E36" i="9"/>
  <c r="D36" i="9"/>
  <c r="C36" i="9"/>
  <c r="V35" i="9"/>
  <c r="U35" i="9"/>
  <c r="T35" i="9"/>
  <c r="S35" i="9"/>
  <c r="R35" i="9"/>
  <c r="Q35" i="9"/>
  <c r="P35" i="9"/>
  <c r="O35" i="9"/>
  <c r="N35" i="9"/>
  <c r="M35" i="9"/>
  <c r="L35" i="9"/>
  <c r="K35" i="9"/>
  <c r="J35" i="9"/>
  <c r="I35" i="9"/>
  <c r="H35" i="9"/>
  <c r="G35" i="9"/>
  <c r="F35" i="9"/>
  <c r="E35" i="9"/>
  <c r="D35" i="9"/>
  <c r="C35" i="9"/>
  <c r="U34" i="9"/>
  <c r="T34" i="9"/>
  <c r="S34" i="9"/>
  <c r="R34" i="9"/>
  <c r="Q34" i="9"/>
  <c r="P34" i="9"/>
  <c r="O34" i="9"/>
  <c r="N34" i="9"/>
  <c r="M34" i="9"/>
  <c r="L34" i="9"/>
  <c r="K34" i="9"/>
  <c r="J34" i="9"/>
  <c r="I34" i="9"/>
  <c r="H34" i="9"/>
  <c r="G34" i="9"/>
  <c r="F34" i="9"/>
  <c r="E34" i="9"/>
  <c r="D34" i="9"/>
  <c r="C34" i="9"/>
  <c r="T33" i="9"/>
  <c r="S33" i="9"/>
  <c r="R33" i="9"/>
  <c r="Q33" i="9"/>
  <c r="P33" i="9"/>
  <c r="O33" i="9"/>
  <c r="N33" i="9"/>
  <c r="M33" i="9"/>
  <c r="L33" i="9"/>
  <c r="K33" i="9"/>
  <c r="J33" i="9"/>
  <c r="I33" i="9"/>
  <c r="H33" i="9"/>
  <c r="G33" i="9"/>
  <c r="F33" i="9"/>
  <c r="E33" i="9"/>
  <c r="D33" i="9"/>
  <c r="C33" i="9"/>
  <c r="S32"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Q30" i="9"/>
  <c r="P30" i="9"/>
  <c r="O30" i="9"/>
  <c r="N30" i="9"/>
  <c r="M30" i="9"/>
  <c r="L30" i="9"/>
  <c r="K30" i="9"/>
  <c r="J30" i="9"/>
  <c r="I30" i="9"/>
  <c r="H30" i="9"/>
  <c r="G30" i="9"/>
  <c r="F30" i="9"/>
  <c r="E30" i="9"/>
  <c r="D30" i="9"/>
  <c r="C30" i="9"/>
  <c r="P29" i="9"/>
  <c r="O29" i="9"/>
  <c r="N29" i="9"/>
  <c r="M29" i="9"/>
  <c r="L29" i="9"/>
  <c r="K29" i="9"/>
  <c r="J29" i="9"/>
  <c r="I29" i="9"/>
  <c r="H29" i="9"/>
  <c r="G29" i="9"/>
  <c r="F29" i="9"/>
  <c r="E29" i="9"/>
  <c r="D29" i="9"/>
  <c r="C29" i="9"/>
  <c r="O28" i="9"/>
  <c r="N28" i="9"/>
  <c r="M28" i="9"/>
  <c r="L28" i="9"/>
  <c r="K28" i="9"/>
  <c r="J28" i="9"/>
  <c r="I28" i="9"/>
  <c r="H28" i="9"/>
  <c r="G28" i="9"/>
  <c r="F28" i="9"/>
  <c r="E28" i="9"/>
  <c r="D28" i="9"/>
  <c r="C28" i="9"/>
  <c r="N27" i="9"/>
  <c r="M27" i="9"/>
  <c r="L27" i="9"/>
  <c r="K27" i="9"/>
  <c r="J27" i="9"/>
  <c r="I27" i="9"/>
  <c r="H27" i="9"/>
  <c r="G27" i="9"/>
  <c r="F27" i="9"/>
  <c r="E27" i="9"/>
  <c r="D27" i="9"/>
  <c r="C27" i="9"/>
  <c r="M26" i="9"/>
  <c r="L26" i="9"/>
  <c r="K26" i="9"/>
  <c r="J26" i="9"/>
  <c r="I26" i="9"/>
  <c r="H26" i="9"/>
  <c r="G26" i="9"/>
  <c r="F26" i="9"/>
  <c r="E26" i="9"/>
  <c r="D26" i="9"/>
  <c r="C26" i="9"/>
  <c r="L25" i="9"/>
  <c r="K25" i="9"/>
  <c r="J25" i="9"/>
  <c r="I25" i="9"/>
  <c r="H25" i="9"/>
  <c r="G25" i="9"/>
  <c r="F25" i="9"/>
  <c r="E25" i="9"/>
  <c r="D25" i="9"/>
  <c r="C25" i="9"/>
  <c r="K24" i="9"/>
  <c r="J24" i="9"/>
  <c r="I24" i="9"/>
  <c r="H24" i="9"/>
  <c r="G24" i="9"/>
  <c r="F24" i="9"/>
  <c r="E24" i="9"/>
  <c r="D24" i="9"/>
  <c r="C24" i="9"/>
  <c r="J23" i="9"/>
  <c r="I23" i="9"/>
  <c r="H23" i="9"/>
  <c r="G23" i="9"/>
  <c r="F23" i="9"/>
  <c r="E23" i="9"/>
  <c r="D23" i="9"/>
  <c r="C23" i="9"/>
  <c r="I22" i="9"/>
  <c r="H22" i="9"/>
  <c r="G22" i="9"/>
  <c r="F22" i="9"/>
  <c r="E22" i="9"/>
  <c r="D22" i="9"/>
  <c r="C22" i="9"/>
  <c r="H21" i="9"/>
  <c r="G21" i="9"/>
  <c r="F21" i="9"/>
  <c r="E21" i="9"/>
  <c r="D21" i="9"/>
  <c r="C21" i="9"/>
  <c r="G20" i="9"/>
  <c r="F20" i="9"/>
  <c r="E20" i="9"/>
  <c r="D20" i="9"/>
  <c r="C20" i="9"/>
  <c r="F19" i="9"/>
  <c r="E19" i="9"/>
  <c r="D19" i="9"/>
  <c r="C19" i="9"/>
  <c r="E18" i="9"/>
  <c r="D18" i="9"/>
  <c r="C18" i="9"/>
  <c r="D17" i="9"/>
  <c r="C17" i="9"/>
  <c r="C16" i="9"/>
  <c r="B39" i="9"/>
  <c r="B38" i="9"/>
  <c r="B37" i="9"/>
  <c r="B36" i="9"/>
  <c r="B35" i="9"/>
  <c r="B34" i="9"/>
  <c r="B33" i="9"/>
  <c r="B32" i="9"/>
  <c r="B31" i="9"/>
  <c r="B30" i="9"/>
  <c r="B29" i="9"/>
  <c r="B28" i="9"/>
  <c r="B27" i="9"/>
  <c r="B26" i="9"/>
  <c r="B25" i="9"/>
  <c r="B24" i="9"/>
  <c r="B23" i="9"/>
  <c r="B22" i="9"/>
  <c r="B21" i="9"/>
  <c r="B20" i="9"/>
  <c r="B19" i="9"/>
  <c r="B18" i="9"/>
  <c r="B17" i="9"/>
  <c r="B16" i="9"/>
  <c r="B15" i="9"/>
  <c r="A4" i="7" l="1"/>
  <c r="A9" i="7" l="1"/>
  <c r="A7" i="7"/>
  <c r="A5" i="7"/>
  <c r="A6" i="9"/>
  <c r="A7" i="9" l="1"/>
  <c r="E14" i="1"/>
  <c r="D5" i="12" s="1"/>
  <c r="D6" i="12" s="1"/>
  <c r="C4" i="9" s="1"/>
  <c r="B5" i="9" s="1"/>
  <c r="C5" i="9" s="1"/>
  <c r="K9" i="7"/>
  <c r="J8" i="7"/>
  <c r="K8" i="7"/>
  <c r="J1" i="7"/>
  <c r="J9" i="7"/>
  <c r="J10" i="7"/>
  <c r="K10" i="7"/>
  <c r="J11" i="7"/>
  <c r="K11" i="7"/>
  <c r="J12" i="7"/>
  <c r="K12" i="7"/>
  <c r="J13" i="7"/>
  <c r="K13" i="7"/>
  <c r="J14" i="7"/>
  <c r="K14" i="7"/>
  <c r="J15" i="7"/>
  <c r="K15" i="7"/>
  <c r="J16" i="7"/>
  <c r="K16" i="7"/>
  <c r="J17" i="7"/>
  <c r="K17" i="7"/>
  <c r="J18" i="7"/>
  <c r="K18" i="7"/>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J19" i="7"/>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A6" i="7"/>
  <c r="A8" i="9"/>
  <c r="P10" i="7" l="1"/>
  <c r="P9" i="7"/>
  <c r="P8" i="7"/>
  <c r="O1" i="7"/>
  <c r="O8" i="7"/>
  <c r="O10" i="7"/>
  <c r="O9" i="7"/>
  <c r="O11" i="7"/>
  <c r="P11" i="7"/>
  <c r="O12" i="7"/>
  <c r="P12" i="7"/>
  <c r="P13" i="7"/>
  <c r="O13" i="7"/>
  <c r="O14" i="7"/>
  <c r="P14" i="7"/>
  <c r="P15" i="7"/>
  <c r="O15" i="7"/>
  <c r="O16" i="7"/>
  <c r="P16" i="7"/>
  <c r="P17" i="7"/>
  <c r="O17" i="7"/>
  <c r="O18" i="7"/>
  <c r="P18" i="7"/>
  <c r="P19" i="7"/>
  <c r="P20" i="7" s="1"/>
  <c r="P21" i="7" s="1"/>
  <c r="P22" i="7" s="1"/>
  <c r="P23"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4"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P86" i="7" s="1"/>
  <c r="P87" i="7" s="1"/>
  <c r="P88" i="7" s="1"/>
  <c r="P89" i="7" s="1"/>
  <c r="P90" i="7" s="1"/>
  <c r="P91" i="7" s="1"/>
  <c r="P92" i="7" s="1"/>
  <c r="P93" i="7" s="1"/>
  <c r="P94" i="7" s="1"/>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P117" i="7" s="1"/>
  <c r="P118" i="7" s="1"/>
  <c r="P119" i="7" s="1"/>
  <c r="P120" i="7" s="1"/>
  <c r="P121" i="7" s="1"/>
  <c r="P122" i="7" s="1"/>
  <c r="P123" i="7" s="1"/>
  <c r="P124" i="7" s="1"/>
  <c r="P125" i="7" s="1"/>
  <c r="P126" i="7" s="1"/>
  <c r="P127" i="7" s="1"/>
  <c r="O19" i="7"/>
  <c r="O20" i="7" s="1"/>
  <c r="O21" i="7" s="1"/>
  <c r="O22" i="7" s="1"/>
  <c r="O23"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C9" i="9"/>
  <c r="B6" i="9" l="1"/>
  <c r="B7" i="9"/>
  <c r="C6" i="9" l="1"/>
  <c r="C7" i="9"/>
  <c r="B8" i="9"/>
  <c r="C8" i="9" l="1"/>
  <c r="C10" i="9" l="1"/>
  <c r="D7" i="12" l="1"/>
  <c r="C3" i="7" s="1"/>
  <c r="C8" i="7" s="1"/>
  <c r="E15" i="1"/>
  <c r="L1" i="7" l="1"/>
  <c r="K11" i="10"/>
  <c r="K15" i="10"/>
  <c r="K19" i="10"/>
  <c r="K23" i="10"/>
  <c r="K27" i="10"/>
  <c r="K31" i="10"/>
  <c r="K35" i="10"/>
  <c r="K39" i="10"/>
  <c r="K43" i="10"/>
  <c r="K47" i="10"/>
  <c r="K51" i="10"/>
  <c r="K55" i="10"/>
  <c r="K59" i="10"/>
  <c r="K63" i="10"/>
  <c r="K67" i="10"/>
  <c r="K71" i="10"/>
  <c r="K75" i="10"/>
  <c r="K79" i="10"/>
  <c r="K83" i="10"/>
  <c r="K87" i="10"/>
  <c r="K91" i="10"/>
  <c r="K95" i="10"/>
  <c r="K99" i="10"/>
  <c r="K103" i="10"/>
  <c r="K107" i="10"/>
  <c r="K111" i="10"/>
  <c r="K115" i="10"/>
  <c r="K119" i="10"/>
  <c r="K123" i="10"/>
  <c r="K127" i="10"/>
  <c r="K9" i="10"/>
  <c r="K14" i="10"/>
  <c r="K20" i="10"/>
  <c r="K25" i="10"/>
  <c r="K30" i="10"/>
  <c r="K36" i="10"/>
  <c r="K41" i="10"/>
  <c r="K46" i="10"/>
  <c r="K52" i="10"/>
  <c r="K57" i="10"/>
  <c r="K62" i="10"/>
  <c r="K68" i="10"/>
  <c r="K73" i="10"/>
  <c r="K78" i="10"/>
  <c r="K84" i="10"/>
  <c r="K89" i="10"/>
  <c r="K94" i="10"/>
  <c r="K100" i="10"/>
  <c r="K105" i="10"/>
  <c r="K110" i="10"/>
  <c r="K116" i="10"/>
  <c r="K121" i="10"/>
  <c r="K126" i="10"/>
  <c r="K10" i="10"/>
  <c r="K16" i="10"/>
  <c r="K21" i="10"/>
  <c r="K26" i="10"/>
  <c r="K32" i="10"/>
  <c r="K37" i="10"/>
  <c r="K42" i="10"/>
  <c r="K48" i="10"/>
  <c r="K53" i="10"/>
  <c r="K58" i="10"/>
  <c r="K64" i="10"/>
  <c r="K69" i="10"/>
  <c r="K74" i="10"/>
  <c r="K80" i="10"/>
  <c r="K85" i="10"/>
  <c r="K90" i="10"/>
  <c r="K96" i="10"/>
  <c r="K101" i="10"/>
  <c r="K106" i="10"/>
  <c r="K112" i="10"/>
  <c r="K117" i="10"/>
  <c r="K122" i="10"/>
  <c r="K7" i="10"/>
  <c r="K12" i="10"/>
  <c r="K22" i="10"/>
  <c r="K33" i="10"/>
  <c r="K44" i="10"/>
  <c r="K54" i="10"/>
  <c r="K65" i="10"/>
  <c r="K76" i="10"/>
  <c r="K86" i="10"/>
  <c r="K97" i="10"/>
  <c r="K108" i="10"/>
  <c r="K118" i="10"/>
  <c r="K120" i="10"/>
  <c r="K28" i="10"/>
  <c r="K49" i="10"/>
  <c r="K70" i="10"/>
  <c r="K92" i="10"/>
  <c r="K113" i="10"/>
  <c r="K8" i="10"/>
  <c r="K29" i="10"/>
  <c r="K50" i="10"/>
  <c r="K72" i="10"/>
  <c r="K93" i="10"/>
  <c r="K114" i="10"/>
  <c r="K13" i="10"/>
  <c r="K24" i="10"/>
  <c r="K34" i="10"/>
  <c r="K45" i="10"/>
  <c r="K56" i="10"/>
  <c r="K66" i="10"/>
  <c r="K77" i="10"/>
  <c r="K88" i="10"/>
  <c r="K98" i="10"/>
  <c r="K109" i="10"/>
  <c r="K17" i="10"/>
  <c r="K38" i="10"/>
  <c r="K60" i="10"/>
  <c r="K81" i="10"/>
  <c r="K102" i="10"/>
  <c r="K124" i="10"/>
  <c r="K18" i="10"/>
  <c r="K40" i="10"/>
  <c r="K61" i="10"/>
  <c r="K82" i="10"/>
  <c r="K104" i="10"/>
  <c r="K125" i="10"/>
  <c r="M5" i="10"/>
  <c r="I5" i="10"/>
  <c r="J5" i="10"/>
  <c r="M1" i="7" l="1"/>
  <c r="L5" i="7" s="1"/>
  <c r="B4" i="7" s="1"/>
  <c r="B8" i="7" s="1"/>
  <c r="C10" i="7"/>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23" i="10"/>
  <c r="O19" i="10"/>
  <c r="O15" i="10"/>
  <c r="O11" i="10"/>
  <c r="O7" i="10"/>
  <c r="O126" i="10"/>
  <c r="O122" i="10"/>
  <c r="O118" i="10"/>
  <c r="O114" i="10"/>
  <c r="O110" i="10"/>
  <c r="O106" i="10"/>
  <c r="O102" i="10"/>
  <c r="O98" i="10"/>
  <c r="O94" i="10"/>
  <c r="O90" i="10"/>
  <c r="O86" i="10"/>
  <c r="O82" i="10"/>
  <c r="O78" i="10"/>
  <c r="O74" i="10"/>
  <c r="O70" i="10"/>
  <c r="O66" i="10"/>
  <c r="O62" i="10"/>
  <c r="O58" i="10"/>
  <c r="O54" i="10"/>
  <c r="O50" i="10"/>
  <c r="O46" i="10"/>
  <c r="O42" i="10"/>
  <c r="O38" i="10"/>
  <c r="O34" i="10"/>
  <c r="O120" i="10"/>
  <c r="O112" i="10"/>
  <c r="O104" i="10"/>
  <c r="O96" i="10"/>
  <c r="O88" i="10"/>
  <c r="O80" i="10"/>
  <c r="O72" i="10"/>
  <c r="O64" i="10"/>
  <c r="O56" i="10"/>
  <c r="O48" i="10"/>
  <c r="O40" i="10"/>
  <c r="O32" i="10"/>
  <c r="O26" i="10"/>
  <c r="O21" i="10"/>
  <c r="O16" i="10"/>
  <c r="O10" i="10"/>
  <c r="O125" i="10"/>
  <c r="O117" i="10"/>
  <c r="O109" i="10"/>
  <c r="O101" i="10"/>
  <c r="O93" i="10"/>
  <c r="O85" i="10"/>
  <c r="O77" i="10"/>
  <c r="O69" i="10"/>
  <c r="O61" i="10"/>
  <c r="O53" i="10"/>
  <c r="O45" i="10"/>
  <c r="O37" i="10"/>
  <c r="O30" i="10"/>
  <c r="O25" i="10"/>
  <c r="O20" i="10"/>
  <c r="O14" i="10"/>
  <c r="O9" i="10"/>
  <c r="O124" i="10"/>
  <c r="O116" i="10"/>
  <c r="O108" i="10"/>
  <c r="O100" i="10"/>
  <c r="O92" i="10"/>
  <c r="O84" i="10"/>
  <c r="O121" i="10"/>
  <c r="O89" i="10"/>
  <c r="O68" i="10"/>
  <c r="O52" i="10"/>
  <c r="O36" i="10"/>
  <c r="O24" i="10"/>
  <c r="O13" i="10"/>
  <c r="O105" i="10"/>
  <c r="O60" i="10"/>
  <c r="O8" i="10"/>
  <c r="O97" i="10"/>
  <c r="O57" i="10"/>
  <c r="O28" i="10"/>
  <c r="O113" i="10"/>
  <c r="O81" i="10"/>
  <c r="O65" i="10"/>
  <c r="O49" i="10"/>
  <c r="O33" i="10"/>
  <c r="O22" i="10"/>
  <c r="O12" i="10"/>
  <c r="O76" i="10"/>
  <c r="O44" i="10"/>
  <c r="O29" i="10"/>
  <c r="O18" i="10"/>
  <c r="O73" i="10"/>
  <c r="O41" i="10"/>
  <c r="O17" i="10"/>
  <c r="N5" i="10"/>
  <c r="B5" i="10"/>
  <c r="B6" i="10" l="1"/>
  <c r="L112" i="7"/>
  <c r="L95" i="7"/>
  <c r="L69" i="7"/>
  <c r="L111" i="7"/>
  <c r="L94" i="7"/>
  <c r="L63" i="7"/>
  <c r="L126" i="7"/>
  <c r="L110" i="7"/>
  <c r="L91" i="7"/>
  <c r="L62" i="7"/>
  <c r="L109" i="7"/>
  <c r="L61" i="7"/>
  <c r="L107" i="7"/>
  <c r="L83" i="7"/>
  <c r="L120" i="7"/>
  <c r="L119" i="7"/>
  <c r="L102" i="7"/>
  <c r="L77" i="7"/>
  <c r="L38" i="7"/>
  <c r="L127" i="7"/>
  <c r="L125" i="7"/>
  <c r="L87" i="7"/>
  <c r="L123" i="7"/>
  <c r="L55" i="7"/>
  <c r="L103" i="7"/>
  <c r="L80" i="7"/>
  <c r="L45" i="7"/>
  <c r="L117" i="7"/>
  <c r="L96" i="7"/>
  <c r="L72" i="7"/>
  <c r="L78" i="7"/>
  <c r="L46" i="7"/>
  <c r="L44" i="7"/>
  <c r="L36" i="7"/>
  <c r="L88" i="7"/>
  <c r="L75" i="7"/>
  <c r="L56" i="7"/>
  <c r="L37" i="7"/>
  <c r="L115" i="7"/>
  <c r="L101" i="7"/>
  <c r="L86" i="7"/>
  <c r="L71" i="7"/>
  <c r="L54" i="7"/>
  <c r="L35" i="7"/>
  <c r="L99" i="7"/>
  <c r="L85" i="7"/>
  <c r="L70" i="7"/>
  <c r="L53" i="7"/>
  <c r="L118" i="7"/>
  <c r="L104" i="7"/>
  <c r="L93" i="7"/>
  <c r="L79" i="7"/>
  <c r="L64" i="7"/>
  <c r="L48" i="7"/>
  <c r="L124" i="7"/>
  <c r="L116" i="7"/>
  <c r="L108" i="7"/>
  <c r="L100" i="7"/>
  <c r="L92" i="7"/>
  <c r="L84" i="7"/>
  <c r="L76" i="7"/>
  <c r="L68" i="7"/>
  <c r="L60" i="7"/>
  <c r="L52" i="7"/>
  <c r="L43" i="7"/>
  <c r="L34" i="7"/>
  <c r="L67" i="7"/>
  <c r="L59" i="7"/>
  <c r="L51" i="7"/>
  <c r="L42" i="7"/>
  <c r="L33" i="7"/>
  <c r="L122" i="7"/>
  <c r="L114" i="7"/>
  <c r="L106" i="7"/>
  <c r="L98" i="7"/>
  <c r="L90" i="7"/>
  <c r="L82" i="7"/>
  <c r="L74" i="7"/>
  <c r="L66" i="7"/>
  <c r="L58" i="7"/>
  <c r="L50" i="7"/>
  <c r="L41" i="7"/>
  <c r="L27" i="7"/>
  <c r="L121" i="7"/>
  <c r="L113" i="7"/>
  <c r="L105" i="7"/>
  <c r="L97" i="7"/>
  <c r="L89" i="7"/>
  <c r="L81" i="7"/>
  <c r="L73" i="7"/>
  <c r="L65" i="7"/>
  <c r="L57" i="7"/>
  <c r="L49" i="7"/>
  <c r="L40" i="7"/>
  <c r="L47" i="7"/>
  <c r="L39" i="7"/>
  <c r="L32" i="7"/>
  <c r="L24" i="7"/>
  <c r="L31" i="7"/>
  <c r="L23" i="7"/>
  <c r="L28" i="7"/>
  <c r="L30" i="7"/>
  <c r="L26" i="7"/>
  <c r="L22" i="7"/>
  <c r="L29" i="7"/>
  <c r="L25" i="7"/>
  <c r="L21" i="7"/>
  <c r="L17" i="7"/>
  <c r="L15" i="7"/>
  <c r="L19" i="7"/>
  <c r="L14" i="7"/>
  <c r="L18" i="7"/>
  <c r="L11" i="7"/>
  <c r="L10" i="7"/>
  <c r="M6" i="7"/>
  <c r="C4" i="7" s="1"/>
  <c r="D8" i="7" s="1"/>
  <c r="L13" i="7"/>
  <c r="L9" i="7"/>
  <c r="K5" i="7"/>
  <c r="L20" i="7"/>
  <c r="L16" i="7"/>
  <c r="L12" i="7"/>
  <c r="L8" i="7"/>
  <c r="L7" i="7"/>
  <c r="J5" i="7"/>
  <c r="M86" i="7" l="1"/>
  <c r="M71" i="7"/>
  <c r="M53" i="7"/>
  <c r="M33" i="7"/>
  <c r="M118" i="7"/>
  <c r="M104" i="7"/>
  <c r="M69" i="7"/>
  <c r="M116" i="7"/>
  <c r="M47" i="7"/>
  <c r="M127" i="7"/>
  <c r="M113" i="7"/>
  <c r="M96" i="7"/>
  <c r="M81" i="7"/>
  <c r="M64" i="7"/>
  <c r="M46" i="7"/>
  <c r="M29" i="7"/>
  <c r="M117" i="7"/>
  <c r="M32" i="7"/>
  <c r="M68" i="7"/>
  <c r="M95" i="7"/>
  <c r="M45" i="7"/>
  <c r="M94" i="7"/>
  <c r="M61" i="7"/>
  <c r="M40" i="7"/>
  <c r="M17" i="7"/>
  <c r="M101" i="7"/>
  <c r="M49" i="7"/>
  <c r="M97" i="7"/>
  <c r="M31" i="7"/>
  <c r="M110" i="7"/>
  <c r="M62" i="7"/>
  <c r="M121" i="7"/>
  <c r="M109" i="7"/>
  <c r="M77" i="7"/>
  <c r="M120" i="7"/>
  <c r="M108" i="7"/>
  <c r="M93" i="7"/>
  <c r="M73" i="7"/>
  <c r="M56" i="7"/>
  <c r="M37" i="7"/>
  <c r="M10" i="7"/>
  <c r="M85" i="7"/>
  <c r="M84" i="7"/>
  <c r="M126" i="7"/>
  <c r="M79" i="7"/>
  <c r="M22" i="7"/>
  <c r="M119" i="7"/>
  <c r="M105" i="7"/>
  <c r="M88" i="7"/>
  <c r="M72" i="7"/>
  <c r="M55" i="7"/>
  <c r="M36" i="7"/>
  <c r="M20" i="7"/>
  <c r="M57" i="7"/>
  <c r="M44" i="7"/>
  <c r="M23" i="7"/>
  <c r="M103" i="7"/>
  <c r="M89" i="7"/>
  <c r="M78" i="7"/>
  <c r="M65" i="7"/>
  <c r="M54" i="7"/>
  <c r="M41" i="7"/>
  <c r="M30" i="7"/>
  <c r="M11" i="7"/>
  <c r="M125" i="7"/>
  <c r="M111" i="7"/>
  <c r="M100" i="7"/>
  <c r="M87" i="7"/>
  <c r="M76" i="7"/>
  <c r="M63" i="7"/>
  <c r="M52" i="7"/>
  <c r="M39" i="7"/>
  <c r="M25" i="7"/>
  <c r="J6" i="7"/>
  <c r="M24" i="7"/>
  <c r="M21" i="7"/>
  <c r="M8" i="7"/>
  <c r="M124" i="7"/>
  <c r="M112" i="7"/>
  <c r="M102" i="7"/>
  <c r="M92" i="7"/>
  <c r="M80" i="7"/>
  <c r="M70" i="7"/>
  <c r="M60" i="7"/>
  <c r="M48" i="7"/>
  <c r="M38" i="7"/>
  <c r="M28" i="7"/>
  <c r="M15" i="7"/>
  <c r="M14" i="7"/>
  <c r="M13" i="7"/>
  <c r="B5" i="7"/>
  <c r="M123" i="7"/>
  <c r="M115" i="7"/>
  <c r="M107" i="7"/>
  <c r="M99" i="7"/>
  <c r="M91" i="7"/>
  <c r="M83" i="7"/>
  <c r="M75" i="7"/>
  <c r="M67" i="7"/>
  <c r="M59" i="7"/>
  <c r="M51" i="7"/>
  <c r="M43" i="7"/>
  <c r="M35" i="7"/>
  <c r="M27" i="7"/>
  <c r="M19" i="7"/>
  <c r="M9" i="7"/>
  <c r="M122" i="7"/>
  <c r="M114" i="7"/>
  <c r="M106" i="7"/>
  <c r="M98" i="7"/>
  <c r="M90" i="7"/>
  <c r="M82" i="7"/>
  <c r="M74" i="7"/>
  <c r="M66" i="7"/>
  <c r="M58" i="7"/>
  <c r="M50" i="7"/>
  <c r="M42" i="7"/>
  <c r="M34" i="7"/>
  <c r="M26" i="7"/>
  <c r="M18" i="7"/>
  <c r="M7" i="7"/>
  <c r="M16" i="7"/>
  <c r="M12" i="7"/>
  <c r="Q5" i="7"/>
  <c r="Q7" i="7" s="1"/>
  <c r="K6" i="7"/>
  <c r="B9" i="10"/>
  <c r="D19" i="12" s="1"/>
  <c r="E11" i="8" s="1"/>
  <c r="Q98" i="7" l="1"/>
  <c r="Q94" i="7"/>
  <c r="Q82" i="7"/>
  <c r="Q57" i="7"/>
  <c r="Q41" i="7"/>
  <c r="Q50" i="7"/>
  <c r="O5" i="7"/>
  <c r="Q126" i="7"/>
  <c r="Q121" i="7"/>
  <c r="Q78" i="7"/>
  <c r="Q34" i="7"/>
  <c r="Q81" i="7"/>
  <c r="Q73" i="7"/>
  <c r="Q105" i="7"/>
  <c r="Q62" i="7"/>
  <c r="Q16" i="7"/>
  <c r="Q122" i="7"/>
  <c r="Q38" i="7"/>
  <c r="Q114" i="7"/>
  <c r="Q30" i="7"/>
  <c r="Q102" i="7"/>
  <c r="Q58" i="7"/>
  <c r="Q8" i="7"/>
  <c r="Q118" i="7"/>
  <c r="Q97" i="7"/>
  <c r="Q74" i="7"/>
  <c r="Q54" i="7"/>
  <c r="Q33" i="7"/>
  <c r="Q26" i="7"/>
  <c r="Q110" i="7"/>
  <c r="Q66" i="7"/>
  <c r="Q46" i="7"/>
  <c r="Q25" i="7"/>
  <c r="Q113" i="7"/>
  <c r="Q90" i="7"/>
  <c r="Q70" i="7"/>
  <c r="Q49" i="7"/>
  <c r="Q89" i="7"/>
  <c r="Q106" i="7"/>
  <c r="Q86" i="7"/>
  <c r="Q65" i="7"/>
  <c r="Q42" i="7"/>
  <c r="Q17" i="7"/>
  <c r="Q120" i="7"/>
  <c r="Q112" i="7"/>
  <c r="Q104" i="7"/>
  <c r="Q96" i="7"/>
  <c r="Q88" i="7"/>
  <c r="Q80" i="7"/>
  <c r="Q72" i="7"/>
  <c r="Q64" i="7"/>
  <c r="Q56" i="7"/>
  <c r="Q48" i="7"/>
  <c r="Q40" i="7"/>
  <c r="Q32" i="7"/>
  <c r="Q24" i="7"/>
  <c r="Q14" i="7"/>
  <c r="R6" i="7"/>
  <c r="D4" i="7" s="1"/>
  <c r="Q127" i="7"/>
  <c r="Q119" i="7"/>
  <c r="Q111" i="7"/>
  <c r="Q103" i="7"/>
  <c r="Q95" i="7"/>
  <c r="Q87" i="7"/>
  <c r="Q79" i="7"/>
  <c r="Q71" i="7"/>
  <c r="Q63" i="7"/>
  <c r="Q55" i="7"/>
  <c r="Q47" i="7"/>
  <c r="Q39" i="7"/>
  <c r="Q31" i="7"/>
  <c r="Q22" i="7"/>
  <c r="Q13" i="7"/>
  <c r="Q21" i="7"/>
  <c r="Q12" i="7"/>
  <c r="Q117" i="7"/>
  <c r="Q101" i="7"/>
  <c r="Q85" i="7"/>
  <c r="Q69" i="7"/>
  <c r="Q53" i="7"/>
  <c r="Q37" i="7"/>
  <c r="Q20" i="7"/>
  <c r="Q11" i="7"/>
  <c r="Q124" i="7"/>
  <c r="Q116" i="7"/>
  <c r="Q108" i="7"/>
  <c r="Q100" i="7"/>
  <c r="Q92" i="7"/>
  <c r="Q84" i="7"/>
  <c r="Q76" i="7"/>
  <c r="Q68" i="7"/>
  <c r="Q60" i="7"/>
  <c r="Q52" i="7"/>
  <c r="Q44" i="7"/>
  <c r="Q36" i="7"/>
  <c r="Q28" i="7"/>
  <c r="Q19" i="7"/>
  <c r="Q10" i="7"/>
  <c r="Q125" i="7"/>
  <c r="Q109" i="7"/>
  <c r="Q93" i="7"/>
  <c r="Q77" i="7"/>
  <c r="Q61" i="7"/>
  <c r="Q45" i="7"/>
  <c r="Q29" i="7"/>
  <c r="Q123" i="7"/>
  <c r="Q115" i="7"/>
  <c r="Q107" i="7"/>
  <c r="Q99" i="7"/>
  <c r="Q91" i="7"/>
  <c r="Q83" i="7"/>
  <c r="Q75" i="7"/>
  <c r="Q67" i="7"/>
  <c r="Q59" i="7"/>
  <c r="Q51" i="7"/>
  <c r="Q43" i="7"/>
  <c r="Q35" i="7"/>
  <c r="Q27" i="7"/>
  <c r="Q18" i="7"/>
  <c r="Q9" i="7"/>
  <c r="C5" i="7"/>
  <c r="Q23" i="7"/>
  <c r="Q15" i="7"/>
  <c r="P5" i="7"/>
  <c r="R74" i="7" l="1"/>
  <c r="R122" i="7"/>
  <c r="R34" i="7"/>
  <c r="R113" i="7"/>
  <c r="R73" i="7"/>
  <c r="R33" i="7"/>
  <c r="R106" i="7"/>
  <c r="R26" i="7"/>
  <c r="R65" i="7"/>
  <c r="R98" i="7"/>
  <c r="R58" i="7"/>
  <c r="R10" i="7"/>
  <c r="R97" i="7"/>
  <c r="R49" i="7"/>
  <c r="R9" i="7"/>
  <c r="R66" i="7"/>
  <c r="R105" i="7"/>
  <c r="R17" i="7"/>
  <c r="R90" i="7"/>
  <c r="R42" i="7"/>
  <c r="R81" i="7"/>
  <c r="R41" i="7"/>
  <c r="C6" i="7"/>
  <c r="B9" i="7" s="1"/>
  <c r="R121" i="7"/>
  <c r="R89" i="7"/>
  <c r="R57" i="7"/>
  <c r="R25" i="7"/>
  <c r="R114" i="7"/>
  <c r="R82" i="7"/>
  <c r="R50" i="7"/>
  <c r="R18" i="7"/>
  <c r="R127" i="7"/>
  <c r="R119" i="7"/>
  <c r="R111" i="7"/>
  <c r="R103" i="7"/>
  <c r="R95" i="7"/>
  <c r="R87" i="7"/>
  <c r="R79" i="7"/>
  <c r="R71" i="7"/>
  <c r="R63" i="7"/>
  <c r="R55" i="7"/>
  <c r="R47" i="7"/>
  <c r="R39" i="7"/>
  <c r="R31" i="7"/>
  <c r="R23" i="7"/>
  <c r="R15" i="7"/>
  <c r="O6" i="7"/>
  <c r="R112" i="7"/>
  <c r="R96" i="7"/>
  <c r="R80" i="7"/>
  <c r="R64" i="7"/>
  <c r="R48" i="7"/>
  <c r="R32" i="7"/>
  <c r="R24" i="7"/>
  <c r="R7" i="7"/>
  <c r="R118" i="7"/>
  <c r="R102" i="7"/>
  <c r="R94" i="7"/>
  <c r="R86" i="7"/>
  <c r="R78" i="7"/>
  <c r="R70" i="7"/>
  <c r="R62" i="7"/>
  <c r="R54" i="7"/>
  <c r="R46" i="7"/>
  <c r="R38" i="7"/>
  <c r="R30" i="7"/>
  <c r="R22" i="7"/>
  <c r="R14" i="7"/>
  <c r="P6" i="7"/>
  <c r="R125" i="7"/>
  <c r="R117" i="7"/>
  <c r="R109" i="7"/>
  <c r="R101" i="7"/>
  <c r="R93" i="7"/>
  <c r="R85" i="7"/>
  <c r="R77" i="7"/>
  <c r="R69" i="7"/>
  <c r="R61" i="7"/>
  <c r="R53" i="7"/>
  <c r="R45" i="7"/>
  <c r="R37" i="7"/>
  <c r="R29" i="7"/>
  <c r="R21" i="7"/>
  <c r="R13" i="7"/>
  <c r="R8" i="7"/>
  <c r="R120" i="7"/>
  <c r="R104" i="7"/>
  <c r="R88" i="7"/>
  <c r="R72" i="7"/>
  <c r="R56" i="7"/>
  <c r="R40" i="7"/>
  <c r="R16" i="7"/>
  <c r="R126" i="7"/>
  <c r="R110" i="7"/>
  <c r="R124" i="7"/>
  <c r="R116" i="7"/>
  <c r="R108" i="7"/>
  <c r="R100" i="7"/>
  <c r="R92" i="7"/>
  <c r="R84" i="7"/>
  <c r="R76" i="7"/>
  <c r="R68" i="7"/>
  <c r="R60" i="7"/>
  <c r="R52" i="7"/>
  <c r="R44" i="7"/>
  <c r="R36" i="7"/>
  <c r="R28" i="7"/>
  <c r="R20" i="7"/>
  <c r="R12" i="7"/>
  <c r="R123" i="7"/>
  <c r="R115" i="7"/>
  <c r="R107" i="7"/>
  <c r="R99" i="7"/>
  <c r="R91" i="7"/>
  <c r="R83" i="7"/>
  <c r="R75" i="7"/>
  <c r="R67" i="7"/>
  <c r="R59" i="7"/>
  <c r="R51" i="7"/>
  <c r="R43" i="7"/>
  <c r="R35" i="7"/>
  <c r="R27" i="7"/>
  <c r="R19" i="7"/>
  <c r="R11" i="7"/>
  <c r="D6" i="7" l="1"/>
  <c r="D9" i="7" s="1"/>
  <c r="C11" i="7" s="1"/>
  <c r="B10" i="12" l="1"/>
  <c r="E17" i="1"/>
</calcChain>
</file>

<file path=xl/sharedStrings.xml><?xml version="1.0" encoding="utf-8"?>
<sst xmlns="http://schemas.openxmlformats.org/spreadsheetml/2006/main" count="200" uniqueCount="132">
  <si>
    <t>Name</t>
  </si>
  <si>
    <t>John Doe</t>
  </si>
  <si>
    <t>20</t>
  </si>
  <si>
    <t>Mortality:</t>
  </si>
  <si>
    <t>Select:</t>
  </si>
  <si>
    <t>Current age</t>
  </si>
  <si>
    <t>Deferral age</t>
  </si>
  <si>
    <t>Ultimate:</t>
  </si>
  <si>
    <t>Age</t>
  </si>
  <si>
    <t>qx</t>
  </si>
  <si>
    <t>px</t>
  </si>
  <si>
    <t>Unreduced retirement age</t>
  </si>
  <si>
    <t>Down</t>
  </si>
  <si>
    <t>Up</t>
  </si>
  <si>
    <t xml:space="preserve">1. </t>
  </si>
  <si>
    <t>a.</t>
  </si>
  <si>
    <t>b.</t>
  </si>
  <si>
    <t>2.</t>
  </si>
  <si>
    <t>3.</t>
  </si>
  <si>
    <t xml:space="preserve"> </t>
  </si>
  <si>
    <t>Age at Benefit Transfer Date (BTD)</t>
  </si>
  <si>
    <t>ERA for XRA calculation (later of 55, item 3a, and age at BTD)</t>
  </si>
  <si>
    <t xml:space="preserve">Expected Retirement Age (XRA) per PBGC regulation - </t>
  </si>
  <si>
    <t>URA for XRA calculation (later of 55, item 3b, item 3a, and age at BTD)</t>
  </si>
  <si>
    <r>
      <t xml:space="preserve">Calculations - </t>
    </r>
    <r>
      <rPr>
        <sz val="10"/>
        <color rgb="FFFF0000"/>
        <rFont val="Arial"/>
        <family val="2"/>
      </rPr>
      <t>eventually, we can move these somewhere behind the scenes</t>
    </r>
  </si>
  <si>
    <t>c.</t>
  </si>
  <si>
    <t>Jane Smith</t>
  </si>
  <si>
    <t>PV factor</t>
  </si>
  <si>
    <t/>
  </si>
  <si>
    <t>with "4-way" interpolation for fractional ages</t>
  </si>
  <si>
    <t>XRA =</t>
  </si>
  <si>
    <t>Participant's earliest retirement age at valuation date</t>
  </si>
  <si>
    <r>
      <t xml:space="preserve">Table II-C, Expected Retirement Ages for Individuals in the </t>
    </r>
    <r>
      <rPr>
        <b/>
        <sz val="12"/>
        <color theme="1"/>
        <rFont val="Arial"/>
        <family val="2"/>
      </rPr>
      <t>HIGH</t>
    </r>
    <r>
      <rPr>
        <b/>
        <sz val="10"/>
        <color theme="1"/>
        <rFont val="Arial"/>
        <family val="2"/>
      </rPr>
      <t xml:space="preserve"> Category</t>
    </r>
  </si>
  <si>
    <t>AnnuityFactor:</t>
  </si>
  <si>
    <t>(annual SLA)</t>
  </si>
  <si>
    <t>Annual SLA Annuity Factor</t>
  </si>
  <si>
    <t>AnnuFact</t>
  </si>
  <si>
    <t>Source:</t>
  </si>
  <si>
    <t>http://www.pbgc.gov/Documents/High-XRA-table.xlsx</t>
  </si>
  <si>
    <t>Up2</t>
  </si>
  <si>
    <t>rounded</t>
  </si>
  <si>
    <t>linear interpolation for fractional ages</t>
  </si>
  <si>
    <t>Survival</t>
  </si>
  <si>
    <t>Interest</t>
  </si>
  <si>
    <t>Discount</t>
  </si>
  <si>
    <t>rounded:</t>
  </si>
  <si>
    <t>Interpolated Factor:</t>
  </si>
  <si>
    <t>Select period interest rate:</t>
  </si>
  <si>
    <t>Select period:</t>
  </si>
  <si>
    <t>20 years</t>
  </si>
  <si>
    <t>Ultimate interest rate:</t>
  </si>
  <si>
    <t xml:space="preserve">c. </t>
  </si>
  <si>
    <t>d.</t>
  </si>
  <si>
    <t>Before RBD Calculations</t>
  </si>
  <si>
    <t>After RBD Calculations</t>
  </si>
  <si>
    <t xml:space="preserve">Calculations </t>
  </si>
  <si>
    <t>Present Value of Accrued Benefit using PBGC Missing Participant Assumptions</t>
  </si>
  <si>
    <t>Participants who have Already Reached Normal Retirement Age</t>
  </si>
  <si>
    <t>1.</t>
  </si>
  <si>
    <t>Present value of participant's accrued benefit using PBGC missing participants assumptions</t>
  </si>
  <si>
    <t>4.</t>
  </si>
  <si>
    <t>5.</t>
  </si>
  <si>
    <t>Present value of participant's accrued benefit determined using PBGC missing participant assumptions</t>
  </si>
  <si>
    <t>Participants who are not past Normal Retirement Age</t>
  </si>
  <si>
    <t>Date of birth</t>
  </si>
  <si>
    <t>Age at benefit determination date</t>
  </si>
  <si>
    <t>Additional information needed to complete calculation</t>
  </si>
  <si>
    <t>ERISA 4050 table for 2018</t>
  </si>
  <si>
    <t>Annuity Factor assumptions for 2018:</t>
  </si>
  <si>
    <t>Normal retirement date (NRD) per plan provisions*</t>
  </si>
  <si>
    <t>Monthly benefit that would have been payable as a single life annuity had participant commenced payment at the participant's NRD*</t>
  </si>
  <si>
    <t>Participant's PBGC expected retirement age (XRA) - calculated based on information entered in item 3</t>
  </si>
  <si>
    <t>Benefit determination date</t>
  </si>
  <si>
    <t>Missing participant information</t>
  </si>
  <si>
    <t>Normal retirement date (NRD)</t>
  </si>
  <si>
    <t>Benefit determination date (BDD)</t>
  </si>
  <si>
    <t>In addition to the amount shown above, the benefit transfer amount includes the accumulated value of the amount reported in item 3 above from the participant's normal retirement date to the benefit determination date.  See Appendix 3 of filing instructions for details about how to do this calculation.</t>
  </si>
  <si>
    <t xml:space="preserve">* If the participant accrued benefits after NRD, the date benefit accruals ceased replaces NRD in items 2d and 3.  </t>
  </si>
  <si>
    <t>Age at benefit determination date (BDD)</t>
  </si>
  <si>
    <t>rounded age in complete calendar months to nearest integer</t>
  </si>
  <si>
    <t>--&gt;</t>
  </si>
  <si>
    <t>Instructions for using the “Category 2 PV Calculator”</t>
  </si>
  <si>
    <t>Overview</t>
  </si>
  <si>
    <t>This spreadsheet works for most, but not all missing participants.  It can not be used to perform the Category 2 PV calculation if:</t>
  </si>
  <si>
    <t xml:space="preserve"> ●    </t>
  </si>
  <si>
    <t>The missing participant has already received benefits from the plan (i.e., a “pay-status” participant);</t>
  </si>
  <si>
    <t xml:space="preserve">The missing distributee is an alternate payee entitled to a benefit under a Qualified Domestics Relations Order. </t>
  </si>
  <si>
    <t>How to use this spreadsheet</t>
  </si>
  <si>
    <r>
      <t xml:space="preserve">To use the spreadsheet, replace the information shown in </t>
    </r>
    <r>
      <rPr>
        <sz val="11"/>
        <color rgb="FF3366FF"/>
        <rFont val="Calibri"/>
        <family val="2"/>
        <scheme val="minor"/>
      </rPr>
      <t>blue</t>
    </r>
    <r>
      <rPr>
        <sz val="10"/>
        <rFont val="Arial"/>
        <family val="2"/>
      </rPr>
      <t xml:space="preserve"> with the actual information related to the participant for whom you’re doing the calculation.  Data shown in black are formulas and will automatically change when you replace the hypothetical data with actual data.</t>
    </r>
  </si>
  <si>
    <t xml:space="preserve">Because different rules apply depending on whether the participant has (or has not) reached normal retirement age (“NRA”), the spreadsheet has two tabs, one for each type of calculation:   </t>
  </si>
  <si>
    <t xml:space="preserve">Click on the tab labeled “Before NRA” if the benefit determination date (BDD) is before the participant’s normal retirement date. </t>
  </si>
  <si>
    <t>Regardless of whether the missing participant’s NRA is before or after the benefit determination date, you will first need to enter some basic information (e.g., name, date of birth, benefit determination date).  The rest of the data that needs to be entered depends on whether you’re doing a “Before NRA” calculation or an “After NRA” calculation.</t>
  </si>
  <si>
    <t>Additional data for “Before NRA” calculation</t>
  </si>
  <si>
    <t>Additional data for “After NRA” calculation</t>
  </si>
  <si>
    <t>Reminder - For participants past NRA, the benefit transfer amount has two components:</t>
  </si>
  <si>
    <t>The present value of the NRA benefit as of the benefit determination date, plus</t>
  </si>
  <si>
    <t>The accumulated value of payments that would have been made from NRA to the benefit determination date had the participant commenced payments in straight life annuity form at NRA.</t>
  </si>
  <si>
    <t xml:space="preserve">This spreadsheet is set up to do the Category 2 present value calculation for one missing participant at a time.  It is pre-populated with data for a hypothetical participant. </t>
  </si>
  <si>
    <t xml:space="preserve">The Missing Participants PV Calculator spreadsheet can be used only for item (1) above.  Information about how to do the accumulation portion of the calculation is available in the "Additional tools" section of  the Missing Participants webpage.  </t>
  </si>
  <si>
    <t>For participants past normal retirement age (NRA), the PBGC missing participant assumptions require valuing the straight life annuity payment form that would have been payable had benefits commenced at NRA. Two additional data items are needed to do this calculation:</t>
  </si>
  <si>
    <t>Once you enter those two data items, the spreadsheet will calculate and display the present value of the NRA benefit.</t>
  </si>
  <si>
    <r>
      <t>Item #3 -</t>
    </r>
    <r>
      <rPr>
        <sz val="10"/>
        <color rgb="FFFF0000"/>
        <rFont val="Arial"/>
        <family val="2"/>
      </rPr>
      <t xml:space="preserve"> </t>
    </r>
    <r>
      <rPr>
        <sz val="10"/>
        <rFont val="Arial"/>
        <family val="2"/>
      </rPr>
      <t xml:space="preserve">The monthly benefit, payable as a single life annuity that the participant would have received had he elected that payment form and chose to commence payments on his normal retirement date. </t>
    </r>
  </si>
  <si>
    <t xml:space="preserve">This spreadsheet is designed to assist plan administrators with calculating how much money to transfer to PBGC on behalf of a Missing Participant in a terminating Defined Benefit Plan with a non de minimis benefit.  In general, that means a benefit with a present value determined using the plan’s lump sum assumptions and methods of more than $5,000.  </t>
  </si>
  <si>
    <t>Earliest PBGC retirement age</t>
  </si>
  <si>
    <t>Unreduced benefits</t>
  </si>
  <si>
    <t>Reduced benefits</t>
  </si>
  <si>
    <t>The missing participant is deceased and the person entitled to benefits is the beneficiary; or</t>
  </si>
  <si>
    <t>Once ages are entered in items 3a and 3b, the spreadsheet will calculate and display the participant’s "PBGC early retirement date" (solely for illustrative purposes) and XRA.</t>
  </si>
  <si>
    <t>Monthly benefit, payable as a single life annuity assuming benefits begin at the XRA shown in item 4b.</t>
  </si>
  <si>
    <t xml:space="preserve">Next, you will need to determine the monthly benefit, payable as a single life annuity that the participant would receive if he elected that payment form and chose to have payments commence on his/her XRA.  This amount must reflect any applicable reduction for early retirement. Once that amount is entered, the present value will be displayed. </t>
  </si>
  <si>
    <r>
      <t xml:space="preserve">Please read the instructions before entering information into this spreadsheet. Enter actual information for all items items shown in </t>
    </r>
    <r>
      <rPr>
        <i/>
        <sz val="12"/>
        <color rgb="FF0000FF"/>
        <rFont val="Arial"/>
        <family val="2"/>
      </rPr>
      <t>blue italics</t>
    </r>
    <r>
      <rPr>
        <sz val="12"/>
        <rFont val="Arial"/>
        <family val="2"/>
      </rPr>
      <t>. Items shown in non-italic black are calculated items that cannot be altered.</t>
    </r>
  </si>
  <si>
    <r>
      <t>Please read the instructions before entering information into this spreadsheet. Enter actual information for all items shown in</t>
    </r>
    <r>
      <rPr>
        <i/>
        <sz val="12"/>
        <color theme="4" tint="-0.249977111117893"/>
        <rFont val="Arial"/>
        <family val="2"/>
      </rPr>
      <t xml:space="preserve"> </t>
    </r>
    <r>
      <rPr>
        <i/>
        <sz val="12"/>
        <color rgb="FF0000FF"/>
        <rFont val="Arial"/>
        <family val="2"/>
      </rPr>
      <t>blue italics</t>
    </r>
    <r>
      <rPr>
        <sz val="12"/>
        <rFont val="Arial"/>
        <family val="2"/>
      </rPr>
      <t>. Items shown in non-italic black are calculated items that can not be altered.</t>
    </r>
  </si>
  <si>
    <r>
      <t xml:space="preserve">Item #3a — Enter the youngest age the participant could have started receiving </t>
    </r>
    <r>
      <rPr>
        <u/>
        <sz val="10"/>
        <rFont val="Arial"/>
        <family val="2"/>
      </rPr>
      <t>unreduced</t>
    </r>
    <r>
      <rPr>
        <sz val="10"/>
        <rFont val="Arial"/>
        <family val="2"/>
      </rPr>
      <t xml:space="preserve"> benefits under the terms of the plan rounded to the nearest integral age (i.e., nearest whole number). </t>
    </r>
  </si>
  <si>
    <t xml:space="preserve">If the plan does not provide for reduced early retirement benefits, or if the participant was not eligible for a reduced early retirement benefit, enter the youngest age for unreduced benefits (i.e., the age entered in line 3a).  </t>
  </si>
  <si>
    <t>Youngest age participant could have started receiving benefits had plan not terminated:</t>
  </si>
  <si>
    <r>
      <t xml:space="preserve">For example, consider a plan under which participants with 10 years of service can start receiving benefits as early as age 55 and participants with fewer than 10 years of service must wait until age 62 to start receiving benefits.  </t>
    </r>
    <r>
      <rPr>
        <sz val="10"/>
        <color rgb="FF00B050"/>
        <rFont val="Arial"/>
        <family val="2"/>
      </rPr>
      <t/>
    </r>
  </si>
  <si>
    <r>
      <t xml:space="preserve"> -  If the missing participant had 8 years of service when he terminated employment, enter 62.  </t>
    </r>
    <r>
      <rPr>
        <sz val="10"/>
        <color rgb="FF00B050"/>
        <rFont val="Arial"/>
        <family val="2"/>
      </rPr>
      <t/>
    </r>
  </si>
  <si>
    <r>
      <t xml:space="preserve"> -  If the missing participant had 12 years of service when he terminated employment, enter 55.  </t>
    </r>
    <r>
      <rPr>
        <sz val="10"/>
        <color rgb="FF00B050"/>
        <rFont val="Arial"/>
        <family val="2"/>
      </rPr>
      <t/>
    </r>
  </si>
  <si>
    <r>
      <t xml:space="preserve">Item #3b — Enter the youngest age the participant could have started receiving </t>
    </r>
    <r>
      <rPr>
        <u/>
        <sz val="10"/>
        <rFont val="Arial"/>
        <family val="2"/>
      </rPr>
      <t>reduced</t>
    </r>
    <r>
      <rPr>
        <sz val="10"/>
        <rFont val="Arial"/>
        <family val="2"/>
      </rPr>
      <t xml:space="preserve"> benefits under the terms of the plan, rounded to the nearest integral age.  </t>
    </r>
    <r>
      <rPr>
        <sz val="10"/>
        <color rgb="FF00B050"/>
        <rFont val="Arial"/>
        <family val="2"/>
      </rPr>
      <t/>
    </r>
  </si>
  <si>
    <t xml:space="preserve">For these participants, the PBGC missing participant assumptions provide that the present value is determined assuming the participant commences payment at a specified future retirement age, called the “expected retirement age” or XRA.  You will need to enter two pieces of information about when the participant could have started receiving benefits under the terms of the plan for the spreadsheet to calculate the XRA. </t>
  </si>
  <si>
    <t xml:space="preserve">Click on the tab labeled “After NRA” if benefit determination date (BDD) is on or after the participant’s normal retirement date. </t>
  </si>
  <si>
    <t xml:space="preserve">In general, this is the participant's age at normal retirement age (e.g., typically age 65).  However, if the missing participant was (or will be) eligible to receive unreduced benefits at an earlier age (e.g., after completing 30 years of service, or after attaining age 60 and completing 10 years of service), enter the missing participant age on that date.  </t>
  </si>
  <si>
    <r>
      <t>Item #2d -</t>
    </r>
    <r>
      <rPr>
        <sz val="10"/>
        <color rgb="FFFF0000"/>
        <rFont val="Arial"/>
        <family val="2"/>
      </rPr>
      <t xml:space="preserve"> </t>
    </r>
    <r>
      <rPr>
        <sz val="10"/>
        <rFont val="Arial"/>
        <family val="2"/>
      </rPr>
      <t>The participant’s normal retirement date, under the terms of the plan, and</t>
    </r>
  </si>
  <si>
    <t>On "AnnuFact_After_NRD" sheet:</t>
  </si>
  <si>
    <t>On "AnnuFact_Before_NRD" sheet:</t>
  </si>
  <si>
    <t>On "Afterr NRA" sheet:</t>
  </si>
  <si>
    <t>On "Before NRA" sheet:</t>
  </si>
  <si>
    <t>Annual Update Instructions for:</t>
  </si>
  <si>
    <t>This Category 2 PV Calculator spreadsheet calculates the present value using PBGC’s “missing participant assumptions”.  Before using this spreadsheet, be sure to review the “Determining Benefit Transfer Amounts” section of whichever set of instructions is applicable to your plan to be sure these assumptions apply.</t>
  </si>
  <si>
    <t>Before posting, set password and sheet visibility as follows:</t>
  </si>
  <si>
    <t>https://www.pbgc.gov/prac/mortality-retirement-and-pv-max-guarantee/erisa-mortality-tables/erisa-section-4050-mortality-table-for-2019-valuation-dates</t>
  </si>
  <si>
    <t>In addition to using "Review | Protect Sheet" (only for the sheets to remain visible, i.e.the first 3 sheets)...also apply "Review | Protect Workbook" after setting all but the first 3 tabs to "xlSheetVeryHidden" in the VBA IDE (in the properties for the last 5 worksheet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</si>
</sst>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00"/>
    <numFmt numFmtId="165" formatCode="&quot;$&quot;#,##0"/>
    <numFmt numFmtId="166" formatCode="0.000000"/>
    <numFmt numFmtId="167" formatCode="0.0000000"/>
    <numFmt numFmtId="168" formatCode="_(* #,##0.000000_);_(* \(#,##0.000000\);_(* &quot;-&quot;??_);_(@_)"/>
    <numFmt numFmtId="169" formatCode="_(* #,##0.00000_);_(* \(#,##0.00000\);_(* &quot;-&quot;??_);_(@_)"/>
    <numFmt numFmtId="170" formatCode="0.000"/>
    <numFmt numFmtId="171" formatCode="0.0000"/>
    <numFmt numFmtId="172" formatCode="0."/>
  </numFmts>
  <fonts count="44" x14ac:knownFonts="1">
    <font>
      <sz val="10"/>
      <name val="Arial"/>
    </font>
    <font>
      <sz val="10"/>
      <color theme="1"/>
      <name val="Arial"/>
      <family val="2"/>
    </font>
    <font>
      <sz val="10"/>
      <color theme="1"/>
      <name val="Arial"/>
      <family val="2"/>
    </font>
    <font>
      <sz val="10"/>
      <color theme="1"/>
      <name val="Arial"/>
      <family val="2"/>
    </font>
    <font>
      <b/>
      <sz val="10"/>
      <name val="Arial"/>
      <family val="2"/>
    </font>
    <font>
      <sz val="10"/>
      <color rgb="FFFF0000"/>
      <name val="Arial"/>
      <family val="2"/>
    </font>
    <font>
      <sz val="10"/>
      <name val="Arial"/>
      <family val="2"/>
    </font>
    <font>
      <b/>
      <u/>
      <sz val="10"/>
      <name val="Arial"/>
      <family val="2"/>
    </font>
    <font>
      <sz val="10"/>
      <color rgb="FF0000FF"/>
      <name val="Arial"/>
      <family val="2"/>
    </font>
    <font>
      <u/>
      <sz val="10"/>
      <color theme="10"/>
      <name val="Arial"/>
      <family val="2"/>
    </font>
    <font>
      <sz val="11"/>
      <color theme="1"/>
      <name val="Calibri"/>
      <family val="2"/>
      <scheme val="minor"/>
    </font>
    <font>
      <sz val="10"/>
      <color rgb="FF3333FF"/>
      <name val="Arial"/>
      <family val="2"/>
    </font>
    <font>
      <sz val="10"/>
      <name val="Arial Unicode MS"/>
      <family val="2"/>
    </font>
    <font>
      <u/>
      <sz val="10"/>
      <color rgb="FF0000FF"/>
      <name val="Arial"/>
      <family val="2"/>
    </font>
    <font>
      <sz val="10"/>
      <color rgb="FF00B0F0"/>
      <name val="Arial"/>
      <family val="2"/>
    </font>
    <font>
      <b/>
      <sz val="10"/>
      <color theme="1"/>
      <name val="Arial"/>
      <family val="2"/>
    </font>
    <font>
      <b/>
      <sz val="10"/>
      <color rgb="FFC00000"/>
      <name val="Arial"/>
      <family val="2"/>
    </font>
    <font>
      <b/>
      <sz val="10"/>
      <color rgb="FF0000FF"/>
      <name val="Arial"/>
      <family val="2"/>
    </font>
    <font>
      <b/>
      <sz val="12"/>
      <color theme="1"/>
      <name val="Arial"/>
      <family val="2"/>
    </font>
    <font>
      <sz val="12"/>
      <name val="Arial"/>
      <family val="2"/>
    </font>
    <font>
      <sz val="12"/>
      <color rgb="FF0000FF"/>
      <name val="Arial"/>
      <family val="2"/>
    </font>
    <font>
      <b/>
      <sz val="12"/>
      <name val="Arial"/>
      <family val="2"/>
    </font>
    <font>
      <b/>
      <i/>
      <sz val="12"/>
      <name val="Arial"/>
      <family val="2"/>
    </font>
    <font>
      <sz val="12"/>
      <color rgb="FF00B0F0"/>
      <name val="Arial"/>
      <family val="2"/>
    </font>
    <font>
      <sz val="12"/>
      <color rgb="FFFF0000"/>
      <name val="Arial"/>
      <family val="2"/>
    </font>
    <font>
      <i/>
      <sz val="12"/>
      <color rgb="FF0000FF"/>
      <name val="Arial"/>
      <family val="2"/>
    </font>
    <font>
      <i/>
      <sz val="12"/>
      <name val="Arial"/>
      <family val="2"/>
    </font>
    <font>
      <sz val="18"/>
      <color rgb="FFFF0000"/>
      <name val="Arial"/>
      <family val="2"/>
    </font>
    <font>
      <b/>
      <sz val="18"/>
      <color rgb="FFFF0000"/>
      <name val="Arial"/>
      <family val="2"/>
    </font>
    <font>
      <i/>
      <sz val="8"/>
      <name val="Arial"/>
      <family val="2"/>
    </font>
    <font>
      <i/>
      <sz val="8"/>
      <color rgb="FFFF0000"/>
      <name val="Arial"/>
      <family val="2"/>
    </font>
    <font>
      <sz val="11"/>
      <color rgb="FFFF0000"/>
      <name val="Arial"/>
      <family val="2"/>
    </font>
    <font>
      <sz val="9"/>
      <color rgb="FFFF0000"/>
      <name val="Arial"/>
      <family val="2"/>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1"/>
      <color rgb="FF3366FF"/>
      <name val="Calibri"/>
      <family val="2"/>
      <scheme val="minor"/>
    </font>
    <font>
      <u/>
      <sz val="10"/>
      <name val="Arial"/>
      <family val="2"/>
    </font>
    <font>
      <sz val="10"/>
      <color rgb="FF00B050"/>
      <name val="Arial"/>
      <family val="2"/>
    </font>
    <font>
      <i/>
      <sz val="12"/>
      <color theme="4" tint="-0.249977111117893"/>
      <name val="Arial"/>
      <family val="2"/>
    </font>
    <font>
      <sz val="12"/>
      <name val="Times New Roman"/>
      <family val="1"/>
    </font>
    <font>
      <b/>
      <sz val="12"/>
      <color rgb="FFFF0000"/>
      <name val="Times New Roman"/>
      <family val="1"/>
    </font>
    <font>
      <b/>
      <sz val="12"/>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0" fontId="6" fillId="0" borderId="0"/>
    <xf numFmtId="0" fontId="9" fillId="0" borderId="0" applyNumberForma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10" fillId="0" borderId="0" applyFont="0" applyFill="0" applyBorder="0" applyAlignment="0" applyProtection="0"/>
    <xf numFmtId="43" fontId="10" fillId="0" borderId="0" applyFont="0" applyFill="0" applyBorder="0" applyAlignment="0" applyProtection="0"/>
    <xf numFmtId="0" fontId="2" fillId="0" borderId="0"/>
  </cellStyleXfs>
  <cellXfs count="274">
    <xf numFmtId="0" fontId="0" fillId="0" borderId="0" xfId="0"/>
    <xf numFmtId="0" fontId="0" fillId="0" borderId="0" xfId="0" quotePrefix="1" applyAlignment="1">
      <alignment horizontal="left"/>
    </xf>
    <xf numFmtId="0" fontId="6" fillId="0" borderId="0" xfId="0" applyFont="1" applyBorder="1" applyAlignment="1" applyProtection="1">
      <alignment horizontal="left"/>
      <protection locked="0"/>
    </xf>
    <xf numFmtId="10" fontId="6" fillId="0" borderId="0" xfId="4" applyNumberFormat="1" applyFont="1" applyAlignment="1">
      <alignment horizontal="right"/>
    </xf>
    <xf numFmtId="0" fontId="6" fillId="0" borderId="0" xfId="1" applyFont="1"/>
    <xf numFmtId="166" fontId="6" fillId="3" borderId="0" xfId="5" quotePrefix="1" applyNumberFormat="1" applyFont="1" applyFill="1" applyAlignment="1">
      <alignment horizontal="right"/>
    </xf>
    <xf numFmtId="0" fontId="6" fillId="0" borderId="0" xfId="5" applyFont="1"/>
    <xf numFmtId="166" fontId="6" fillId="3" borderId="0" xfId="5" applyNumberFormat="1" applyFont="1" applyFill="1"/>
    <xf numFmtId="0" fontId="6" fillId="2" borderId="0" xfId="1" quotePrefix="1" applyFont="1" applyFill="1" applyAlignment="1">
      <alignment horizontal="center" wrapText="1"/>
    </xf>
    <xf numFmtId="166" fontId="6" fillId="3" borderId="0" xfId="5" quotePrefix="1" applyNumberFormat="1" applyFont="1" applyFill="1" applyAlignment="1">
      <alignment horizontal="center"/>
    </xf>
    <xf numFmtId="0" fontId="6" fillId="0" borderId="0" xfId="6" applyFont="1" applyAlignment="1">
      <alignment horizontal="center"/>
    </xf>
    <xf numFmtId="167" fontId="11" fillId="0" borderId="0" xfId="6" applyNumberFormat="1" applyFont="1"/>
    <xf numFmtId="166" fontId="6" fillId="0" borderId="0" xfId="5" applyNumberFormat="1" applyFont="1"/>
    <xf numFmtId="1" fontId="6" fillId="0" borderId="0" xfId="5" applyNumberFormat="1" applyFont="1"/>
    <xf numFmtId="168" fontId="6" fillId="0" borderId="0" xfId="8" applyNumberFormat="1" applyFont="1"/>
    <xf numFmtId="166" fontId="6" fillId="0" borderId="0" xfId="1" applyNumberFormat="1" applyFont="1"/>
    <xf numFmtId="166" fontId="6" fillId="0" borderId="0" xfId="5" applyNumberFormat="1" applyFont="1" applyFill="1"/>
    <xf numFmtId="0" fontId="6" fillId="0" borderId="0" xfId="1" applyFont="1" applyFill="1" applyAlignment="1">
      <alignment horizontal="center"/>
    </xf>
    <xf numFmtId="169" fontId="6" fillId="0" borderId="0" xfId="5" applyNumberFormat="1" applyFont="1"/>
    <xf numFmtId="0" fontId="3" fillId="5" borderId="0" xfId="6" applyFont="1" applyFill="1" applyAlignment="1">
      <alignment horizontal="right"/>
    </xf>
    <xf numFmtId="0" fontId="8" fillId="5" borderId="0" xfId="6" applyFont="1" applyFill="1" applyAlignment="1">
      <alignment horizontal="center"/>
    </xf>
    <xf numFmtId="0" fontId="8" fillId="0" borderId="0" xfId="5" applyFont="1"/>
    <xf numFmtId="0" fontId="3" fillId="6" borderId="0" xfId="6" applyFont="1" applyFill="1" applyAlignment="1">
      <alignment horizontal="center" wrapText="1"/>
    </xf>
    <xf numFmtId="0" fontId="6" fillId="0" borderId="0" xfId="0" applyFont="1"/>
    <xf numFmtId="0" fontId="8" fillId="0" borderId="0" xfId="0" applyFont="1" applyAlignment="1">
      <alignment horizontal="right"/>
    </xf>
    <xf numFmtId="166" fontId="6" fillId="0" borderId="0" xfId="0" applyNumberFormat="1" applyFont="1" applyAlignment="1">
      <alignment horizontal="right"/>
    </xf>
    <xf numFmtId="0" fontId="6" fillId="7" borderId="0" xfId="1" applyFont="1" applyFill="1"/>
    <xf numFmtId="166" fontId="6" fillId="7" borderId="0" xfId="5" quotePrefix="1" applyNumberFormat="1" applyFont="1" applyFill="1" applyAlignment="1">
      <alignment horizontal="right"/>
    </xf>
    <xf numFmtId="1" fontId="6" fillId="7" borderId="0" xfId="5" applyNumberFormat="1" applyFont="1" applyFill="1"/>
    <xf numFmtId="166" fontId="6" fillId="7" borderId="0" xfId="5" applyNumberFormat="1" applyFont="1" applyFill="1"/>
    <xf numFmtId="0" fontId="6" fillId="7" borderId="0" xfId="5" applyFont="1" applyFill="1"/>
    <xf numFmtId="166" fontId="6" fillId="8" borderId="0" xfId="5" applyNumberFormat="1" applyFont="1" applyFill="1"/>
    <xf numFmtId="170" fontId="6" fillId="4" borderId="0" xfId="0" applyNumberFormat="1" applyFont="1" applyFill="1" applyAlignment="1">
      <alignment horizontal="right"/>
    </xf>
    <xf numFmtId="170" fontId="6" fillId="6" borderId="0" xfId="0" applyNumberFormat="1" applyFont="1" applyFill="1"/>
    <xf numFmtId="0" fontId="13" fillId="0" borderId="0" xfId="2" applyFont="1" applyAlignment="1">
      <alignment vertical="center"/>
    </xf>
    <xf numFmtId="0" fontId="0" fillId="0" borderId="0" xfId="0" applyBorder="1"/>
    <xf numFmtId="0" fontId="3" fillId="5" borderId="0" xfId="6" applyFont="1" applyFill="1" applyAlignment="1">
      <alignment horizontal="center"/>
    </xf>
    <xf numFmtId="0" fontId="6" fillId="0" borderId="0" xfId="0" quotePrefix="1" applyFont="1"/>
    <xf numFmtId="0" fontId="6" fillId="0" borderId="0" xfId="0" quotePrefix="1" applyFont="1" applyBorder="1" applyAlignment="1">
      <alignment horizontal="left"/>
    </xf>
    <xf numFmtId="0" fontId="14" fillId="0" borderId="0" xfId="0" quotePrefix="1" applyFont="1" applyBorder="1" applyAlignment="1">
      <alignment horizontal="left"/>
    </xf>
    <xf numFmtId="0" fontId="14" fillId="0" borderId="0" xfId="0" applyFont="1" applyBorder="1" applyAlignment="1" applyProtection="1">
      <alignment horizontal="left"/>
      <protection locked="0"/>
    </xf>
    <xf numFmtId="171" fontId="6" fillId="0" borderId="0" xfId="0" applyNumberFormat="1" applyFont="1" applyBorder="1" applyAlignment="1" applyProtection="1">
      <alignment horizontal="right"/>
      <protection locked="0"/>
    </xf>
    <xf numFmtId="170" fontId="6" fillId="6" borderId="0" xfId="0" applyNumberFormat="1" applyFont="1" applyFill="1" applyBorder="1" applyAlignment="1">
      <alignment horizontal="right"/>
    </xf>
    <xf numFmtId="0" fontId="2" fillId="6" borderId="0" xfId="6" applyFont="1" applyFill="1" applyAlignment="1">
      <alignment horizontal="left"/>
    </xf>
    <xf numFmtId="1" fontId="6" fillId="9" borderId="0" xfId="0" applyNumberFormat="1" applyFont="1" applyFill="1" applyAlignment="1">
      <alignment horizontal="right"/>
    </xf>
    <xf numFmtId="1" fontId="6" fillId="4" borderId="0" xfId="0" quotePrefix="1" applyNumberFormat="1" applyFont="1" applyFill="1" applyAlignment="1">
      <alignment horizontal="left"/>
    </xf>
    <xf numFmtId="170" fontId="6" fillId="6" borderId="0" xfId="0" applyNumberFormat="1" applyFont="1" applyFill="1" applyAlignment="1">
      <alignment horizontal="right"/>
    </xf>
    <xf numFmtId="1" fontId="6" fillId="9" borderId="0" xfId="0" quotePrefix="1" applyNumberFormat="1" applyFont="1" applyFill="1" applyAlignment="1">
      <alignment horizontal="left"/>
    </xf>
    <xf numFmtId="0" fontId="12" fillId="11" borderId="0" xfId="0" applyFont="1" applyFill="1"/>
    <xf numFmtId="0" fontId="0" fillId="11" borderId="0" xfId="0" applyFill="1"/>
    <xf numFmtId="0" fontId="12" fillId="11" borderId="0" xfId="0" quotePrefix="1" applyFont="1" applyFill="1" applyAlignment="1">
      <alignment horizontal="left"/>
    </xf>
    <xf numFmtId="168" fontId="17" fillId="11" borderId="0" xfId="8" applyNumberFormat="1" applyFont="1" applyFill="1"/>
    <xf numFmtId="166" fontId="6" fillId="0" borderId="0" xfId="0" applyNumberFormat="1" applyFont="1" applyAlignment="1">
      <alignment horizontal="left"/>
    </xf>
    <xf numFmtId="166" fontId="17" fillId="11" borderId="0" xfId="0" quotePrefix="1" applyNumberFormat="1" applyFont="1" applyFill="1" applyAlignment="1">
      <alignment horizontal="right"/>
    </xf>
    <xf numFmtId="171" fontId="17" fillId="6" borderId="0" xfId="1" applyNumberFormat="1" applyFont="1" applyFill="1" applyAlignment="1">
      <alignment horizontal="center"/>
    </xf>
    <xf numFmtId="171" fontId="6" fillId="6" borderId="0" xfId="0" applyNumberFormat="1" applyFont="1" applyFill="1" applyAlignment="1">
      <alignment horizontal="right"/>
    </xf>
    <xf numFmtId="171" fontId="17" fillId="4" borderId="0" xfId="6" applyNumberFormat="1" applyFont="1" applyFill="1" applyBorder="1" applyAlignment="1">
      <alignment horizontal="center"/>
    </xf>
    <xf numFmtId="1" fontId="5" fillId="11" borderId="0" xfId="0" applyNumberFormat="1" applyFont="1" applyFill="1" applyAlignment="1">
      <alignment horizontal="right"/>
    </xf>
    <xf numFmtId="0" fontId="2" fillId="0" borderId="0" xfId="9"/>
    <xf numFmtId="0" fontId="2" fillId="0" borderId="15" xfId="9" applyBorder="1" applyAlignment="1">
      <alignment wrapText="1"/>
    </xf>
    <xf numFmtId="0" fontId="15" fillId="0" borderId="0" xfId="9" applyFont="1"/>
    <xf numFmtId="0" fontId="15" fillId="6" borderId="15" xfId="9" applyFont="1" applyFill="1" applyBorder="1" applyAlignment="1">
      <alignment horizontal="center" vertical="center" wrapText="1"/>
    </xf>
    <xf numFmtId="0" fontId="15" fillId="6" borderId="15" xfId="9" applyFont="1" applyFill="1" applyBorder="1" applyAlignment="1">
      <alignment horizontal="center" wrapText="1"/>
    </xf>
    <xf numFmtId="0" fontId="15" fillId="9" borderId="15" xfId="9" applyFont="1" applyFill="1" applyBorder="1" applyAlignment="1">
      <alignment horizontal="center" vertical="center" wrapText="1"/>
    </xf>
    <xf numFmtId="0" fontId="2" fillId="2" borderId="15" xfId="9" applyFill="1" applyBorder="1" applyAlignment="1">
      <alignment wrapText="1"/>
    </xf>
    <xf numFmtId="166" fontId="6" fillId="11" borderId="0" xfId="0" applyNumberFormat="1" applyFont="1" applyFill="1" applyAlignment="1">
      <alignment horizontal="right"/>
    </xf>
    <xf numFmtId="0" fontId="6" fillId="11" borderId="0" xfId="0" applyFont="1" applyFill="1"/>
    <xf numFmtId="0" fontId="6" fillId="0" borderId="0" xfId="1" quotePrefix="1" applyFont="1" applyAlignment="1">
      <alignment horizontal="right"/>
    </xf>
    <xf numFmtId="0" fontId="4" fillId="0" borderId="0" xfId="1" applyFont="1"/>
    <xf numFmtId="0" fontId="6" fillId="10" borderId="10" xfId="0" applyFont="1" applyFill="1" applyBorder="1"/>
    <xf numFmtId="0" fontId="14" fillId="10" borderId="0" xfId="0" quotePrefix="1" applyFont="1" applyFill="1" applyBorder="1" applyAlignment="1">
      <alignment horizontal="left"/>
    </xf>
    <xf numFmtId="0" fontId="14" fillId="10" borderId="0" xfId="0" applyFont="1" applyFill="1" applyBorder="1" applyAlignment="1" applyProtection="1">
      <alignment horizontal="left"/>
      <protection locked="0"/>
    </xf>
    <xf numFmtId="171" fontId="6" fillId="10" borderId="0" xfId="0" applyNumberFormat="1" applyFont="1" applyFill="1" applyBorder="1" applyAlignment="1" applyProtection="1">
      <alignment horizontal="right"/>
      <protection locked="0"/>
    </xf>
    <xf numFmtId="0" fontId="6" fillId="10" borderId="10" xfId="0" quotePrefix="1" applyFont="1" applyFill="1" applyBorder="1"/>
    <xf numFmtId="0" fontId="6" fillId="10" borderId="0" xfId="0" quotePrefix="1" applyFont="1" applyFill="1" applyBorder="1" applyAlignment="1">
      <alignment horizontal="left"/>
    </xf>
    <xf numFmtId="0" fontId="6" fillId="10" borderId="0" xfId="0" applyFont="1" applyFill="1" applyBorder="1" applyAlignment="1" applyProtection="1">
      <alignment horizontal="left"/>
      <protection locked="0"/>
    </xf>
    <xf numFmtId="0" fontId="16" fillId="0" borderId="0" xfId="0" applyFont="1" applyBorder="1" applyAlignment="1" applyProtection="1">
      <alignment horizontal="right"/>
      <protection locked="0"/>
    </xf>
    <xf numFmtId="0" fontId="9" fillId="0" borderId="0" xfId="2"/>
    <xf numFmtId="171" fontId="6" fillId="4" borderId="0" xfId="0" applyNumberFormat="1" applyFont="1" applyFill="1" applyAlignment="1">
      <alignment horizontal="right"/>
    </xf>
    <xf numFmtId="0" fontId="1" fillId="4" borderId="1" xfId="6" quotePrefix="1" applyFont="1" applyFill="1" applyBorder="1" applyAlignment="1">
      <alignment horizontal="left"/>
    </xf>
    <xf numFmtId="170" fontId="1" fillId="4" borderId="2" xfId="6" applyNumberFormat="1" applyFont="1" applyFill="1" applyBorder="1" applyAlignment="1">
      <alignment horizontal="center"/>
    </xf>
    <xf numFmtId="0" fontId="1" fillId="6" borderId="0" xfId="6" applyFont="1" applyFill="1" applyAlignment="1">
      <alignment horizontal="center" wrapText="1"/>
    </xf>
    <xf numFmtId="0" fontId="1" fillId="4" borderId="0" xfId="6" applyFont="1" applyFill="1" applyBorder="1" applyAlignment="1">
      <alignment horizontal="center" wrapText="1"/>
    </xf>
    <xf numFmtId="170" fontId="1" fillId="4" borderId="4" xfId="6" applyNumberFormat="1" applyFont="1" applyFill="1" applyBorder="1" applyAlignment="1">
      <alignment horizontal="center"/>
    </xf>
    <xf numFmtId="0" fontId="1" fillId="5" borderId="0" xfId="6" applyFont="1" applyFill="1" applyAlignment="1">
      <alignment horizontal="right"/>
    </xf>
    <xf numFmtId="0" fontId="1" fillId="5" borderId="0" xfId="6" applyFont="1" applyFill="1" applyAlignment="1">
      <alignment horizontal="center"/>
    </xf>
    <xf numFmtId="166" fontId="6" fillId="10" borderId="0" xfId="5" applyNumberFormat="1" applyFont="1" applyFill="1"/>
    <xf numFmtId="166" fontId="6" fillId="10" borderId="4" xfId="5" quotePrefix="1" applyNumberFormat="1" applyFont="1" applyFill="1" applyBorder="1" applyAlignment="1">
      <alignment horizontal="right"/>
    </xf>
    <xf numFmtId="170" fontId="6" fillId="10" borderId="6" xfId="1" applyNumberFormat="1" applyFont="1" applyFill="1" applyBorder="1"/>
    <xf numFmtId="0" fontId="6" fillId="8" borderId="0" xfId="1" applyFont="1" applyFill="1" applyBorder="1"/>
    <xf numFmtId="166" fontId="6" fillId="5" borderId="0" xfId="5" quotePrefix="1" applyNumberFormat="1" applyFont="1" applyFill="1" applyAlignment="1">
      <alignment horizontal="right"/>
    </xf>
    <xf numFmtId="0" fontId="3" fillId="6" borderId="0" xfId="6" quotePrefix="1" applyFont="1" applyFill="1" applyBorder="1" applyAlignment="1">
      <alignment horizontal="left"/>
    </xf>
    <xf numFmtId="170" fontId="3" fillId="6" borderId="0" xfId="6" applyNumberFormat="1" applyFont="1" applyFill="1" applyBorder="1" applyAlignment="1">
      <alignment horizontal="center"/>
    </xf>
    <xf numFmtId="166" fontId="6" fillId="6" borderId="0" xfId="5" quotePrefix="1" applyNumberFormat="1" applyFont="1" applyFill="1" applyBorder="1" applyAlignment="1">
      <alignment horizontal="right"/>
    </xf>
    <xf numFmtId="171" fontId="6" fillId="6" borderId="0" xfId="0" applyNumberFormat="1" applyFont="1" applyFill="1"/>
    <xf numFmtId="170" fontId="1" fillId="4" borderId="3" xfId="6" applyNumberFormat="1" applyFont="1" applyFill="1" applyBorder="1" applyAlignment="1">
      <alignment horizontal="left"/>
    </xf>
    <xf numFmtId="166" fontId="6" fillId="8" borderId="3" xfId="5" quotePrefix="1" applyNumberFormat="1" applyFont="1" applyFill="1" applyBorder="1" applyAlignment="1">
      <alignment horizontal="right"/>
    </xf>
    <xf numFmtId="170" fontId="6" fillId="8" borderId="3" xfId="1" applyNumberFormat="1" applyFont="1" applyFill="1" applyBorder="1"/>
    <xf numFmtId="170" fontId="1" fillId="10" borderId="5" xfId="6" applyNumberFormat="1" applyFont="1" applyFill="1" applyBorder="1" applyAlignment="1">
      <alignment horizontal="center"/>
    </xf>
    <xf numFmtId="0" fontId="6" fillId="11" borderId="0" xfId="0" applyFont="1" applyFill="1" applyAlignment="1">
      <alignment horizontal="right"/>
    </xf>
    <xf numFmtId="168" fontId="4" fillId="11" borderId="0" xfId="8" applyNumberFormat="1" applyFont="1" applyFill="1"/>
    <xf numFmtId="0" fontId="6" fillId="11" borderId="0" xfId="1" applyFont="1" applyFill="1"/>
    <xf numFmtId="0" fontId="6" fillId="0" borderId="0" xfId="1" applyFont="1" applyBorder="1"/>
    <xf numFmtId="168" fontId="6" fillId="0" borderId="0" xfId="8" applyNumberFormat="1" applyFont="1" applyBorder="1"/>
    <xf numFmtId="0" fontId="6" fillId="0" borderId="0" xfId="0" applyFont="1" applyBorder="1"/>
    <xf numFmtId="0" fontId="7" fillId="12" borderId="0" xfId="1" quotePrefix="1" applyFont="1" applyFill="1" applyBorder="1" applyAlignment="1">
      <alignment horizontal="left"/>
    </xf>
    <xf numFmtId="0" fontId="6" fillId="12" borderId="0" xfId="1" applyFont="1" applyFill="1" applyBorder="1"/>
    <xf numFmtId="168" fontId="6" fillId="12" borderId="0" xfId="8" applyNumberFormat="1" applyFont="1" applyFill="1" applyBorder="1"/>
    <xf numFmtId="0" fontId="6" fillId="12" borderId="0" xfId="0" quotePrefix="1" applyFont="1" applyFill="1" applyBorder="1" applyAlignment="1">
      <alignment horizontal="left"/>
    </xf>
    <xf numFmtId="0" fontId="6" fillId="12" borderId="0" xfId="0" applyFont="1" applyFill="1" applyBorder="1"/>
    <xf numFmtId="10" fontId="6" fillId="12" borderId="0" xfId="0" applyNumberFormat="1" applyFont="1" applyFill="1" applyBorder="1"/>
    <xf numFmtId="0" fontId="6" fillId="12" borderId="0" xfId="1" applyFont="1" applyFill="1" applyBorder="1" applyAlignment="1">
      <alignment horizontal="right"/>
    </xf>
    <xf numFmtId="0" fontId="6" fillId="12" borderId="0" xfId="1" quotePrefix="1" applyFont="1" applyFill="1" applyBorder="1" applyAlignment="1">
      <alignment horizontal="left"/>
    </xf>
    <xf numFmtId="14" fontId="14" fillId="0" borderId="0" xfId="0" applyNumberFormat="1" applyFont="1" applyFill="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164" fontId="4" fillId="0" borderId="0" xfId="0" quotePrefix="1" applyNumberFormat="1" applyFont="1" applyBorder="1" applyAlignment="1" applyProtection="1">
      <alignment horizontal="right" vertical="center"/>
      <protection locked="0"/>
    </xf>
    <xf numFmtId="14" fontId="4" fillId="0" borderId="0" xfId="0" applyNumberFormat="1" applyFont="1" applyFill="1" applyBorder="1" applyAlignment="1" applyProtection="1">
      <alignment horizontal="right" vertical="center"/>
      <protection locked="0"/>
    </xf>
    <xf numFmtId="0" fontId="6" fillId="0" borderId="0" xfId="0" applyFont="1" applyBorder="1" applyAlignment="1" applyProtection="1">
      <alignment horizontal="left" vertical="center"/>
      <protection locked="0"/>
    </xf>
    <xf numFmtId="171" fontId="6" fillId="0" borderId="0" xfId="0" applyNumberFormat="1" applyFont="1" applyBorder="1" applyAlignment="1" applyProtection="1">
      <alignment horizontal="right" vertical="center"/>
      <protection locked="0"/>
    </xf>
    <xf numFmtId="0" fontId="5" fillId="0" borderId="0" xfId="0" applyFont="1" applyBorder="1" applyAlignment="1" applyProtection="1">
      <alignment horizontal="left"/>
      <protection locked="0"/>
    </xf>
    <xf numFmtId="171" fontId="6" fillId="10" borderId="0" xfId="0" applyNumberFormat="1" applyFont="1" applyFill="1" applyBorder="1" applyAlignment="1" applyProtection="1">
      <alignment horizontal="right"/>
    </xf>
    <xf numFmtId="0" fontId="16" fillId="0" borderId="0" xfId="0" applyFont="1" applyBorder="1" applyAlignment="1" applyProtection="1">
      <alignment horizontal="right"/>
    </xf>
    <xf numFmtId="171" fontId="6" fillId="0" borderId="0" xfId="0" applyNumberFormat="1" applyFont="1" applyBorder="1" applyAlignment="1" applyProtection="1">
      <alignment horizontal="right"/>
    </xf>
    <xf numFmtId="0" fontId="14" fillId="0" borderId="0" xfId="0" applyFont="1" applyBorder="1" applyAlignment="1" applyProtection="1">
      <alignment horizontal="right" vertical="center"/>
      <protection locked="0"/>
    </xf>
    <xf numFmtId="0" fontId="0" fillId="0" borderId="0" xfId="0" applyAlignment="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right" vertical="center"/>
      <protection locked="0"/>
    </xf>
    <xf numFmtId="0" fontId="6" fillId="0" borderId="0" xfId="0" applyFont="1" applyBorder="1" applyAlignment="1" applyProtection="1">
      <alignment vertical="center"/>
      <protection locked="0"/>
    </xf>
    <xf numFmtId="0" fontId="8" fillId="0" borderId="0" xfId="0" quotePrefix="1" applyFont="1" applyBorder="1" applyAlignment="1" applyProtection="1">
      <alignment vertical="center"/>
      <protection locked="0"/>
    </xf>
    <xf numFmtId="0" fontId="6" fillId="0" borderId="0" xfId="0" quotePrefix="1" applyFont="1" applyBorder="1" applyAlignment="1" applyProtection="1">
      <alignment vertical="center"/>
      <protection locked="0"/>
    </xf>
    <xf numFmtId="0" fontId="7" fillId="0" borderId="0" xfId="0" quotePrefix="1"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5" fillId="0" borderId="0" xfId="0" quotePrefix="1" applyFont="1" applyBorder="1" applyAlignment="1" applyProtection="1">
      <alignment horizontal="left" vertical="center"/>
      <protection locked="0"/>
    </xf>
    <xf numFmtId="0" fontId="0" fillId="0" borderId="0" xfId="0" applyBorder="1" applyAlignment="1" applyProtection="1">
      <alignment vertical="center"/>
      <protection locked="0"/>
    </xf>
    <xf numFmtId="0" fontId="19" fillId="0" borderId="7" xfId="0" quotePrefix="1" applyNumberFormat="1" applyFont="1" applyBorder="1" applyAlignment="1" applyProtection="1">
      <alignment vertical="center"/>
      <protection locked="0"/>
    </xf>
    <xf numFmtId="0" fontId="19" fillId="0" borderId="8" xfId="0" applyFont="1" applyBorder="1" applyAlignment="1" applyProtection="1">
      <alignment horizontal="left" vertical="center"/>
      <protection locked="0"/>
    </xf>
    <xf numFmtId="0" fontId="19" fillId="0" borderId="10" xfId="0" quotePrefix="1"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0" fontId="19" fillId="0" borderId="11" xfId="0" applyFont="1" applyBorder="1" applyAlignment="1" applyProtection="1">
      <alignment horizontal="right" vertical="center"/>
      <protection locked="0"/>
    </xf>
    <xf numFmtId="0" fontId="19" fillId="0" borderId="10" xfId="0" applyFont="1" applyBorder="1" applyAlignment="1" applyProtection="1">
      <alignment vertical="center"/>
      <protection locked="0"/>
    </xf>
    <xf numFmtId="0" fontId="19" fillId="0" borderId="0" xfId="0" quotePrefix="1" applyFont="1" applyBorder="1" applyAlignment="1" applyProtection="1">
      <alignment horizontal="left" vertical="center"/>
      <protection locked="0"/>
    </xf>
    <xf numFmtId="0" fontId="19" fillId="0" borderId="0" xfId="0" applyFont="1" applyBorder="1" applyAlignment="1" applyProtection="1">
      <alignment vertical="center"/>
      <protection locked="0"/>
    </xf>
    <xf numFmtId="171" fontId="19" fillId="0" borderId="11" xfId="0" applyNumberFormat="1" applyFont="1" applyBorder="1" applyAlignment="1" applyProtection="1">
      <alignment horizontal="right" vertical="center"/>
    </xf>
    <xf numFmtId="0" fontId="21" fillId="0" borderId="11" xfId="0" applyFont="1" applyBorder="1" applyAlignment="1" applyProtection="1">
      <alignment horizontal="right" vertical="center"/>
      <protection locked="0"/>
    </xf>
    <xf numFmtId="0" fontId="19" fillId="0" borderId="0" xfId="0" applyFont="1" applyBorder="1" applyAlignment="1" applyProtection="1">
      <alignment vertical="top"/>
      <protection locked="0"/>
    </xf>
    <xf numFmtId="0" fontId="19" fillId="0" borderId="0" xfId="0" quotePrefix="1" applyFont="1" applyBorder="1" applyAlignment="1" applyProtection="1">
      <alignment horizontal="left" vertical="top"/>
      <protection locked="0"/>
    </xf>
    <xf numFmtId="0" fontId="19" fillId="0" borderId="12" xfId="0" quotePrefix="1" applyFont="1" applyBorder="1" applyAlignment="1" applyProtection="1">
      <alignment horizontal="left" vertical="top"/>
      <protection locked="0"/>
    </xf>
    <xf numFmtId="0" fontId="19" fillId="0" borderId="0" xfId="0" applyFont="1" applyAlignment="1" applyProtection="1">
      <alignment vertical="center"/>
      <protection locked="0"/>
    </xf>
    <xf numFmtId="0" fontId="22" fillId="0" borderId="0" xfId="0" applyFont="1" applyProtection="1">
      <protection locked="0"/>
    </xf>
    <xf numFmtId="0" fontId="19" fillId="0" borderId="0" xfId="0" applyFont="1" applyBorder="1" applyAlignment="1" applyProtection="1">
      <alignment horizontal="right"/>
      <protection locked="0"/>
    </xf>
    <xf numFmtId="0" fontId="19" fillId="0" borderId="0" xfId="0" applyFont="1" applyBorder="1" applyAlignment="1" applyProtection="1">
      <alignment horizontal="left"/>
      <protection locked="0"/>
    </xf>
    <xf numFmtId="0" fontId="19" fillId="0" borderId="0" xfId="0" applyFont="1" applyProtection="1">
      <protection locked="0"/>
    </xf>
    <xf numFmtId="0" fontId="21" fillId="0" borderId="0" xfId="0" applyFont="1" applyBorder="1" applyProtection="1">
      <protection locked="0"/>
    </xf>
    <xf numFmtId="0" fontId="19" fillId="0" borderId="0" xfId="1" applyFont="1" applyProtection="1">
      <protection locked="0"/>
    </xf>
    <xf numFmtId="0" fontId="20" fillId="0" borderId="0" xfId="0" quotePrefix="1" applyFont="1" applyBorder="1" applyAlignment="1" applyProtection="1">
      <alignment vertical="center"/>
      <protection locked="0"/>
    </xf>
    <xf numFmtId="0" fontId="19" fillId="0" borderId="7" xfId="0" quotePrefix="1" applyNumberFormat="1" applyFont="1" applyBorder="1" applyAlignment="1" applyProtection="1">
      <alignment horizontal="right" vertical="center"/>
      <protection locked="0"/>
    </xf>
    <xf numFmtId="14" fontId="23" fillId="0" borderId="0" xfId="0" applyNumberFormat="1" applyFont="1" applyFill="1" applyBorder="1" applyAlignment="1" applyProtection="1">
      <alignment horizontal="right" vertical="center"/>
      <protection locked="0"/>
    </xf>
    <xf numFmtId="0" fontId="19" fillId="0" borderId="0" xfId="1" applyFont="1" applyAlignment="1" applyProtection="1">
      <alignment vertical="center"/>
      <protection locked="0"/>
    </xf>
    <xf numFmtId="0" fontId="19" fillId="0" borderId="0" xfId="0" quotePrefix="1" applyFont="1" applyBorder="1" applyAlignment="1" applyProtection="1">
      <alignment vertical="center"/>
      <protection locked="0"/>
    </xf>
    <xf numFmtId="0" fontId="19" fillId="0" borderId="10" xfId="0" quotePrefix="1" applyFont="1" applyBorder="1" applyAlignment="1" applyProtection="1">
      <alignment horizontal="right" vertical="center"/>
      <protection locked="0"/>
    </xf>
    <xf numFmtId="0" fontId="20" fillId="0" borderId="0" xfId="0" applyFont="1" applyBorder="1" applyAlignment="1" applyProtection="1">
      <alignment vertical="center"/>
      <protection locked="0"/>
    </xf>
    <xf numFmtId="0" fontId="19" fillId="0" borderId="10" xfId="0" quotePrefix="1" applyFont="1" applyBorder="1" applyAlignment="1" applyProtection="1">
      <alignment horizontal="right" vertical="top"/>
      <protection locked="0"/>
    </xf>
    <xf numFmtId="0" fontId="21" fillId="0" borderId="0" xfId="0" applyFont="1" applyBorder="1" applyAlignment="1" applyProtection="1">
      <alignment horizontal="right" vertical="center"/>
      <protection locked="0"/>
    </xf>
    <xf numFmtId="164" fontId="21" fillId="0" borderId="0" xfId="0" quotePrefix="1" applyNumberFormat="1" applyFont="1" applyBorder="1" applyAlignment="1" applyProtection="1">
      <alignment horizontal="right" vertical="center"/>
      <protection locked="0"/>
    </xf>
    <xf numFmtId="0" fontId="21" fillId="0" borderId="0" xfId="0" quotePrefix="1" applyFont="1" applyBorder="1" applyAlignment="1" applyProtection="1">
      <alignment horizontal="right"/>
      <protection locked="0"/>
    </xf>
    <xf numFmtId="164" fontId="21" fillId="0" borderId="0" xfId="0" quotePrefix="1" applyNumberFormat="1" applyFont="1" applyBorder="1" applyAlignment="1" applyProtection="1">
      <alignment horizontal="right"/>
      <protection locked="0"/>
    </xf>
    <xf numFmtId="0" fontId="19" fillId="0" borderId="0" xfId="0" applyFont="1" applyAlignment="1" applyProtection="1">
      <alignment vertical="top"/>
      <protection locked="0"/>
    </xf>
    <xf numFmtId="0" fontId="19" fillId="0" borderId="0" xfId="0" applyFont="1" applyBorder="1" applyAlignment="1" applyProtection="1">
      <alignment wrapText="1"/>
      <protection locked="0"/>
    </xf>
    <xf numFmtId="0" fontId="21" fillId="0" borderId="0" xfId="0" applyFont="1" applyBorder="1" applyAlignment="1" applyProtection="1">
      <alignment horizontal="left"/>
      <protection locked="0"/>
    </xf>
    <xf numFmtId="0" fontId="19" fillId="0" borderId="0" xfId="0" quotePrefix="1" applyFont="1" applyProtection="1">
      <protection locked="0"/>
    </xf>
    <xf numFmtId="171" fontId="19" fillId="0" borderId="0" xfId="0" applyNumberFormat="1" applyFont="1" applyBorder="1" applyAlignment="1" applyProtection="1">
      <alignment horizontal="right"/>
      <protection locked="0"/>
    </xf>
    <xf numFmtId="0" fontId="19" fillId="0" borderId="0" xfId="0" applyFont="1" applyBorder="1" applyProtection="1">
      <protection locked="0"/>
    </xf>
    <xf numFmtId="0" fontId="21" fillId="0" borderId="0" xfId="0" applyFont="1" applyBorder="1" applyAlignment="1" applyProtection="1">
      <alignment horizontal="right"/>
      <protection locked="0"/>
    </xf>
    <xf numFmtId="164" fontId="23" fillId="0" borderId="0" xfId="0" applyNumberFormat="1" applyFont="1" applyBorder="1" applyAlignment="1" applyProtection="1">
      <alignment horizontal="right"/>
      <protection locked="0"/>
    </xf>
    <xf numFmtId="0" fontId="19" fillId="0" borderId="0" xfId="0" quotePrefix="1" applyFont="1" applyAlignment="1" applyProtection="1">
      <alignment horizontal="left" wrapText="1"/>
      <protection locked="0"/>
    </xf>
    <xf numFmtId="165" fontId="21" fillId="0" borderId="0" xfId="0" quotePrefix="1" applyNumberFormat="1" applyFont="1" applyBorder="1" applyAlignment="1" applyProtection="1">
      <alignment horizontal="right"/>
      <protection locked="0"/>
    </xf>
    <xf numFmtId="0" fontId="19" fillId="0" borderId="12" xfId="0" quotePrefix="1" applyFont="1" applyBorder="1" applyAlignment="1" applyProtection="1">
      <alignment horizontal="right" vertical="top"/>
      <protection locked="0"/>
    </xf>
    <xf numFmtId="0" fontId="19" fillId="0" borderId="10" xfId="0" quotePrefix="1" applyFont="1" applyBorder="1" applyAlignment="1" applyProtection="1">
      <alignment vertical="top"/>
      <protection locked="0"/>
    </xf>
    <xf numFmtId="0" fontId="19" fillId="0" borderId="10" xfId="0" applyFont="1" applyBorder="1" applyAlignment="1" applyProtection="1">
      <alignment vertical="top"/>
      <protection locked="0"/>
    </xf>
    <xf numFmtId="14" fontId="24" fillId="0" borderId="0" xfId="0" applyNumberFormat="1" applyFont="1" applyFill="1" applyBorder="1" applyAlignment="1" applyProtection="1">
      <alignment horizontal="left" vertical="center"/>
      <protection locked="0"/>
    </xf>
    <xf numFmtId="14" fontId="25" fillId="0" borderId="9" xfId="0" applyNumberFormat="1" applyFont="1" applyFill="1" applyBorder="1" applyAlignment="1" applyProtection="1">
      <alignment horizontal="right" vertical="center"/>
      <protection locked="0"/>
    </xf>
    <xf numFmtId="0" fontId="25" fillId="0" borderId="11" xfId="0" applyFont="1" applyBorder="1" applyAlignment="1" applyProtection="1">
      <alignment horizontal="right" vertical="center"/>
      <protection locked="0"/>
    </xf>
    <xf numFmtId="14" fontId="25" fillId="0" borderId="11" xfId="0" applyNumberFormat="1" applyFont="1" applyFill="1" applyBorder="1" applyAlignment="1" applyProtection="1">
      <alignment horizontal="right" vertical="center"/>
      <protection locked="0"/>
    </xf>
    <xf numFmtId="164" fontId="25" fillId="0" borderId="11" xfId="0" applyNumberFormat="1" applyFont="1" applyBorder="1" applyAlignment="1" applyProtection="1">
      <alignment horizontal="right" vertical="center"/>
      <protection locked="0"/>
    </xf>
    <xf numFmtId="0" fontId="26" fillId="0" borderId="11" xfId="0" applyFont="1" applyBorder="1" applyAlignment="1" applyProtection="1">
      <alignment horizontal="right" vertical="center"/>
      <protection locked="0"/>
    </xf>
    <xf numFmtId="0" fontId="25" fillId="0" borderId="11" xfId="0" applyFont="1" applyBorder="1" applyAlignment="1" applyProtection="1">
      <alignment horizontal="left" vertical="center"/>
      <protection locked="0"/>
    </xf>
    <xf numFmtId="10" fontId="17" fillId="5" borderId="0" xfId="7" applyNumberFormat="1" applyFont="1" applyFill="1" applyAlignment="1">
      <alignment horizontal="right"/>
    </xf>
    <xf numFmtId="14" fontId="27" fillId="0" borderId="0" xfId="0" applyNumberFormat="1" applyFont="1" applyFill="1" applyBorder="1" applyAlignment="1" applyProtection="1">
      <alignment horizontal="center" vertical="center"/>
      <protection locked="0"/>
    </xf>
    <xf numFmtId="14" fontId="27" fillId="0" borderId="0" xfId="0" applyNumberFormat="1" applyFont="1" applyFill="1" applyBorder="1" applyAlignment="1" applyProtection="1">
      <alignment horizontal="center" vertical="top"/>
      <protection locked="0"/>
    </xf>
    <xf numFmtId="0" fontId="29" fillId="0" borderId="0" xfId="0" applyFont="1" applyBorder="1" applyAlignment="1" applyProtection="1">
      <alignment horizontal="left" vertical="center"/>
      <protection locked="0"/>
    </xf>
    <xf numFmtId="0" fontId="30" fillId="0" borderId="0" xfId="0" applyFont="1" applyBorder="1" applyAlignment="1" applyProtection="1">
      <alignment horizontal="left" vertical="center"/>
      <protection locked="0"/>
    </xf>
    <xf numFmtId="0" fontId="19" fillId="0" borderId="0" xfId="0" applyFont="1" applyBorder="1" applyAlignment="1" applyProtection="1">
      <alignment vertical="center" wrapText="1"/>
      <protection locked="0"/>
    </xf>
    <xf numFmtId="4" fontId="4" fillId="0" borderId="0" xfId="0" applyNumberFormat="1" applyFont="1" applyBorder="1" applyAlignment="1" applyProtection="1">
      <alignment horizontal="right" vertical="center"/>
      <protection locked="0"/>
    </xf>
    <xf numFmtId="14" fontId="31" fillId="0" borderId="0" xfId="0" applyNumberFormat="1" applyFont="1" applyFill="1" applyBorder="1" applyAlignment="1" applyProtection="1">
      <alignment vertical="top"/>
      <protection locked="0"/>
    </xf>
    <xf numFmtId="14" fontId="31" fillId="0" borderId="10" xfId="0" applyNumberFormat="1" applyFont="1" applyFill="1" applyBorder="1" applyAlignment="1" applyProtection="1">
      <alignment vertical="top"/>
      <protection locked="0"/>
    </xf>
    <xf numFmtId="14" fontId="24" fillId="0" borderId="0" xfId="0" applyNumberFormat="1" applyFont="1" applyFill="1" applyBorder="1" applyAlignment="1" applyProtection="1">
      <alignment vertical="top" wrapText="1"/>
      <protection locked="0"/>
    </xf>
    <xf numFmtId="0" fontId="19" fillId="0" borderId="0" xfId="0" quotePrefix="1" applyFont="1" applyBorder="1" applyAlignment="1" applyProtection="1">
      <alignment horizontal="right"/>
      <protection locked="0"/>
    </xf>
    <xf numFmtId="164" fontId="19" fillId="0" borderId="0" xfId="0" quotePrefix="1" applyNumberFormat="1" applyFont="1" applyBorder="1" applyAlignment="1" applyProtection="1">
      <alignment horizontal="right"/>
      <protection locked="0"/>
    </xf>
    <xf numFmtId="164" fontId="19" fillId="0" borderId="14" xfId="0" quotePrefix="1" applyNumberFormat="1" applyFont="1" applyBorder="1" applyAlignment="1" applyProtection="1">
      <alignment horizontal="right" vertical="center"/>
    </xf>
    <xf numFmtId="14" fontId="32" fillId="0" borderId="0" xfId="0" applyNumberFormat="1" applyFont="1" applyFill="1" applyBorder="1" applyAlignment="1" applyProtection="1">
      <alignment vertical="top" wrapText="1"/>
      <protection locked="0"/>
    </xf>
    <xf numFmtId="14" fontId="32" fillId="0" borderId="0" xfId="0" applyNumberFormat="1" applyFont="1" applyFill="1" applyBorder="1" applyAlignment="1" applyProtection="1">
      <alignment vertical="center" wrapText="1"/>
      <protection locked="0"/>
    </xf>
    <xf numFmtId="0" fontId="0" fillId="3" borderId="0" xfId="0" quotePrefix="1" applyFill="1" applyAlignment="1">
      <alignment horizontal="left"/>
    </xf>
    <xf numFmtId="0" fontId="0" fillId="3" borderId="0" xfId="0" applyFill="1"/>
    <xf numFmtId="1" fontId="6" fillId="3" borderId="0" xfId="0" applyNumberFormat="1" applyFont="1" applyFill="1" applyAlignment="1">
      <alignment horizontal="right"/>
    </xf>
    <xf numFmtId="1" fontId="6" fillId="3" borderId="0" xfId="0" applyNumberFormat="1" applyFont="1" applyFill="1" applyAlignment="1">
      <alignment horizontal="center"/>
    </xf>
    <xf numFmtId="1" fontId="6" fillId="3" borderId="0" xfId="0" applyNumberFormat="1" applyFont="1" applyFill="1" applyBorder="1" applyAlignment="1">
      <alignment horizontal="center"/>
    </xf>
    <xf numFmtId="0" fontId="2" fillId="3" borderId="0" xfId="9" applyFill="1"/>
    <xf numFmtId="1" fontId="17" fillId="11" borderId="0" xfId="8" applyNumberFormat="1" applyFont="1" applyFill="1"/>
    <xf numFmtId="1" fontId="19" fillId="0" borderId="11" xfId="0" applyNumberFormat="1" applyFont="1" applyBorder="1" applyAlignment="1" applyProtection="1">
      <alignment horizontal="right" vertical="center"/>
    </xf>
    <xf numFmtId="0" fontId="19" fillId="0" borderId="0" xfId="0" quotePrefix="1" applyFont="1" applyBorder="1" applyAlignment="1" applyProtection="1">
      <alignment horizontal="left" vertical="top" wrapText="1"/>
      <protection locked="0"/>
    </xf>
    <xf numFmtId="0" fontId="0" fillId="14" borderId="0" xfId="0" applyFill="1"/>
    <xf numFmtId="0" fontId="0" fillId="14" borderId="0" xfId="0" applyFill="1" applyAlignment="1">
      <alignment vertical="top" wrapText="1"/>
    </xf>
    <xf numFmtId="0" fontId="0" fillId="14" borderId="0" xfId="0" applyFill="1" applyAlignment="1">
      <alignment vertical="top"/>
    </xf>
    <xf numFmtId="0" fontId="0" fillId="14" borderId="0" xfId="0" applyFill="1" applyAlignment="1">
      <alignment horizontal="left" vertical="top" wrapText="1"/>
    </xf>
    <xf numFmtId="0" fontId="0" fillId="14" borderId="0" xfId="0" applyFill="1" applyAlignment="1">
      <alignment horizontal="left" wrapText="1"/>
    </xf>
    <xf numFmtId="0" fontId="0" fillId="14" borderId="10" xfId="0" quotePrefix="1" applyFill="1" applyBorder="1" applyAlignment="1">
      <alignment horizontal="right" vertical="top" wrapText="1"/>
    </xf>
    <xf numFmtId="0" fontId="19" fillId="0" borderId="0" xfId="0" quotePrefix="1" applyFont="1" applyBorder="1" applyAlignment="1" applyProtection="1">
      <alignment horizontal="left" vertical="top" wrapText="1"/>
      <protection locked="0"/>
    </xf>
    <xf numFmtId="0" fontId="19" fillId="0" borderId="0" xfId="0" quotePrefix="1" applyFont="1" applyAlignment="1" applyProtection="1">
      <alignment vertical="top"/>
      <protection locked="0"/>
    </xf>
    <xf numFmtId="14" fontId="32" fillId="0" borderId="0" xfId="0" applyNumberFormat="1" applyFont="1" applyFill="1" applyBorder="1" applyAlignment="1" applyProtection="1">
      <alignment vertical="center" wrapText="1"/>
    </xf>
    <xf numFmtId="0" fontId="0" fillId="14" borderId="0" xfId="0" applyFill="1" applyAlignment="1">
      <alignment vertical="top" wrapText="1"/>
    </xf>
    <xf numFmtId="1" fontId="25" fillId="0" borderId="11" xfId="0" applyNumberFormat="1" applyFont="1" applyBorder="1" applyAlignment="1" applyProtection="1">
      <alignment horizontal="right" vertical="top"/>
      <protection locked="0"/>
    </xf>
    <xf numFmtId="1" fontId="25" fillId="0" borderId="11" xfId="0" applyNumberFormat="1" applyFont="1" applyBorder="1" applyAlignment="1" applyProtection="1">
      <alignment horizontal="right" vertical="center"/>
      <protection locked="0"/>
    </xf>
    <xf numFmtId="1" fontId="19" fillId="0" borderId="11" xfId="0" applyNumberFormat="1" applyFont="1" applyBorder="1" applyAlignment="1" applyProtection="1">
      <alignment horizontal="right" vertical="top"/>
    </xf>
    <xf numFmtId="0" fontId="0" fillId="14" borderId="0" xfId="0" applyFill="1" applyAlignment="1">
      <alignment vertical="top" wrapText="1"/>
    </xf>
    <xf numFmtId="0" fontId="0" fillId="14" borderId="0" xfId="0" applyFill="1" applyAlignment="1">
      <alignment vertical="center"/>
    </xf>
    <xf numFmtId="0" fontId="41" fillId="0" borderId="0" xfId="1" applyFont="1"/>
    <xf numFmtId="172" fontId="41" fillId="0" borderId="0" xfId="1" applyNumberFormat="1" applyFont="1" applyAlignment="1">
      <alignment horizontal="center"/>
    </xf>
    <xf numFmtId="172" fontId="41" fillId="0" borderId="0" xfId="1" applyNumberFormat="1" applyFont="1"/>
    <xf numFmtId="0" fontId="42" fillId="3" borderId="0" xfId="1" applyFont="1" applyFill="1" applyAlignment="1">
      <alignment horizontal="center"/>
    </xf>
    <xf numFmtId="0" fontId="43" fillId="0" borderId="0" xfId="1" applyFont="1"/>
    <xf numFmtId="0" fontId="41" fillId="0" borderId="0" xfId="1" quotePrefix="1" applyFont="1" applyAlignment="1">
      <alignment horizontal="left"/>
    </xf>
    <xf numFmtId="0" fontId="0" fillId="14" borderId="0" xfId="0" applyFill="1" applyAlignment="1">
      <alignment horizontal="left" vertical="top" wrapText="1"/>
    </xf>
    <xf numFmtId="0" fontId="34" fillId="14" borderId="0" xfId="0" applyFont="1" applyFill="1" applyAlignment="1">
      <alignment horizontal="center" wrapText="1"/>
    </xf>
    <xf numFmtId="0" fontId="35" fillId="14" borderId="0" xfId="0" applyFont="1" applyFill="1" applyAlignment="1">
      <alignment horizontal="left" vertical="top" wrapText="1"/>
    </xf>
    <xf numFmtId="0" fontId="6" fillId="14" borderId="0" xfId="0" applyFont="1" applyFill="1" applyAlignment="1">
      <alignment horizontal="left" vertical="top" wrapText="1"/>
    </xf>
    <xf numFmtId="0" fontId="6" fillId="14" borderId="0" xfId="0" quotePrefix="1" applyFont="1" applyFill="1" applyAlignment="1">
      <alignment horizontal="left" wrapText="1"/>
    </xf>
    <xf numFmtId="0" fontId="0" fillId="14" borderId="0" xfId="0" applyFill="1" applyAlignment="1">
      <alignment horizontal="left" wrapText="1"/>
    </xf>
    <xf numFmtId="0" fontId="35" fillId="14" borderId="0" xfId="0" applyFont="1" applyFill="1" applyAlignment="1">
      <alignment horizontal="left" wrapText="1"/>
    </xf>
    <xf numFmtId="0" fontId="6" fillId="14" borderId="0" xfId="0" applyFont="1" applyFill="1" applyAlignment="1">
      <alignment horizontal="left" vertical="center" wrapText="1"/>
    </xf>
    <xf numFmtId="0" fontId="0" fillId="14" borderId="0" xfId="0" applyFill="1" applyAlignment="1">
      <alignment horizontal="left" vertical="center" wrapText="1"/>
    </xf>
    <xf numFmtId="0" fontId="6" fillId="14" borderId="0" xfId="0" applyFont="1" applyFill="1" applyAlignment="1">
      <alignment horizontal="left" wrapText="1"/>
    </xf>
    <xf numFmtId="0" fontId="36" fillId="14" borderId="0" xfId="0" applyFont="1" applyFill="1" applyAlignment="1">
      <alignment horizontal="left" wrapText="1"/>
    </xf>
    <xf numFmtId="0" fontId="4" fillId="14" borderId="0" xfId="0" applyFont="1" applyFill="1" applyAlignment="1">
      <alignment horizontal="left" vertical="center" wrapText="1"/>
    </xf>
    <xf numFmtId="0" fontId="36" fillId="14" borderId="0" xfId="0" applyFont="1" applyFill="1" applyAlignment="1">
      <alignment horizontal="left" vertical="top" wrapText="1"/>
    </xf>
    <xf numFmtId="0" fontId="0" fillId="14" borderId="0" xfId="0" applyFill="1" applyBorder="1" applyAlignment="1">
      <alignment wrapText="1"/>
    </xf>
    <xf numFmtId="0" fontId="0" fillId="14" borderId="11" xfId="0" applyFill="1" applyBorder="1" applyAlignment="1">
      <alignment wrapText="1"/>
    </xf>
    <xf numFmtId="0" fontId="0" fillId="14" borderId="12" xfId="0" applyFill="1" applyBorder="1" applyAlignment="1">
      <alignment horizontal="left" wrapText="1"/>
    </xf>
    <xf numFmtId="0" fontId="0" fillId="14" borderId="13" xfId="0" applyFill="1" applyBorder="1" applyAlignment="1">
      <alignment horizontal="left" wrapText="1"/>
    </xf>
    <xf numFmtId="0" fontId="0" fillId="14" borderId="14" xfId="0" applyFill="1" applyBorder="1" applyAlignment="1">
      <alignment horizontal="left" wrapText="1"/>
    </xf>
    <xf numFmtId="0" fontId="6" fillId="14" borderId="0" xfId="0" applyFont="1" applyFill="1" applyAlignment="1">
      <alignment vertical="top" wrapText="1"/>
    </xf>
    <xf numFmtId="0" fontId="0" fillId="14" borderId="0" xfId="0" applyFill="1" applyAlignment="1">
      <alignment vertical="top" wrapText="1"/>
    </xf>
    <xf numFmtId="0" fontId="33" fillId="14" borderId="7" xfId="0" applyFont="1" applyFill="1" applyBorder="1" applyAlignment="1">
      <alignment horizontal="center" vertical="center" wrapText="1"/>
    </xf>
    <xf numFmtId="0" fontId="33" fillId="14" borderId="8" xfId="0" applyFont="1" applyFill="1" applyBorder="1" applyAlignment="1">
      <alignment horizontal="center" vertical="center" wrapText="1"/>
    </xf>
    <xf numFmtId="0" fontId="33" fillId="14" borderId="9" xfId="0" applyFont="1" applyFill="1" applyBorder="1" applyAlignment="1">
      <alignment horizontal="center" vertical="center" wrapText="1"/>
    </xf>
    <xf numFmtId="14" fontId="32" fillId="0" borderId="0" xfId="0" applyNumberFormat="1" applyFont="1" applyFill="1" applyBorder="1" applyAlignment="1" applyProtection="1">
      <alignment horizontal="left" vertical="top" wrapText="1"/>
    </xf>
    <xf numFmtId="0" fontId="21" fillId="0" borderId="0" xfId="0" applyFont="1" applyAlignment="1" applyProtection="1">
      <alignment horizontal="center" vertical="top" wrapText="1"/>
      <protection locked="0"/>
    </xf>
    <xf numFmtId="0" fontId="24" fillId="0" borderId="8" xfId="0" applyFont="1" applyBorder="1" applyAlignment="1" applyProtection="1">
      <alignment horizontal="center" vertical="center"/>
      <protection locked="0"/>
    </xf>
    <xf numFmtId="0" fontId="28" fillId="0" borderId="0" xfId="0" applyFont="1" applyBorder="1" applyAlignment="1" applyProtection="1">
      <alignment horizontal="center" wrapText="1"/>
      <protection locked="0"/>
    </xf>
    <xf numFmtId="0" fontId="19" fillId="13" borderId="20" xfId="0" applyFont="1" applyFill="1" applyBorder="1" applyAlignment="1" applyProtection="1">
      <alignment horizontal="left" vertical="center" wrapText="1"/>
      <protection locked="0"/>
    </xf>
    <xf numFmtId="0" fontId="19" fillId="13" borderId="21" xfId="0" applyFont="1" applyFill="1" applyBorder="1" applyAlignment="1" applyProtection="1">
      <alignment horizontal="left" vertical="center" wrapText="1"/>
      <protection locked="0"/>
    </xf>
    <xf numFmtId="0" fontId="19" fillId="13" borderId="19" xfId="0" applyFont="1" applyFill="1" applyBorder="1" applyAlignment="1" applyProtection="1">
      <alignment horizontal="left" vertical="center" wrapText="1"/>
      <protection locked="0"/>
    </xf>
    <xf numFmtId="0" fontId="19" fillId="0" borderId="13" xfId="0" quotePrefix="1"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14" fontId="24" fillId="0" borderId="0" xfId="0" applyNumberFormat="1" applyFont="1" applyFill="1" applyBorder="1" applyAlignment="1" applyProtection="1">
      <alignment horizontal="left" vertical="top"/>
      <protection locked="0"/>
    </xf>
    <xf numFmtId="0" fontId="19" fillId="0" borderId="0" xfId="0" applyFont="1" applyBorder="1" applyAlignment="1" applyProtection="1">
      <alignment vertical="center" wrapText="1"/>
      <protection locked="0"/>
    </xf>
    <xf numFmtId="0" fontId="23" fillId="0" borderId="0" xfId="0" quotePrefix="1" applyFont="1" applyAlignment="1" applyProtection="1">
      <alignment horizontal="left" wrapText="1"/>
      <protection locked="0"/>
    </xf>
    <xf numFmtId="0" fontId="19" fillId="0" borderId="0" xfId="0" quotePrefix="1" applyFont="1" applyBorder="1" applyAlignment="1" applyProtection="1">
      <alignment horizontal="left" vertical="top" wrapText="1"/>
      <protection locked="0"/>
    </xf>
    <xf numFmtId="0" fontId="19" fillId="13" borderId="20" xfId="0" applyFont="1" applyFill="1" applyBorder="1" applyAlignment="1" applyProtection="1">
      <alignment horizontal="left" wrapText="1"/>
      <protection locked="0"/>
    </xf>
    <xf numFmtId="0" fontId="19" fillId="13" borderId="21" xfId="0" applyFont="1" applyFill="1" applyBorder="1" applyAlignment="1" applyProtection="1">
      <alignment horizontal="left" wrapText="1"/>
      <protection locked="0"/>
    </xf>
    <xf numFmtId="0" fontId="19" fillId="13" borderId="19" xfId="0" applyFont="1" applyFill="1" applyBorder="1" applyAlignment="1" applyProtection="1">
      <alignment horizontal="left" wrapText="1"/>
      <protection locked="0"/>
    </xf>
    <xf numFmtId="14" fontId="5" fillId="0" borderId="0" xfId="0" applyNumberFormat="1" applyFont="1" applyFill="1" applyBorder="1" applyAlignment="1" applyProtection="1">
      <alignment horizontal="left" vertical="top" wrapText="1"/>
      <protection locked="0"/>
    </xf>
    <xf numFmtId="0" fontId="15" fillId="9" borderId="18" xfId="9" applyFont="1" applyFill="1" applyBorder="1" applyAlignment="1">
      <alignment horizontal="center" vertical="center" wrapText="1"/>
    </xf>
    <xf numFmtId="0" fontId="15" fillId="9" borderId="17" xfId="9" applyFont="1" applyFill="1" applyBorder="1" applyAlignment="1">
      <alignment horizontal="center" vertical="center" wrapText="1"/>
    </xf>
    <xf numFmtId="0" fontId="15" fillId="9" borderId="16" xfId="9" applyFont="1" applyFill="1" applyBorder="1" applyAlignment="1">
      <alignment horizontal="center" vertical="center" wrapText="1"/>
    </xf>
  </cellXfs>
  <cellStyles count="10">
    <cellStyle name="Comma 3" xfId="8" xr:uid="{00000000-0005-0000-0000-000000000000}"/>
    <cellStyle name="Hyperlink" xfId="2" builtinId="8"/>
    <cellStyle name="Normal" xfId="0" builtinId="0"/>
    <cellStyle name="Normal 2" xfId="1" xr:uid="{00000000-0005-0000-0000-000003000000}"/>
    <cellStyle name="Normal 2 2" xfId="5" xr:uid="{00000000-0005-0000-0000-000004000000}"/>
    <cellStyle name="Normal 2 3" xfId="6" xr:uid="{00000000-0005-0000-0000-000005000000}"/>
    <cellStyle name="Normal 3" xfId="9" xr:uid="{00000000-0005-0000-0000-000006000000}"/>
    <cellStyle name="Percent 2" xfId="3" xr:uid="{00000000-0005-0000-0000-000007000000}"/>
    <cellStyle name="Percent 2 2" xfId="4" xr:uid="{00000000-0005-0000-0000-000008000000}"/>
    <cellStyle name="Percent 3" xfId="7" xr:uid="{00000000-0005-0000-0000-000009000000}"/>
  </cellStyles>
  <dxfs count="0"/>
  <tableStyles count="0" defaultTableStyle="TableStyleMedium2" defaultPivotStyle="PivotStyleLight16"/>
  <colors>
    <mruColors>
      <color rgb="FF0000FF"/>
      <color rgb="FF00FF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oxxi79/Desktop/MissingPartic(2019update)/Category%202%20PV%20calculator%20fo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efore NRA"/>
      <sheetName val="After NRA"/>
      <sheetName val="Update Wkbk Instructions"/>
      <sheetName val="Annuity Factor Calcs"/>
      <sheetName val="XRA_Table2C"/>
      <sheetName val="AnnuFact_Before_NRD"/>
      <sheetName val="AnnuFact_After_NRD"/>
    </sheetNames>
    <sheetDataSet>
      <sheetData sheetId="0"/>
      <sheetData sheetId="1"/>
      <sheetData sheetId="2"/>
      <sheetData sheetId="3"/>
      <sheetData sheetId="4"/>
      <sheetData sheetId="5"/>
      <sheetData sheetId="6">
        <row r="7">
          <cell r="O7">
            <v>1</v>
          </cell>
          <cell r="P7">
            <v>0</v>
          </cell>
        </row>
        <row r="8">
          <cell r="O8">
            <v>1</v>
          </cell>
          <cell r="P8">
            <v>1</v>
          </cell>
        </row>
        <row r="9">
          <cell r="O9">
            <v>1</v>
          </cell>
          <cell r="P9">
            <v>1</v>
          </cell>
        </row>
        <row r="10">
          <cell r="O10">
            <v>1</v>
          </cell>
          <cell r="P10">
            <v>1</v>
          </cell>
        </row>
        <row r="11">
          <cell r="O11">
            <v>1</v>
          </cell>
          <cell r="P11">
            <v>1</v>
          </cell>
        </row>
        <row r="12">
          <cell r="O12">
            <v>1</v>
          </cell>
          <cell r="P12">
            <v>1</v>
          </cell>
        </row>
        <row r="13">
          <cell r="O13">
            <v>1</v>
          </cell>
          <cell r="P13">
            <v>1</v>
          </cell>
        </row>
        <row r="14">
          <cell r="O14">
            <v>1</v>
          </cell>
          <cell r="P14">
            <v>1</v>
          </cell>
        </row>
        <row r="15">
          <cell r="O15">
            <v>1</v>
          </cell>
          <cell r="P15">
            <v>1</v>
          </cell>
        </row>
        <row r="16">
          <cell r="O16">
            <v>1</v>
          </cell>
          <cell r="P16">
            <v>1</v>
          </cell>
        </row>
        <row r="17">
          <cell r="O17">
            <v>1</v>
          </cell>
          <cell r="P17">
            <v>1</v>
          </cell>
        </row>
        <row r="18">
          <cell r="O18">
            <v>1</v>
          </cell>
          <cell r="P18">
            <v>1</v>
          </cell>
        </row>
        <row r="19">
          <cell r="O19">
            <v>1</v>
          </cell>
          <cell r="P19">
            <v>1</v>
          </cell>
        </row>
        <row r="20">
          <cell r="O20">
            <v>1</v>
          </cell>
          <cell r="P20">
            <v>1</v>
          </cell>
        </row>
        <row r="21">
          <cell r="O21">
            <v>1</v>
          </cell>
          <cell r="P21">
            <v>1</v>
          </cell>
        </row>
        <row r="22">
          <cell r="O22">
            <v>1</v>
          </cell>
          <cell r="P22">
            <v>1</v>
          </cell>
        </row>
        <row r="23">
          <cell r="O23">
            <v>1</v>
          </cell>
          <cell r="P23">
            <v>1</v>
          </cell>
        </row>
        <row r="24">
          <cell r="O24">
            <v>1</v>
          </cell>
          <cell r="P24">
            <v>1</v>
          </cell>
        </row>
        <row r="25">
          <cell r="O25">
            <v>1</v>
          </cell>
          <cell r="P25">
            <v>1</v>
          </cell>
        </row>
        <row r="26">
          <cell r="O26">
            <v>1</v>
          </cell>
          <cell r="P26">
            <v>1</v>
          </cell>
        </row>
        <row r="27">
          <cell r="O27">
            <v>1</v>
          </cell>
          <cell r="P27">
            <v>1</v>
          </cell>
        </row>
        <row r="28">
          <cell r="O28">
            <v>1</v>
          </cell>
          <cell r="P28">
            <v>1</v>
          </cell>
        </row>
        <row r="29">
          <cell r="O29">
            <v>1</v>
          </cell>
          <cell r="P29">
            <v>1</v>
          </cell>
        </row>
        <row r="30">
          <cell r="O30">
            <v>1</v>
          </cell>
          <cell r="P30">
            <v>1</v>
          </cell>
        </row>
        <row r="31">
          <cell r="O31">
            <v>1</v>
          </cell>
          <cell r="P31">
            <v>1</v>
          </cell>
        </row>
        <row r="32">
          <cell r="O32">
            <v>1</v>
          </cell>
          <cell r="P32">
            <v>1</v>
          </cell>
        </row>
        <row r="33">
          <cell r="O33">
            <v>1</v>
          </cell>
          <cell r="P33">
            <v>1</v>
          </cell>
        </row>
        <row r="34">
          <cell r="O34">
            <v>1</v>
          </cell>
          <cell r="P34">
            <v>1</v>
          </cell>
        </row>
        <row r="35">
          <cell r="O35">
            <v>1</v>
          </cell>
          <cell r="P35">
            <v>1</v>
          </cell>
        </row>
        <row r="36">
          <cell r="O36">
            <v>1</v>
          </cell>
          <cell r="P36">
            <v>1</v>
          </cell>
        </row>
        <row r="37">
          <cell r="O37">
            <v>1</v>
          </cell>
          <cell r="P37">
            <v>1</v>
          </cell>
        </row>
        <row r="38">
          <cell r="O38">
            <v>1</v>
          </cell>
          <cell r="P38">
            <v>1</v>
          </cell>
        </row>
        <row r="39">
          <cell r="O39">
            <v>1</v>
          </cell>
          <cell r="P39">
            <v>1</v>
          </cell>
        </row>
        <row r="40">
          <cell r="O40">
            <v>1</v>
          </cell>
          <cell r="P40">
            <v>1</v>
          </cell>
        </row>
        <row r="41">
          <cell r="O41">
            <v>1</v>
          </cell>
          <cell r="P41">
            <v>1</v>
          </cell>
        </row>
        <row r="42">
          <cell r="O42">
            <v>1</v>
          </cell>
          <cell r="P42">
            <v>1</v>
          </cell>
        </row>
        <row r="43">
          <cell r="O43">
            <v>1</v>
          </cell>
          <cell r="P43">
            <v>1</v>
          </cell>
        </row>
        <row r="44">
          <cell r="O44">
            <v>1</v>
          </cell>
          <cell r="P44">
            <v>1</v>
          </cell>
        </row>
        <row r="45">
          <cell r="O45">
            <v>1</v>
          </cell>
          <cell r="P45">
            <v>1</v>
          </cell>
        </row>
        <row r="46">
          <cell r="O46">
            <v>1</v>
          </cell>
          <cell r="P46">
            <v>1</v>
          </cell>
        </row>
        <row r="47">
          <cell r="O47">
            <v>1</v>
          </cell>
          <cell r="P47">
            <v>1</v>
          </cell>
        </row>
        <row r="48">
          <cell r="O48">
            <v>1</v>
          </cell>
          <cell r="P48">
            <v>1</v>
          </cell>
        </row>
        <row r="49">
          <cell r="O49">
            <v>1</v>
          </cell>
          <cell r="P49">
            <v>1</v>
          </cell>
        </row>
        <row r="50">
          <cell r="O50">
            <v>1</v>
          </cell>
          <cell r="P50">
            <v>1</v>
          </cell>
        </row>
        <row r="51">
          <cell r="O51">
            <v>1</v>
          </cell>
          <cell r="P51">
            <v>1</v>
          </cell>
        </row>
        <row r="52">
          <cell r="O52">
            <v>1</v>
          </cell>
          <cell r="P52">
            <v>1</v>
          </cell>
        </row>
        <row r="53">
          <cell r="O53">
            <v>1</v>
          </cell>
          <cell r="P53">
            <v>1</v>
          </cell>
        </row>
        <row r="54">
          <cell r="O54">
            <v>1</v>
          </cell>
          <cell r="P54">
            <v>1</v>
          </cell>
        </row>
        <row r="55">
          <cell r="O55">
            <v>1</v>
          </cell>
          <cell r="P55">
            <v>1</v>
          </cell>
        </row>
        <row r="56">
          <cell r="O56">
            <v>1</v>
          </cell>
          <cell r="P56">
            <v>1</v>
          </cell>
        </row>
        <row r="57">
          <cell r="O57">
            <v>1</v>
          </cell>
          <cell r="P57">
            <v>1</v>
          </cell>
        </row>
        <row r="58">
          <cell r="O58">
            <v>1</v>
          </cell>
          <cell r="P58">
            <v>1</v>
          </cell>
        </row>
        <row r="59">
          <cell r="O59">
            <v>0.99873100000000004</v>
          </cell>
          <cell r="P59">
            <v>0.97002619070714913</v>
          </cell>
        </row>
        <row r="60">
          <cell r="O60">
            <v>0.99731180324900004</v>
          </cell>
          <cell r="P60">
            <v>0.94095081065782249</v>
          </cell>
        </row>
        <row r="61">
          <cell r="O61">
            <v>0.9956941635041302</v>
          </cell>
          <cell r="P61">
            <v>0.9127469305052115</v>
          </cell>
        </row>
        <row r="62">
          <cell r="O62">
            <v>0.99385909916079207</v>
          </cell>
          <cell r="P62">
            <v>0.88538842807761331</v>
          </cell>
        </row>
        <row r="63">
          <cell r="O63">
            <v>0.99172528367489388</v>
          </cell>
          <cell r="P63">
            <v>0.85884996418431792</v>
          </cell>
        </row>
        <row r="64">
          <cell r="O64">
            <v>0.98922117733361481</v>
          </cell>
          <cell r="P64">
            <v>0.83310695914668542</v>
          </cell>
        </row>
        <row r="65">
          <cell r="O65">
            <v>0.98628912576399796</v>
          </cell>
          <cell r="P65">
            <v>0.80813557003267578</v>
          </cell>
        </row>
        <row r="66">
          <cell r="O66">
            <v>0.98289431859311838</v>
          </cell>
          <cell r="P66">
            <v>0.78391266857374697</v>
          </cell>
        </row>
        <row r="67">
          <cell r="O67">
            <v>0.97905021891310073</v>
          </cell>
          <cell r="P67">
            <v>0.76041581974366768</v>
          </cell>
        </row>
        <row r="68">
          <cell r="O68">
            <v>0.97470225689090761</v>
          </cell>
          <cell r="P68">
            <v>0.73762326097940412</v>
          </cell>
        </row>
        <row r="69">
          <cell r="O69">
            <v>0.96968741377920398</v>
          </cell>
          <cell r="P69">
            <v>0.71551388202483668</v>
          </cell>
        </row>
        <row r="70">
          <cell r="O70">
            <v>0.96401862115825077</v>
          </cell>
          <cell r="P70">
            <v>0.69406720537863686</v>
          </cell>
        </row>
        <row r="71">
          <cell r="O71">
            <v>0.95748450294404019</v>
          </cell>
          <cell r="P71">
            <v>0.67326336732819569</v>
          </cell>
        </row>
        <row r="72">
          <cell r="O72">
            <v>0.9501262345389152</v>
          </cell>
          <cell r="P72">
            <v>0.6530830995520378</v>
          </cell>
        </row>
        <row r="73">
          <cell r="O73">
            <v>0.94189149046416643</v>
          </cell>
          <cell r="P73">
            <v>0.63350771127368111</v>
          </cell>
        </row>
        <row r="74">
          <cell r="O74">
            <v>0.93257053227453302</v>
          </cell>
          <cell r="P74">
            <v>0.61451907195041333</v>
          </cell>
        </row>
        <row r="75">
          <cell r="O75">
            <v>0.92232251469536819</v>
          </cell>
          <cell r="P75">
            <v>0.59609959448095196</v>
          </cell>
        </row>
        <row r="76">
          <cell r="O76">
            <v>0.9114160509590955</v>
          </cell>
          <cell r="P76">
            <v>0.57823221891643417</v>
          </cell>
        </row>
        <row r="77">
          <cell r="O77">
            <v>0.89969068346350678</v>
          </cell>
          <cell r="P77">
            <v>0.56090039665965097</v>
          </cell>
        </row>
        <row r="78">
          <cell r="O78">
            <v>0.88735502450253856</v>
          </cell>
          <cell r="P78">
            <v>0.54408807513789015</v>
          </cell>
        </row>
        <row r="79">
          <cell r="O79">
            <v>0.87428073557151809</v>
          </cell>
          <cell r="P79">
            <v>0.52906269461093947</v>
          </cell>
        </row>
        <row r="80">
          <cell r="O80">
            <v>0.86010777056716825</v>
          </cell>
          <cell r="P80">
            <v>0.5144522506913064</v>
          </cell>
        </row>
        <row r="81">
          <cell r="O81">
            <v>0.84497331423626842</v>
          </cell>
          <cell r="P81">
            <v>0.5002452846084271</v>
          </cell>
        </row>
        <row r="82">
          <cell r="O82">
            <v>0.82861801076591113</v>
          </cell>
          <cell r="P82">
            <v>0.48643065403386532</v>
          </cell>
        </row>
        <row r="83">
          <cell r="O83">
            <v>0.8108673557392837</v>
          </cell>
          <cell r="P83">
            <v>0.47299752434253728</v>
          </cell>
        </row>
        <row r="84">
          <cell r="O84">
            <v>0.79165790808182013</v>
          </cell>
          <cell r="P84">
            <v>0.45993536011526381</v>
          </cell>
        </row>
        <row r="85">
          <cell r="O85">
            <v>0.77005514708608347</v>
          </cell>
          <cell r="P85">
            <v>0.44723391687598585</v>
          </cell>
        </row>
        <row r="86">
          <cell r="O86">
            <v>0.74615879576170818</v>
          </cell>
          <cell r="P86">
            <v>0.43488323305716242</v>
          </cell>
        </row>
        <row r="87">
          <cell r="O87">
            <v>0.71984849046435462</v>
          </cell>
          <cell r="P87">
            <v>0.42287362218705021</v>
          </cell>
        </row>
        <row r="88">
          <cell r="O88">
            <v>0.69103799433049973</v>
          </cell>
          <cell r="P88">
            <v>0.41119566529273649</v>
          </cell>
        </row>
        <row r="89">
          <cell r="O89">
            <v>0.65969043779368519</v>
          </cell>
          <cell r="P89">
            <v>0.39984020351296817</v>
          </cell>
        </row>
        <row r="90">
          <cell r="O90">
            <v>0.62583314545479984</v>
          </cell>
          <cell r="P90">
            <v>0.38879833091498267</v>
          </cell>
        </row>
        <row r="91">
          <cell r="O91">
            <v>0.59043977774674905</v>
          </cell>
          <cell r="P91">
            <v>0.37806138750970703</v>
          </cell>
        </row>
        <row r="92">
          <cell r="O92">
            <v>0.55305549277893584</v>
          </cell>
          <cell r="P92">
            <v>0.36762095245984738</v>
          </cell>
        </row>
        <row r="93">
          <cell r="O93">
            <v>0.51412868191969041</v>
          </cell>
          <cell r="P93">
            <v>0.35746883747554198</v>
          </cell>
        </row>
        <row r="94">
          <cell r="O94">
            <v>0.4737844901207704</v>
          </cell>
          <cell r="P94">
            <v>0.34759708039239789</v>
          </cell>
        </row>
        <row r="95">
          <cell r="O95">
            <v>0.43131492221083467</v>
          </cell>
          <cell r="P95">
            <v>0.33799793892687469</v>
          </cell>
        </row>
        <row r="96">
          <cell r="O96">
            <v>0.38769906333210846</v>
          </cell>
          <cell r="P96">
            <v>0.32866388460411777</v>
          </cell>
        </row>
        <row r="97">
          <cell r="O97">
            <v>0.34368320097295085</v>
          </cell>
          <cell r="P97">
            <v>0.31958759685347898</v>
          </cell>
        </row>
        <row r="98">
          <cell r="O98">
            <v>0.29978523307907778</v>
          </cell>
          <cell r="P98">
            <v>0.31076195726709355</v>
          </cell>
        </row>
        <row r="99">
          <cell r="O99">
            <v>0.25767560052939203</v>
          </cell>
          <cell r="P99">
            <v>0.30218004401701043</v>
          </cell>
        </row>
        <row r="100">
          <cell r="O100">
            <v>0.21723856853831455</v>
          </cell>
          <cell r="P100">
            <v>0.29383512642649789</v>
          </cell>
        </row>
        <row r="101">
          <cell r="O101">
            <v>0.17940060638601654</v>
          </cell>
          <cell r="P101">
            <v>0.28572065969126592</v>
          </cell>
        </row>
        <row r="102">
          <cell r="O102">
            <v>0.14532435820602463</v>
          </cell>
          <cell r="P102">
            <v>0.27783027974646629</v>
          </cell>
        </row>
        <row r="103">
          <cell r="O103">
            <v>0.11474302688693983</v>
          </cell>
          <cell r="P103">
            <v>0.27015779827544367</v>
          </cell>
        </row>
        <row r="104">
          <cell r="O104">
            <v>8.8628317168660542E-2</v>
          </cell>
          <cell r="P104">
            <v>0.26269719785632406</v>
          </cell>
        </row>
        <row r="105">
          <cell r="O105">
            <v>6.6579896193344174E-2</v>
          </cell>
          <cell r="P105">
            <v>0.25544262724263328</v>
          </cell>
        </row>
        <row r="106">
          <cell r="O106">
            <v>4.8503321217058845E-2</v>
          </cell>
          <cell r="P106">
            <v>0.24838839677424474</v>
          </cell>
        </row>
        <row r="107">
          <cell r="O107">
            <v>3.4452782120258804E-2</v>
          </cell>
          <cell r="P107">
            <v>0.24152897391505712</v>
          </cell>
        </row>
        <row r="108">
          <cell r="O108">
            <v>2.3834710293052001E-2</v>
          </cell>
          <cell r="P108">
            <v>0.23485897891390231</v>
          </cell>
        </row>
        <row r="109">
          <cell r="O109">
            <v>1.5760511503598293E-2</v>
          </cell>
          <cell r="P109">
            <v>0.22837318058528036</v>
          </cell>
        </row>
        <row r="110">
          <cell r="O110">
            <v>1.0105167160762117E-2</v>
          </cell>
          <cell r="P110">
            <v>0.22206649220661256</v>
          </cell>
        </row>
        <row r="111">
          <cell r="O111">
            <v>6.2577763418093521E-3</v>
          </cell>
          <cell r="P111">
            <v>0.21593396752879479</v>
          </cell>
        </row>
        <row r="112">
          <cell r="O112">
            <v>3.7269688869967636E-3</v>
          </cell>
          <cell r="P112">
            <v>0.20997079689692219</v>
          </cell>
        </row>
        <row r="113">
          <cell r="O113">
            <v>2.1322622587219273E-3</v>
          </cell>
          <cell r="P113">
            <v>0.20417230347814294</v>
          </cell>
        </row>
        <row r="114">
          <cell r="O114">
            <v>1.1746952622637907E-3</v>
          </cell>
          <cell r="P114">
            <v>0.19853393959368237</v>
          </cell>
        </row>
        <row r="115">
          <cell r="O115">
            <v>6.2727317370571704E-4</v>
          </cell>
          <cell r="P115">
            <v>0.193051283152161</v>
          </cell>
        </row>
        <row r="116">
          <cell r="O116">
            <v>3.270715236872875E-4</v>
          </cell>
          <cell r="P116">
            <v>0.18772003418140898</v>
          </cell>
        </row>
        <row r="117">
          <cell r="O117">
            <v>1.6741483011457499E-4</v>
          </cell>
          <cell r="P117">
            <v>0.18253601145605697</v>
          </cell>
        </row>
        <row r="118">
          <cell r="O118">
            <v>8.4575795781091802E-5</v>
          </cell>
          <cell r="P118">
            <v>0.17749514921825843</v>
          </cell>
        </row>
        <row r="119">
          <cell r="O119">
            <v>4.2395816605962582E-5</v>
          </cell>
          <cell r="P119">
            <v>0.17259349398897164</v>
          </cell>
        </row>
        <row r="120">
          <cell r="O120">
            <v>2.1197908302981291E-5</v>
          </cell>
          <cell r="P120">
            <v>0.16782720146730032</v>
          </cell>
        </row>
        <row r="121">
          <cell r="O121">
            <v>1.0598954151490645E-5</v>
          </cell>
          <cell r="P121">
            <v>0.16319253351546123</v>
          </cell>
        </row>
        <row r="122">
          <cell r="O122">
            <v>5.2994770757453227E-6</v>
          </cell>
          <cell r="P122">
            <v>0.15868585522701403</v>
          </cell>
        </row>
        <row r="123">
          <cell r="O123">
            <v>2.6497385378726614E-6</v>
          </cell>
          <cell r="P123">
            <v>0.1543036320760541</v>
          </cell>
        </row>
        <row r="124">
          <cell r="O124">
            <v>1.3248692689363307E-6</v>
          </cell>
          <cell r="P124">
            <v>0.15004242714513236</v>
          </cell>
        </row>
        <row r="125">
          <cell r="O125">
            <v>6.6243463446816534E-7</v>
          </cell>
          <cell r="P125">
            <v>0.14589889842972809</v>
          </cell>
        </row>
        <row r="126">
          <cell r="O126">
            <v>3.3121731723408267E-7</v>
          </cell>
          <cell r="P126">
            <v>0.14186979621716073</v>
          </cell>
        </row>
        <row r="127">
          <cell r="O127">
            <v>1.6560865861704133E-7</v>
          </cell>
          <cell r="P127">
            <v>0.1379519605378848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bgc.gov/Documents/High-XRA-table.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pbgc.gov/prac/mortality-retirement-and-pv-max-guarantee/erisa-mortality-tables/erisa-section-4050-mortality-table-for-2016-valuation-dates.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pbgc.gov/prac/mortality-retirement-and-pv-max-guarantee/erisa-mortality-tables/erisa-section-4050-mortality-table-for-2016-valuation-date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D39"/>
  <sheetViews>
    <sheetView tabSelected="1" zoomScale="115" zoomScaleNormal="115" workbookViewId="0"/>
  </sheetViews>
  <sheetFormatPr defaultColWidth="8.85546875" defaultRowHeight="12.75" x14ac:dyDescent="0.2"/>
  <cols>
    <col min="1" max="1" width="2" style="210" customWidth="1"/>
    <col min="2" max="2" width="3" style="211" customWidth="1"/>
    <col min="3" max="3" width="2.42578125" style="210" customWidth="1"/>
    <col min="4" max="4" width="108" style="210" customWidth="1"/>
    <col min="5" max="16384" width="8.85546875" style="210"/>
  </cols>
  <sheetData>
    <row r="1" spans="2:4" ht="18.75" customHeight="1" x14ac:dyDescent="0.3">
      <c r="B1" s="232" t="s">
        <v>81</v>
      </c>
      <c r="C1" s="232"/>
      <c r="D1" s="232"/>
    </row>
    <row r="2" spans="2:4" ht="15.75" customHeight="1" x14ac:dyDescent="0.2">
      <c r="B2" s="233" t="s">
        <v>82</v>
      </c>
      <c r="C2" s="233"/>
      <c r="D2" s="233"/>
    </row>
    <row r="3" spans="2:4" ht="43.5" customHeight="1" x14ac:dyDescent="0.2">
      <c r="B3" s="234" t="s">
        <v>102</v>
      </c>
      <c r="C3" s="231"/>
      <c r="D3" s="231"/>
    </row>
    <row r="4" spans="2:4" ht="45" customHeight="1" x14ac:dyDescent="0.2">
      <c r="B4" s="235" t="s">
        <v>128</v>
      </c>
      <c r="C4" s="236"/>
      <c r="D4" s="236"/>
    </row>
    <row r="5" spans="2:4" ht="15.6" customHeight="1" x14ac:dyDescent="0.2">
      <c r="B5" s="236" t="s">
        <v>83</v>
      </c>
      <c r="C5" s="236"/>
      <c r="D5" s="236"/>
    </row>
    <row r="6" spans="2:4" ht="15.6" customHeight="1" x14ac:dyDescent="0.2">
      <c r="B6" s="211" t="s">
        <v>84</v>
      </c>
      <c r="C6" s="231" t="s">
        <v>85</v>
      </c>
      <c r="D6" s="231"/>
    </row>
    <row r="7" spans="2:4" ht="15.6" customHeight="1" x14ac:dyDescent="0.2">
      <c r="B7" s="213" t="s">
        <v>84</v>
      </c>
      <c r="C7" s="231" t="s">
        <v>106</v>
      </c>
      <c r="D7" s="231"/>
    </row>
    <row r="8" spans="2:4" ht="19.5" customHeight="1" x14ac:dyDescent="0.2">
      <c r="B8" s="213" t="s">
        <v>84</v>
      </c>
      <c r="C8" s="231" t="s">
        <v>86</v>
      </c>
      <c r="D8" s="231"/>
    </row>
    <row r="10" spans="2:4" ht="15.75" customHeight="1" x14ac:dyDescent="0.25">
      <c r="B10" s="237" t="s">
        <v>87</v>
      </c>
      <c r="C10" s="237"/>
      <c r="D10" s="237"/>
    </row>
    <row r="11" spans="2:4" ht="29.45" customHeight="1" x14ac:dyDescent="0.2">
      <c r="B11" s="234" t="s">
        <v>97</v>
      </c>
      <c r="C11" s="231"/>
      <c r="D11" s="231"/>
    </row>
    <row r="12" spans="2:4" ht="32.450000000000003" customHeight="1" x14ac:dyDescent="0.2">
      <c r="B12" s="231" t="s">
        <v>88</v>
      </c>
      <c r="C12" s="231"/>
      <c r="D12" s="231"/>
    </row>
    <row r="13" spans="2:4" ht="30.6" customHeight="1" x14ac:dyDescent="0.2">
      <c r="B13" s="231" t="s">
        <v>89</v>
      </c>
      <c r="C13" s="231"/>
      <c r="D13" s="231"/>
    </row>
    <row r="14" spans="2:4" ht="16.5" customHeight="1" x14ac:dyDescent="0.2">
      <c r="B14" s="211" t="s">
        <v>84</v>
      </c>
      <c r="C14" s="231" t="s">
        <v>90</v>
      </c>
      <c r="D14" s="231"/>
    </row>
    <row r="15" spans="2:4" ht="21" customHeight="1" x14ac:dyDescent="0.2">
      <c r="B15" s="211" t="s">
        <v>84</v>
      </c>
      <c r="C15" s="234" t="s">
        <v>120</v>
      </c>
      <c r="D15" s="231"/>
    </row>
    <row r="16" spans="2:4" ht="44.25" customHeight="1" x14ac:dyDescent="0.2">
      <c r="B16" s="231" t="s">
        <v>91</v>
      </c>
      <c r="C16" s="231"/>
      <c r="D16" s="231"/>
    </row>
    <row r="17" spans="2:4" ht="8.4499999999999993" customHeight="1" x14ac:dyDescent="0.2">
      <c r="C17" s="212"/>
      <c r="D17" s="212"/>
    </row>
    <row r="18" spans="2:4" ht="15" customHeight="1" x14ac:dyDescent="0.2">
      <c r="B18" s="243" t="s">
        <v>92</v>
      </c>
      <c r="C18" s="243"/>
      <c r="D18" s="243"/>
    </row>
    <row r="19" spans="2:4" ht="55.9" customHeight="1" x14ac:dyDescent="0.2">
      <c r="B19" s="234" t="s">
        <v>119</v>
      </c>
      <c r="C19" s="231"/>
      <c r="D19" s="231"/>
    </row>
    <row r="20" spans="2:4" ht="32.450000000000003" customHeight="1" x14ac:dyDescent="0.2">
      <c r="B20" s="211" t="s">
        <v>84</v>
      </c>
      <c r="C20" s="234" t="s">
        <v>112</v>
      </c>
      <c r="D20" s="231"/>
    </row>
    <row r="21" spans="2:4" ht="45" customHeight="1" x14ac:dyDescent="0.2">
      <c r="C21" s="234" t="s">
        <v>121</v>
      </c>
      <c r="D21" s="231"/>
    </row>
    <row r="22" spans="2:4" ht="31.5" customHeight="1" x14ac:dyDescent="0.2">
      <c r="B22" s="211" t="s">
        <v>84</v>
      </c>
      <c r="C22" s="234" t="s">
        <v>118</v>
      </c>
      <c r="D22" s="231"/>
    </row>
    <row r="23" spans="2:4" ht="27" customHeight="1" x14ac:dyDescent="0.2">
      <c r="B23" s="219"/>
      <c r="C23" s="234" t="s">
        <v>115</v>
      </c>
      <c r="D23" s="231"/>
    </row>
    <row r="24" spans="2:4" x14ac:dyDescent="0.2">
      <c r="B24" s="223"/>
      <c r="C24" s="234" t="s">
        <v>117</v>
      </c>
      <c r="D24" s="231"/>
    </row>
    <row r="25" spans="2:4" x14ac:dyDescent="0.2">
      <c r="B25" s="223"/>
      <c r="C25" s="234" t="s">
        <v>116</v>
      </c>
      <c r="D25" s="231"/>
    </row>
    <row r="26" spans="2:4" ht="32.25" customHeight="1" x14ac:dyDescent="0.2">
      <c r="C26" s="242" t="s">
        <v>113</v>
      </c>
      <c r="D26" s="242"/>
    </row>
    <row r="27" spans="2:4" s="224" customFormat="1" ht="35.25" customHeight="1" x14ac:dyDescent="0.2">
      <c r="B27" s="238" t="s">
        <v>107</v>
      </c>
      <c r="C27" s="239"/>
      <c r="D27" s="239"/>
    </row>
    <row r="28" spans="2:4" ht="44.45" customHeight="1" x14ac:dyDescent="0.2">
      <c r="B28" s="240" t="s">
        <v>109</v>
      </c>
      <c r="C28" s="236"/>
      <c r="D28" s="236"/>
    </row>
    <row r="30" spans="2:4" ht="15" customHeight="1" x14ac:dyDescent="0.25">
      <c r="B30" s="241" t="s">
        <v>93</v>
      </c>
      <c r="C30" s="241"/>
      <c r="D30" s="241"/>
    </row>
    <row r="31" spans="2:4" ht="46.15" customHeight="1" x14ac:dyDescent="0.2">
      <c r="B31" s="234" t="s">
        <v>99</v>
      </c>
      <c r="C31" s="231"/>
      <c r="D31" s="231"/>
    </row>
    <row r="32" spans="2:4" s="212" customFormat="1" ht="25.9" customHeight="1" x14ac:dyDescent="0.2">
      <c r="B32" s="211" t="s">
        <v>84</v>
      </c>
      <c r="C32" s="249" t="s">
        <v>122</v>
      </c>
      <c r="D32" s="250"/>
    </row>
    <row r="33" spans="2:4" ht="31.5" customHeight="1" x14ac:dyDescent="0.2">
      <c r="B33" s="211" t="s">
        <v>84</v>
      </c>
      <c r="C33" s="249" t="s">
        <v>101</v>
      </c>
      <c r="D33" s="250"/>
    </row>
    <row r="34" spans="2:4" ht="20.25" customHeight="1" x14ac:dyDescent="0.2">
      <c r="B34" s="240" t="s">
        <v>100</v>
      </c>
      <c r="C34" s="236"/>
      <c r="D34" s="236"/>
    </row>
    <row r="35" spans="2:4" x14ac:dyDescent="0.2">
      <c r="B35" s="213"/>
      <c r="C35" s="214"/>
    </row>
    <row r="36" spans="2:4" ht="15" customHeight="1" x14ac:dyDescent="0.2">
      <c r="B36" s="251" t="s">
        <v>94</v>
      </c>
      <c r="C36" s="252"/>
      <c r="D36" s="253"/>
    </row>
    <row r="37" spans="2:4" ht="12.75" customHeight="1" x14ac:dyDescent="0.2">
      <c r="B37" s="215" t="s">
        <v>58</v>
      </c>
      <c r="C37" s="244" t="s">
        <v>95</v>
      </c>
      <c r="D37" s="245"/>
    </row>
    <row r="38" spans="2:4" ht="28.5" customHeight="1" x14ac:dyDescent="0.2">
      <c r="B38" s="215" t="s">
        <v>17</v>
      </c>
      <c r="C38" s="244" t="s">
        <v>96</v>
      </c>
      <c r="D38" s="245"/>
    </row>
    <row r="39" spans="2:4" ht="34.5" customHeight="1" x14ac:dyDescent="0.2">
      <c r="B39" s="246" t="s">
        <v>98</v>
      </c>
      <c r="C39" s="247"/>
      <c r="D39" s="248"/>
    </row>
  </sheetData>
  <sheetProtection algorithmName="SHA-512" hashValue="+TfZTHpaa5DDKqXK6kRwDpYnhlpQkir6fIjohyT74+5KArWHWlvfqxjSoOMRf0QA3uwqLEkTVmlPILDqH8PN6A==" saltValue="L18TKiJXHwvMSoHxqb4pQQ==" spinCount="100000" sheet="1" objects="1" scenarios="1"/>
  <mergeCells count="35">
    <mergeCell ref="B31:D31"/>
    <mergeCell ref="C38:D38"/>
    <mergeCell ref="B39:D39"/>
    <mergeCell ref="C32:D32"/>
    <mergeCell ref="C33:D33"/>
    <mergeCell ref="B34:D34"/>
    <mergeCell ref="B36:D36"/>
    <mergeCell ref="C37:D37"/>
    <mergeCell ref="B13:D13"/>
    <mergeCell ref="C14:D14"/>
    <mergeCell ref="C15:D15"/>
    <mergeCell ref="B16:D16"/>
    <mergeCell ref="B18:D18"/>
    <mergeCell ref="B19:D19"/>
    <mergeCell ref="C22:D22"/>
    <mergeCell ref="B27:D27"/>
    <mergeCell ref="B28:D28"/>
    <mergeCell ref="B30:D30"/>
    <mergeCell ref="C20:D20"/>
    <mergeCell ref="C21:D21"/>
    <mergeCell ref="C26:D26"/>
    <mergeCell ref="C23:D23"/>
    <mergeCell ref="C24:D24"/>
    <mergeCell ref="C25:D25"/>
    <mergeCell ref="B12:D12"/>
    <mergeCell ref="B1:D1"/>
    <mergeCell ref="B2:D2"/>
    <mergeCell ref="B3:D3"/>
    <mergeCell ref="B4:D4"/>
    <mergeCell ref="B5:D5"/>
    <mergeCell ref="C6:D6"/>
    <mergeCell ref="C7:D7"/>
    <mergeCell ref="C8:D8"/>
    <mergeCell ref="B10:D10"/>
    <mergeCell ref="B11:D11"/>
  </mergeCells>
  <printOptions horizontalCentered="1"/>
  <pageMargins left="0.25" right="0.25" top="0.75" bottom="0.75" header="0.3" footer="0.3"/>
  <pageSetup scale="70" orientation="portrait" r:id="rId1"/>
  <ignoredErrors>
    <ignoredError sqref="B37:B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J20"/>
  <sheetViews>
    <sheetView showGridLines="0" zoomScale="110" zoomScaleNormal="110" zoomScaleSheetLayoutView="110" workbookViewId="0">
      <selection activeCell="E4" sqref="E4"/>
    </sheetView>
  </sheetViews>
  <sheetFormatPr defaultColWidth="9.140625" defaultRowHeight="12.75" x14ac:dyDescent="0.2"/>
  <cols>
    <col min="1" max="1" width="2.5703125" style="124" customWidth="1"/>
    <col min="2" max="2" width="2.85546875" style="124" customWidth="1"/>
    <col min="3" max="3" width="3" style="125" customWidth="1"/>
    <col min="4" max="4" width="89.28515625" style="125" customWidth="1"/>
    <col min="5" max="5" width="17.42578125" style="126" customWidth="1"/>
    <col min="6" max="6" width="1.5703125" style="126" customWidth="1"/>
    <col min="7" max="7" width="77.7109375" style="126" customWidth="1"/>
    <col min="8" max="8" width="25.85546875" style="125" customWidth="1"/>
    <col min="9" max="16384" width="9.140625" style="124"/>
  </cols>
  <sheetData>
    <row r="1" spans="1:10" s="151" customFormat="1" ht="21" customHeight="1" x14ac:dyDescent="0.2">
      <c r="A1" s="148"/>
      <c r="B1" s="255" t="s">
        <v>56</v>
      </c>
      <c r="C1" s="255"/>
      <c r="D1" s="255"/>
      <c r="E1" s="255"/>
      <c r="F1" s="149"/>
      <c r="G1" s="149"/>
      <c r="H1" s="150"/>
    </row>
    <row r="2" spans="1:10" s="151" customFormat="1" ht="25.5" customHeight="1" x14ac:dyDescent="0.2">
      <c r="A2" s="148"/>
      <c r="B2" s="255" t="s">
        <v>63</v>
      </c>
      <c r="C2" s="255"/>
      <c r="D2" s="255"/>
      <c r="E2" s="255"/>
      <c r="F2" s="149"/>
      <c r="G2" s="149"/>
      <c r="H2" s="150"/>
    </row>
    <row r="3" spans="1:10" ht="49.5" customHeight="1" x14ac:dyDescent="0.2">
      <c r="A3" s="127"/>
      <c r="B3" s="258" t="s">
        <v>110</v>
      </c>
      <c r="C3" s="259"/>
      <c r="D3" s="259"/>
      <c r="E3" s="260"/>
    </row>
    <row r="4" spans="1:10" ht="19.149999999999999" customHeight="1" x14ac:dyDescent="0.2">
      <c r="A4" s="128"/>
      <c r="B4" s="134" t="s">
        <v>14</v>
      </c>
      <c r="C4" s="135" t="s">
        <v>75</v>
      </c>
      <c r="D4" s="135"/>
      <c r="E4" s="180">
        <v>43466</v>
      </c>
      <c r="F4" s="188"/>
      <c r="G4" s="116"/>
    </row>
    <row r="5" spans="1:10" ht="19.149999999999999" customHeight="1" x14ac:dyDescent="0.2">
      <c r="A5" s="129"/>
      <c r="B5" s="136" t="s">
        <v>17</v>
      </c>
      <c r="C5" s="137" t="s">
        <v>73</v>
      </c>
      <c r="D5" s="137"/>
      <c r="E5" s="184"/>
      <c r="F5" s="123"/>
      <c r="H5" s="130"/>
    </row>
    <row r="6" spans="1:10" ht="19.149999999999999" customHeight="1" x14ac:dyDescent="0.2">
      <c r="A6" s="131"/>
      <c r="B6" s="139"/>
      <c r="C6" s="140" t="s">
        <v>15</v>
      </c>
      <c r="D6" s="140" t="s">
        <v>0</v>
      </c>
      <c r="E6" s="181" t="s">
        <v>1</v>
      </c>
      <c r="F6" s="188"/>
      <c r="G6" s="132"/>
      <c r="H6" s="117"/>
    </row>
    <row r="7" spans="1:10" ht="19.149999999999999" customHeight="1" x14ac:dyDescent="0.2">
      <c r="A7" s="131"/>
      <c r="B7" s="139"/>
      <c r="C7" s="140" t="s">
        <v>16</v>
      </c>
      <c r="D7" s="140" t="s">
        <v>64</v>
      </c>
      <c r="E7" s="182">
        <v>21550</v>
      </c>
      <c r="F7" s="188"/>
      <c r="G7" s="132"/>
    </row>
    <row r="8" spans="1:10" ht="19.149999999999999" customHeight="1" x14ac:dyDescent="0.2">
      <c r="A8" s="127"/>
      <c r="B8" s="139"/>
      <c r="C8" s="141" t="s">
        <v>51</v>
      </c>
      <c r="D8" s="140" t="s">
        <v>78</v>
      </c>
      <c r="E8" s="142">
        <f>'Annuity Factor Calcs'!D4</f>
        <v>60</v>
      </c>
      <c r="F8" s="113"/>
      <c r="G8" s="132"/>
    </row>
    <row r="9" spans="1:10" ht="19.149999999999999" customHeight="1" x14ac:dyDescent="0.2">
      <c r="A9" s="127"/>
      <c r="B9" s="139"/>
      <c r="C9" s="140" t="s">
        <v>52</v>
      </c>
      <c r="D9" s="140" t="s">
        <v>74</v>
      </c>
      <c r="E9" s="182">
        <v>44348</v>
      </c>
      <c r="G9" s="218" t="str">
        <f>IF(E9&lt;=E4,"Based on the information entered above, this individual is past NRA. If the information entered is correct, use the After NRA tab.","")</f>
        <v/>
      </c>
      <c r="H9" s="193"/>
      <c r="I9" s="193"/>
      <c r="J9" s="193"/>
    </row>
    <row r="10" spans="1:10" ht="15" x14ac:dyDescent="0.2">
      <c r="A10" s="129"/>
      <c r="B10" s="177" t="s">
        <v>18</v>
      </c>
      <c r="C10" s="262" t="s">
        <v>114</v>
      </c>
      <c r="D10" s="262"/>
      <c r="E10" s="185"/>
      <c r="F10" s="194"/>
      <c r="G10" s="199"/>
      <c r="H10" s="193"/>
      <c r="I10" s="193"/>
      <c r="J10" s="193"/>
    </row>
    <row r="11" spans="1:10" ht="19.149999999999999" customHeight="1" x14ac:dyDescent="0.2">
      <c r="A11" s="131"/>
      <c r="B11" s="178"/>
      <c r="C11" s="145" t="s">
        <v>15</v>
      </c>
      <c r="D11" s="209" t="s">
        <v>104</v>
      </c>
      <c r="E11" s="220">
        <v>65</v>
      </c>
      <c r="F11" s="188"/>
      <c r="G11" s="218" t="str">
        <f>IF(E11&gt;65,"You've entered an age after 65.  Please review instructions and double check entry before proceeding.","")</f>
        <v/>
      </c>
    </row>
    <row r="12" spans="1:10" ht="19.149999999999999" customHeight="1" x14ac:dyDescent="0.2">
      <c r="A12" s="129"/>
      <c r="B12" s="177"/>
      <c r="C12" s="145" t="s">
        <v>16</v>
      </c>
      <c r="D12" s="145" t="s">
        <v>105</v>
      </c>
      <c r="E12" s="221">
        <v>60</v>
      </c>
      <c r="F12" s="193"/>
      <c r="G12" s="254" t="str">
        <f>IF(E12&gt;E11,"You've entered an age that's greater than the age entered in line 3a.  If this age was entered in error, please revise whichever entry is incorrect. Otherwise, contact PBGC for assistance.","")</f>
        <v/>
      </c>
      <c r="H12" s="193"/>
      <c r="I12" s="193"/>
      <c r="J12" s="193"/>
    </row>
    <row r="13" spans="1:10" ht="19.149999999999999" customHeight="1" x14ac:dyDescent="0.2">
      <c r="A13" s="129"/>
      <c r="B13" s="136" t="s">
        <v>60</v>
      </c>
      <c r="C13" s="137" t="s">
        <v>66</v>
      </c>
      <c r="D13" s="137"/>
      <c r="E13" s="143"/>
      <c r="F13" s="114"/>
      <c r="G13" s="254"/>
      <c r="H13" s="114"/>
    </row>
    <row r="14" spans="1:10" ht="19.149999999999999" customHeight="1" x14ac:dyDescent="0.2">
      <c r="A14" s="131"/>
      <c r="B14" s="177" t="s">
        <v>19</v>
      </c>
      <c r="C14" s="217" t="s">
        <v>15</v>
      </c>
      <c r="D14" s="145" t="s">
        <v>103</v>
      </c>
      <c r="E14" s="222">
        <f>XRA_Table2C!A6</f>
        <v>60</v>
      </c>
      <c r="F14" s="188"/>
      <c r="G14" s="200"/>
    </row>
    <row r="15" spans="1:10" ht="31.9" customHeight="1" x14ac:dyDescent="0.2">
      <c r="A15" s="133"/>
      <c r="B15" s="139"/>
      <c r="C15" s="144" t="s">
        <v>16</v>
      </c>
      <c r="D15" s="216" t="s">
        <v>71</v>
      </c>
      <c r="E15" s="208">
        <f ca="1">ROUND(XRA_Table2C!C10,0)</f>
        <v>62</v>
      </c>
      <c r="F15" s="118"/>
      <c r="G15" s="114"/>
      <c r="H15" s="114"/>
    </row>
    <row r="16" spans="1:10" ht="33" customHeight="1" x14ac:dyDescent="0.2">
      <c r="A16" s="133"/>
      <c r="B16" s="139"/>
      <c r="C16" s="145" t="s">
        <v>25</v>
      </c>
      <c r="D16" s="216" t="s">
        <v>108</v>
      </c>
      <c r="E16" s="183">
        <v>100</v>
      </c>
      <c r="F16" s="187"/>
      <c r="G16" s="114"/>
      <c r="H16" s="114"/>
    </row>
    <row r="17" spans="1:8" ht="30.75" customHeight="1" x14ac:dyDescent="0.2">
      <c r="A17" s="133"/>
      <c r="B17" s="146" t="s">
        <v>61</v>
      </c>
      <c r="C17" s="261" t="s">
        <v>62</v>
      </c>
      <c r="D17" s="261"/>
      <c r="E17" s="198">
        <f ca="1">IF(E9&lt;E4,"N/A",ROUND(E16*AnnuFact_Before_NRD!C11*12,2))</f>
        <v>18193.810000000001</v>
      </c>
      <c r="F17" s="115"/>
      <c r="G17" s="192"/>
      <c r="H17" s="117" t="s">
        <v>19</v>
      </c>
    </row>
    <row r="18" spans="1:8" ht="15" x14ac:dyDescent="0.2">
      <c r="A18" s="133"/>
      <c r="B18" s="147"/>
      <c r="C18" s="140"/>
      <c r="D18" s="256"/>
      <c r="E18" s="256"/>
    </row>
    <row r="20" spans="1:8" ht="59.25" customHeight="1" x14ac:dyDescent="0.35">
      <c r="D20" s="257"/>
      <c r="E20" s="257"/>
    </row>
  </sheetData>
  <sheetProtection algorithmName="SHA-512" hashValue="J3JSB6zktuPnsDGCUeaEVNaWn8de+VzRF6hzG/tj31IZyXY3bW+RrLZolgeUd87+PsFmpYVz4mWfiM6hz+RYOA==" saltValue="G1rmVHelrastwCAqtB5iCQ==" spinCount="100000" sheet="1" selectLockedCells="1"/>
  <mergeCells count="8">
    <mergeCell ref="G12:G13"/>
    <mergeCell ref="B1:E1"/>
    <mergeCell ref="D18:E18"/>
    <mergeCell ref="B2:E2"/>
    <mergeCell ref="D20:E20"/>
    <mergeCell ref="B3:E3"/>
    <mergeCell ref="C17:D17"/>
    <mergeCell ref="C10:D10"/>
  </mergeCells>
  <dataValidations count="2">
    <dataValidation type="custom" showErrorMessage="1" errorTitle="Enter age or &quot;BTD&quot;" error="Must be a number or &quot;BTD&quot; (without the quotes)." prompt="Enter age or &quot;BTD&quot;" sqref="E14 E11" xr:uid="{00000000-0002-0000-0100-000001000000}">
      <formula1>OR(E11="BTD",ISNUMBER(E11))</formula1>
    </dataValidation>
    <dataValidation type="date" allowBlank="1" showErrorMessage="1" errorTitle="Must be in 2019" error="This spreadsheet only works for benefit determination dates in 2019." sqref="E4" xr:uid="{15CCFB4B-F00C-4405-954D-44161D6B5E5E}">
      <formula1>43466</formula1>
      <formula2>43830</formula2>
    </dataValidation>
  </dataValidations>
  <pageMargins left="0.25" right="0.25" top="0.75" bottom="0.75" header="0.3" footer="0.3"/>
  <pageSetup scale="89" orientation="portrait" r:id="rId1"/>
  <ignoredErrors>
    <ignoredError sqref="B4:B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pageSetUpPr fitToPage="1"/>
  </sheetPr>
  <dimension ref="A1:O23"/>
  <sheetViews>
    <sheetView showGridLines="0" zoomScale="115" zoomScaleNormal="115" zoomScaleSheetLayoutView="110" workbookViewId="0">
      <selection activeCell="E4" sqref="E4"/>
    </sheetView>
  </sheetViews>
  <sheetFormatPr defaultColWidth="9.140625" defaultRowHeight="15" x14ac:dyDescent="0.2"/>
  <cols>
    <col min="1" max="1" width="2.5703125" style="151" customWidth="1"/>
    <col min="2" max="2" width="3.85546875" style="151" customWidth="1"/>
    <col min="3" max="3" width="2.7109375" style="150" customWidth="1"/>
    <col min="4" max="4" width="67.42578125" style="150" customWidth="1"/>
    <col min="5" max="5" width="26.7109375" style="149" customWidth="1"/>
    <col min="6" max="6" width="3.5703125" style="149" customWidth="1"/>
    <col min="7" max="7" width="53" style="151" customWidth="1"/>
    <col min="8" max="16384" width="9.140625" style="151"/>
  </cols>
  <sheetData>
    <row r="1" spans="1:15" ht="24.75" customHeight="1" x14ac:dyDescent="0.2">
      <c r="A1" s="148"/>
      <c r="B1" s="255" t="s">
        <v>56</v>
      </c>
      <c r="C1" s="255"/>
      <c r="D1" s="255"/>
      <c r="E1" s="255"/>
      <c r="G1" s="149"/>
      <c r="H1" s="150"/>
    </row>
    <row r="2" spans="1:15" ht="25.5" customHeight="1" x14ac:dyDescent="0.2">
      <c r="A2" s="148"/>
      <c r="B2" s="255" t="s">
        <v>57</v>
      </c>
      <c r="C2" s="255"/>
      <c r="D2" s="255"/>
      <c r="E2" s="255"/>
      <c r="G2" s="149"/>
      <c r="H2" s="150"/>
    </row>
    <row r="3" spans="1:15" s="153" customFormat="1" ht="49.5" customHeight="1" x14ac:dyDescent="0.25">
      <c r="A3" s="152"/>
      <c r="B3" s="267" t="s">
        <v>111</v>
      </c>
      <c r="C3" s="268"/>
      <c r="D3" s="268"/>
      <c r="E3" s="269"/>
      <c r="F3" s="179"/>
    </row>
    <row r="4" spans="1:15" s="157" customFormat="1" ht="23.25" x14ac:dyDescent="0.2">
      <c r="A4" s="154"/>
      <c r="B4" s="155" t="s">
        <v>58</v>
      </c>
      <c r="C4" s="135" t="s">
        <v>72</v>
      </c>
      <c r="D4" s="135"/>
      <c r="E4" s="180">
        <v>43466</v>
      </c>
      <c r="F4" s="188"/>
    </row>
    <row r="5" spans="1:15" s="157" customFormat="1" ht="17.25" customHeight="1" x14ac:dyDescent="0.2">
      <c r="A5" s="158"/>
      <c r="B5" s="159" t="s">
        <v>17</v>
      </c>
      <c r="C5" s="137" t="s">
        <v>73</v>
      </c>
      <c r="D5" s="137"/>
      <c r="E5" s="138"/>
    </row>
    <row r="6" spans="1:15" s="147" customFormat="1" ht="18.75" customHeight="1" x14ac:dyDescent="0.2">
      <c r="A6" s="160"/>
      <c r="B6" s="139"/>
      <c r="C6" s="140" t="s">
        <v>15</v>
      </c>
      <c r="D6" s="140" t="s">
        <v>0</v>
      </c>
      <c r="E6" s="181" t="s">
        <v>26</v>
      </c>
      <c r="F6" s="188"/>
    </row>
    <row r="7" spans="1:15" s="147" customFormat="1" ht="18.75" customHeight="1" x14ac:dyDescent="0.2">
      <c r="A7" s="160"/>
      <c r="B7" s="139"/>
      <c r="C7" s="140" t="s">
        <v>16</v>
      </c>
      <c r="D7" s="137" t="s">
        <v>64</v>
      </c>
      <c r="E7" s="182">
        <v>17898</v>
      </c>
      <c r="F7" s="188"/>
      <c r="G7" s="147" t="s">
        <v>19</v>
      </c>
    </row>
    <row r="8" spans="1:15" s="147" customFormat="1" ht="18.75" customHeight="1" x14ac:dyDescent="0.2">
      <c r="A8" s="160"/>
      <c r="B8" s="139"/>
      <c r="C8" s="140" t="s">
        <v>25</v>
      </c>
      <c r="D8" s="140" t="s">
        <v>65</v>
      </c>
      <c r="E8" s="142">
        <f>'Annuity Factor Calcs'!D18</f>
        <v>70</v>
      </c>
      <c r="F8" s="156"/>
    </row>
    <row r="9" spans="1:15" s="147" customFormat="1" ht="18.75" customHeight="1" x14ac:dyDescent="0.2">
      <c r="A9" s="160"/>
      <c r="B9" s="139"/>
      <c r="C9" s="140" t="s">
        <v>52</v>
      </c>
      <c r="D9" s="140" t="s">
        <v>69</v>
      </c>
      <c r="E9" s="182">
        <v>43465</v>
      </c>
      <c r="G9" s="270" t="str">
        <f>IF(E9&gt;E4,"Based on the information entered above, this individual has not reached NRA. If this is correct, use the Before NRA tab.","")</f>
        <v/>
      </c>
      <c r="H9" s="195"/>
      <c r="I9" s="195"/>
      <c r="J9" s="195"/>
      <c r="K9" s="263"/>
      <c r="L9" s="263"/>
      <c r="M9" s="263"/>
      <c r="N9" s="263"/>
      <c r="O9" s="263"/>
    </row>
    <row r="10" spans="1:15" s="147" customFormat="1" ht="33.75" customHeight="1" x14ac:dyDescent="0.2">
      <c r="A10" s="154"/>
      <c r="B10" s="161" t="s">
        <v>18</v>
      </c>
      <c r="C10" s="266" t="s">
        <v>70</v>
      </c>
      <c r="D10" s="266"/>
      <c r="E10" s="183">
        <v>100</v>
      </c>
      <c r="F10" s="195"/>
      <c r="G10" s="270"/>
      <c r="H10" s="195"/>
      <c r="I10" s="195"/>
      <c r="J10" s="195"/>
    </row>
    <row r="11" spans="1:15" s="147" customFormat="1" ht="37.5" customHeight="1" x14ac:dyDescent="0.2">
      <c r="A11" s="141"/>
      <c r="B11" s="176" t="s">
        <v>60</v>
      </c>
      <c r="C11" s="261" t="s">
        <v>59</v>
      </c>
      <c r="D11" s="261"/>
      <c r="E11" s="198">
        <f>IF(E9&gt;E4,"N/A",ROUND(E10*12*'Annuity Factor Calcs'!D19,2))</f>
        <v>15380.39</v>
      </c>
      <c r="F11" s="163"/>
      <c r="G11" s="162"/>
      <c r="H11" s="137"/>
    </row>
    <row r="12" spans="1:15" s="166" customFormat="1" ht="13.5" customHeight="1" x14ac:dyDescent="0.25">
      <c r="A12" s="164"/>
      <c r="B12" s="196"/>
      <c r="C12" s="196"/>
      <c r="D12" s="196"/>
      <c r="E12" s="197"/>
      <c r="F12" s="165"/>
    </row>
    <row r="13" spans="1:15" s="166" customFormat="1" ht="57" customHeight="1" x14ac:dyDescent="0.2">
      <c r="B13" s="264" t="s">
        <v>76</v>
      </c>
      <c r="C13" s="264"/>
      <c r="D13" s="264"/>
      <c r="E13" s="264"/>
      <c r="F13" s="167"/>
    </row>
    <row r="14" spans="1:15" s="166" customFormat="1" ht="10.5" customHeight="1" x14ac:dyDescent="0.2">
      <c r="B14" s="191"/>
      <c r="C14" s="191"/>
      <c r="D14" s="191"/>
      <c r="E14" s="191"/>
      <c r="F14" s="167"/>
    </row>
    <row r="15" spans="1:15" s="166" customFormat="1" ht="12.75" customHeight="1" x14ac:dyDescent="0.25">
      <c r="A15" s="168"/>
      <c r="B15" s="150"/>
      <c r="C15" s="189" t="s">
        <v>77</v>
      </c>
      <c r="D15" s="190"/>
      <c r="F15" s="168"/>
    </row>
    <row r="16" spans="1:15" x14ac:dyDescent="0.2">
      <c r="A16" s="169"/>
      <c r="B16" s="169"/>
      <c r="E16" s="170"/>
      <c r="F16" s="170"/>
    </row>
    <row r="17" spans="1:6" x14ac:dyDescent="0.2">
      <c r="A17" s="169"/>
      <c r="B17" s="169"/>
      <c r="E17" s="170"/>
      <c r="F17" s="170"/>
    </row>
    <row r="18" spans="1:6" s="171" customFormat="1" x14ac:dyDescent="0.2">
      <c r="A18" s="169"/>
      <c r="B18" s="169"/>
      <c r="C18" s="150"/>
      <c r="D18" s="150"/>
      <c r="E18" s="170"/>
      <c r="F18" s="170"/>
    </row>
    <row r="19" spans="1:6" ht="15.75" x14ac:dyDescent="0.25">
      <c r="A19" s="169"/>
      <c r="B19" s="169"/>
      <c r="E19" s="172"/>
      <c r="F19" s="172"/>
    </row>
    <row r="20" spans="1:6" x14ac:dyDescent="0.2">
      <c r="A20" s="169"/>
      <c r="B20" s="169"/>
      <c r="E20" s="170"/>
      <c r="F20" s="170"/>
    </row>
    <row r="21" spans="1:6" x14ac:dyDescent="0.2">
      <c r="B21" s="265"/>
      <c r="C21" s="265"/>
      <c r="D21" s="265"/>
      <c r="E21" s="173"/>
      <c r="F21" s="173"/>
    </row>
    <row r="22" spans="1:6" ht="15.75" x14ac:dyDescent="0.25">
      <c r="A22" s="174"/>
      <c r="B22" s="174"/>
      <c r="C22" s="174"/>
      <c r="D22" s="174"/>
      <c r="E22" s="172"/>
      <c r="F22" s="172"/>
    </row>
    <row r="23" spans="1:6" ht="15.75" x14ac:dyDescent="0.25">
      <c r="A23" s="169"/>
      <c r="B23" s="169" t="s">
        <v>19</v>
      </c>
      <c r="C23" s="174"/>
      <c r="D23" s="174"/>
      <c r="E23" s="175"/>
      <c r="F23" s="175"/>
    </row>
  </sheetData>
  <sheetProtection algorithmName="SHA-512" hashValue="aKcPlw8yMrAxIz0eIGHZokZlSw4A8XEw47iDRg1ZMN4pSvFQvNOQl7mUUwug5YUK0mFbddoErMh3lReudk+k0A==" saltValue="QpziN/0ViwrxF+ORCd2v8Q==" spinCount="100000" sheet="1" selectLockedCells="1"/>
  <mergeCells count="9">
    <mergeCell ref="K9:O9"/>
    <mergeCell ref="B13:E13"/>
    <mergeCell ref="B21:D21"/>
    <mergeCell ref="C10:D10"/>
    <mergeCell ref="B1:E1"/>
    <mergeCell ref="B3:E3"/>
    <mergeCell ref="B2:E2"/>
    <mergeCell ref="C11:D11"/>
    <mergeCell ref="G9:G10"/>
  </mergeCells>
  <dataValidations count="1">
    <dataValidation type="date" allowBlank="1" showErrorMessage="1" errorTitle="Must be in 2019" error="This spreadsheet only works for benefit determination dates in 2019." sqref="E4" xr:uid="{27A1B2D9-19E4-4A5A-B5BA-9B4D9ADC1D5F}">
      <formula1>43466</formula1>
      <formula2>43830</formula2>
    </dataValidation>
  </dataValidations>
  <printOptions horizontalCentered="1"/>
  <pageMargins left="0.25" right="0.25" top="0.75" bottom="0.75" header="0.3" footer="0.3"/>
  <pageSetup scale="97" orientation="portrait" r:id="rId1"/>
  <ignoredErrors>
    <ignoredError sqref="B4:B5 B10:B11" numberStoredAsText="1"/>
    <ignoredError sqref="G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FF00"/>
  </sheetPr>
  <dimension ref="A1:AA39"/>
  <sheetViews>
    <sheetView zoomScale="140" zoomScaleNormal="140" workbookViewId="0"/>
  </sheetViews>
  <sheetFormatPr defaultColWidth="9.140625" defaultRowHeight="12.75" x14ac:dyDescent="0.2"/>
  <cols>
    <col min="1" max="1" width="15.85546875" style="58" customWidth="1"/>
    <col min="2" max="2" width="11.42578125" style="58" customWidth="1"/>
    <col min="3" max="3" width="11" style="58" customWidth="1"/>
    <col min="4" max="27" width="4.7109375" style="58" customWidth="1"/>
    <col min="28" max="16384" width="9.140625" style="58"/>
  </cols>
  <sheetData>
    <row r="1" spans="1:27" ht="15.75" x14ac:dyDescent="0.25">
      <c r="A1" s="60" t="s">
        <v>32</v>
      </c>
    </row>
    <row r="2" spans="1:27" customFormat="1" x14ac:dyDescent="0.2">
      <c r="A2" s="201" t="s">
        <v>80</v>
      </c>
      <c r="B2" s="202" t="s">
        <v>79</v>
      </c>
      <c r="C2" s="202"/>
      <c r="D2" s="206"/>
      <c r="E2" s="206"/>
      <c r="F2" s="202"/>
      <c r="G2" s="202"/>
      <c r="H2" s="202"/>
      <c r="I2" s="202"/>
      <c r="J2" s="202"/>
    </row>
    <row r="3" spans="1:27" customFormat="1" x14ac:dyDescent="0.2">
      <c r="B3" s="44"/>
      <c r="C3" s="45" t="s">
        <v>23</v>
      </c>
      <c r="D3" s="1" t="s">
        <v>28</v>
      </c>
    </row>
    <row r="4" spans="1:27" customFormat="1" x14ac:dyDescent="0.2">
      <c r="A4" s="43" t="s">
        <v>21</v>
      </c>
      <c r="B4" s="47" t="s">
        <v>28</v>
      </c>
      <c r="C4" s="56">
        <f>'Annuity Factor Calcs'!D6</f>
        <v>65</v>
      </c>
    </row>
    <row r="5" spans="1:27" customFormat="1" x14ac:dyDescent="0.2">
      <c r="A5" s="54">
        <f>MAX(55,'Before NRA'!E8,'Before NRA'!E12)</f>
        <v>60</v>
      </c>
      <c r="B5" s="203">
        <f>ROUND(C4,0)</f>
        <v>65</v>
      </c>
      <c r="C5" s="203">
        <f>B5</f>
        <v>65</v>
      </c>
    </row>
    <row r="6" spans="1:27" customFormat="1" x14ac:dyDescent="0.2">
      <c r="A6" s="204">
        <f>ROUND(A5,0)</f>
        <v>60</v>
      </c>
      <c r="B6" s="57">
        <f t="shared" ref="B6:C7" ca="1" si="0">OFFSET($A$13,$A6-54,B$5-54)</f>
        <v>62</v>
      </c>
      <c r="C6" s="57">
        <f t="shared" ca="1" si="0"/>
        <v>62</v>
      </c>
    </row>
    <row r="7" spans="1:27" customFormat="1" x14ac:dyDescent="0.2">
      <c r="A7" s="205">
        <f>A6</f>
        <v>60</v>
      </c>
      <c r="B7" s="57">
        <f t="shared" ca="1" si="0"/>
        <v>62</v>
      </c>
      <c r="C7" s="57">
        <f t="shared" ca="1" si="0"/>
        <v>62</v>
      </c>
    </row>
    <row r="8" spans="1:27" customFormat="1" x14ac:dyDescent="0.2">
      <c r="A8" s="55">
        <f>MOD(A5,1)</f>
        <v>0</v>
      </c>
      <c r="B8" s="25">
        <f ca="1">B6+((B7-B6)*A8)</f>
        <v>62</v>
      </c>
      <c r="C8" s="25">
        <f ca="1">C6+((C7-C6)*A8)</f>
        <v>62</v>
      </c>
    </row>
    <row r="9" spans="1:27" customFormat="1" x14ac:dyDescent="0.2">
      <c r="B9" s="25"/>
      <c r="C9" s="52">
        <f>MOD(C4,1)</f>
        <v>0</v>
      </c>
    </row>
    <row r="10" spans="1:27" customFormat="1" x14ac:dyDescent="0.2">
      <c r="B10" s="53" t="s">
        <v>30</v>
      </c>
      <c r="C10" s="207">
        <f ca="1">ROUND(B8+(C8-B8)*C9,0)</f>
        <v>62</v>
      </c>
    </row>
    <row r="11" spans="1:27" x14ac:dyDescent="0.2">
      <c r="A11" s="58" t="s">
        <v>37</v>
      </c>
      <c r="B11" s="77" t="s">
        <v>38</v>
      </c>
    </row>
    <row r="12" spans="1:27" ht="12.75" customHeight="1" x14ac:dyDescent="0.2">
      <c r="A12" s="59"/>
      <c r="B12" s="271" t="s">
        <v>11</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3"/>
    </row>
    <row r="13" spans="1:27" ht="63.75" x14ac:dyDescent="0.2">
      <c r="A13" s="61" t="s">
        <v>31</v>
      </c>
      <c r="B13" s="63">
        <v>55</v>
      </c>
      <c r="C13" s="63">
        <v>56</v>
      </c>
      <c r="D13" s="63">
        <v>57</v>
      </c>
      <c r="E13" s="63">
        <v>58</v>
      </c>
      <c r="F13" s="63">
        <v>59</v>
      </c>
      <c r="G13" s="63">
        <v>60</v>
      </c>
      <c r="H13" s="63">
        <v>61</v>
      </c>
      <c r="I13" s="63">
        <v>62</v>
      </c>
      <c r="J13" s="63">
        <v>63</v>
      </c>
      <c r="K13" s="63">
        <v>64</v>
      </c>
      <c r="L13" s="63">
        <v>65</v>
      </c>
      <c r="M13" s="63">
        <v>66</v>
      </c>
      <c r="N13" s="63">
        <v>67</v>
      </c>
      <c r="O13" s="63">
        <v>68</v>
      </c>
      <c r="P13" s="63">
        <v>69</v>
      </c>
      <c r="Q13" s="63">
        <v>70</v>
      </c>
      <c r="R13" s="63">
        <v>71</v>
      </c>
      <c r="S13" s="63">
        <v>72</v>
      </c>
      <c r="T13" s="63">
        <v>73</v>
      </c>
      <c r="U13" s="63">
        <v>74</v>
      </c>
      <c r="V13" s="63">
        <v>75</v>
      </c>
      <c r="W13" s="63">
        <v>76</v>
      </c>
      <c r="X13" s="63">
        <v>77</v>
      </c>
      <c r="Y13" s="63">
        <v>78</v>
      </c>
      <c r="Z13" s="63">
        <v>79</v>
      </c>
      <c r="AA13" s="63">
        <v>80</v>
      </c>
    </row>
    <row r="14" spans="1:27" x14ac:dyDescent="0.2">
      <c r="A14" s="62">
        <v>55</v>
      </c>
      <c r="B14" s="59">
        <v>55</v>
      </c>
      <c r="C14" s="59">
        <v>55</v>
      </c>
      <c r="D14" s="59">
        <v>56</v>
      </c>
      <c r="E14" s="59">
        <v>56</v>
      </c>
      <c r="F14" s="59">
        <v>57</v>
      </c>
      <c r="G14" s="59">
        <v>57</v>
      </c>
      <c r="H14" s="59">
        <v>58</v>
      </c>
      <c r="I14" s="59">
        <v>58</v>
      </c>
      <c r="J14" s="59">
        <v>58</v>
      </c>
      <c r="K14" s="59">
        <v>58</v>
      </c>
      <c r="L14" s="59">
        <v>58</v>
      </c>
      <c r="M14" s="59">
        <v>58</v>
      </c>
      <c r="N14" s="59">
        <v>58</v>
      </c>
      <c r="O14" s="59">
        <v>58</v>
      </c>
      <c r="P14" s="59">
        <v>58</v>
      </c>
      <c r="Q14" s="59">
        <v>58</v>
      </c>
      <c r="R14" s="59">
        <v>58</v>
      </c>
      <c r="S14" s="59">
        <v>58</v>
      </c>
      <c r="T14" s="59">
        <v>58</v>
      </c>
      <c r="U14" s="59">
        <v>58</v>
      </c>
      <c r="V14" s="59">
        <v>58</v>
      </c>
      <c r="W14" s="59">
        <v>58</v>
      </c>
      <c r="X14" s="59">
        <v>58</v>
      </c>
      <c r="Y14" s="59">
        <v>58</v>
      </c>
      <c r="Z14" s="59">
        <v>58</v>
      </c>
      <c r="AA14" s="59">
        <v>58</v>
      </c>
    </row>
    <row r="15" spans="1:27" x14ac:dyDescent="0.2">
      <c r="A15" s="62">
        <v>56</v>
      </c>
      <c r="B15" s="64">
        <f>$A15</f>
        <v>56</v>
      </c>
      <c r="C15" s="59">
        <v>56</v>
      </c>
      <c r="D15" s="59">
        <v>56</v>
      </c>
      <c r="E15" s="59">
        <v>57</v>
      </c>
      <c r="F15" s="59">
        <v>57</v>
      </c>
      <c r="G15" s="59">
        <v>58</v>
      </c>
      <c r="H15" s="59">
        <v>58</v>
      </c>
      <c r="I15" s="59">
        <v>59</v>
      </c>
      <c r="J15" s="59">
        <v>59</v>
      </c>
      <c r="K15" s="59">
        <v>59</v>
      </c>
      <c r="L15" s="59">
        <v>59</v>
      </c>
      <c r="M15" s="59">
        <v>59</v>
      </c>
      <c r="N15" s="59">
        <v>59</v>
      </c>
      <c r="O15" s="59">
        <v>59</v>
      </c>
      <c r="P15" s="59">
        <v>59</v>
      </c>
      <c r="Q15" s="59">
        <v>59</v>
      </c>
      <c r="R15" s="59">
        <v>59</v>
      </c>
      <c r="S15" s="59">
        <v>59</v>
      </c>
      <c r="T15" s="59">
        <v>59</v>
      </c>
      <c r="U15" s="59">
        <v>59</v>
      </c>
      <c r="V15" s="59">
        <v>59</v>
      </c>
      <c r="W15" s="59">
        <v>59</v>
      </c>
      <c r="X15" s="59">
        <v>59</v>
      </c>
      <c r="Y15" s="59">
        <v>59</v>
      </c>
      <c r="Z15" s="59">
        <v>59</v>
      </c>
      <c r="AA15" s="59">
        <v>59</v>
      </c>
    </row>
    <row r="16" spans="1:27" x14ac:dyDescent="0.2">
      <c r="A16" s="62">
        <v>57</v>
      </c>
      <c r="B16" s="64">
        <f t="shared" ref="B16:Q39" si="1">$A16</f>
        <v>57</v>
      </c>
      <c r="C16" s="59">
        <f>$A16</f>
        <v>57</v>
      </c>
      <c r="D16" s="59">
        <v>57</v>
      </c>
      <c r="E16" s="59">
        <v>57</v>
      </c>
      <c r="F16" s="59">
        <v>58</v>
      </c>
      <c r="G16" s="59">
        <v>58</v>
      </c>
      <c r="H16" s="59">
        <v>59</v>
      </c>
      <c r="I16" s="59">
        <v>59</v>
      </c>
      <c r="J16" s="59">
        <v>60</v>
      </c>
      <c r="K16" s="59">
        <v>60</v>
      </c>
      <c r="L16" s="59">
        <v>60</v>
      </c>
      <c r="M16" s="59">
        <v>60</v>
      </c>
      <c r="N16" s="59">
        <v>60</v>
      </c>
      <c r="O16" s="59">
        <v>60</v>
      </c>
      <c r="P16" s="59">
        <v>60</v>
      </c>
      <c r="Q16" s="59">
        <v>60</v>
      </c>
      <c r="R16" s="59">
        <v>60</v>
      </c>
      <c r="S16" s="59">
        <v>60</v>
      </c>
      <c r="T16" s="59">
        <v>60</v>
      </c>
      <c r="U16" s="59">
        <v>60</v>
      </c>
      <c r="V16" s="59">
        <v>60</v>
      </c>
      <c r="W16" s="59">
        <v>60</v>
      </c>
      <c r="X16" s="59">
        <v>60</v>
      </c>
      <c r="Y16" s="59">
        <v>60</v>
      </c>
      <c r="Z16" s="59">
        <v>60</v>
      </c>
      <c r="AA16" s="59">
        <v>60</v>
      </c>
    </row>
    <row r="17" spans="1:27" x14ac:dyDescent="0.2">
      <c r="A17" s="62">
        <v>58</v>
      </c>
      <c r="B17" s="64">
        <f t="shared" si="1"/>
        <v>58</v>
      </c>
      <c r="C17" s="59">
        <f t="shared" si="1"/>
        <v>58</v>
      </c>
      <c r="D17" s="59">
        <f t="shared" si="1"/>
        <v>58</v>
      </c>
      <c r="E17" s="59">
        <v>58</v>
      </c>
      <c r="F17" s="59">
        <v>58</v>
      </c>
      <c r="G17" s="59">
        <v>59</v>
      </c>
      <c r="H17" s="59">
        <v>59</v>
      </c>
      <c r="I17" s="59">
        <v>60</v>
      </c>
      <c r="J17" s="59">
        <v>60</v>
      </c>
      <c r="K17" s="59">
        <v>60</v>
      </c>
      <c r="L17" s="59">
        <v>60</v>
      </c>
      <c r="M17" s="59">
        <v>61</v>
      </c>
      <c r="N17" s="59">
        <v>61</v>
      </c>
      <c r="O17" s="59">
        <v>61</v>
      </c>
      <c r="P17" s="59">
        <v>61</v>
      </c>
      <c r="Q17" s="59">
        <v>61</v>
      </c>
      <c r="R17" s="59">
        <v>61</v>
      </c>
      <c r="S17" s="59">
        <v>61</v>
      </c>
      <c r="T17" s="59">
        <v>61</v>
      </c>
      <c r="U17" s="59">
        <v>61</v>
      </c>
      <c r="V17" s="59">
        <v>61</v>
      </c>
      <c r="W17" s="59">
        <v>61</v>
      </c>
      <c r="X17" s="59">
        <v>61</v>
      </c>
      <c r="Y17" s="59">
        <v>61</v>
      </c>
      <c r="Z17" s="59">
        <v>61</v>
      </c>
      <c r="AA17" s="59">
        <v>61</v>
      </c>
    </row>
    <row r="18" spans="1:27" x14ac:dyDescent="0.2">
      <c r="A18" s="62">
        <v>59</v>
      </c>
      <c r="B18" s="64">
        <f t="shared" si="1"/>
        <v>59</v>
      </c>
      <c r="C18" s="59">
        <f t="shared" si="1"/>
        <v>59</v>
      </c>
      <c r="D18" s="59">
        <f t="shared" si="1"/>
        <v>59</v>
      </c>
      <c r="E18" s="59">
        <f t="shared" si="1"/>
        <v>59</v>
      </c>
      <c r="F18" s="59">
        <v>59</v>
      </c>
      <c r="G18" s="59">
        <v>59</v>
      </c>
      <c r="H18" s="59">
        <v>60</v>
      </c>
      <c r="I18" s="59">
        <v>60</v>
      </c>
      <c r="J18" s="59">
        <v>61</v>
      </c>
      <c r="K18" s="59">
        <v>61</v>
      </c>
      <c r="L18" s="59">
        <v>61</v>
      </c>
      <c r="M18" s="59">
        <v>61</v>
      </c>
      <c r="N18" s="59">
        <v>61</v>
      </c>
      <c r="O18" s="59">
        <v>61</v>
      </c>
      <c r="P18" s="59">
        <v>61</v>
      </c>
      <c r="Q18" s="59">
        <v>61</v>
      </c>
      <c r="R18" s="59">
        <v>61</v>
      </c>
      <c r="S18" s="59">
        <v>61</v>
      </c>
      <c r="T18" s="59">
        <v>61</v>
      </c>
      <c r="U18" s="59">
        <v>61</v>
      </c>
      <c r="V18" s="59">
        <v>61</v>
      </c>
      <c r="W18" s="59">
        <v>61</v>
      </c>
      <c r="X18" s="59">
        <v>61</v>
      </c>
      <c r="Y18" s="59">
        <v>61</v>
      </c>
      <c r="Z18" s="59">
        <v>61</v>
      </c>
      <c r="AA18" s="59">
        <v>61</v>
      </c>
    </row>
    <row r="19" spans="1:27" x14ac:dyDescent="0.2">
      <c r="A19" s="62">
        <v>60</v>
      </c>
      <c r="B19" s="64">
        <f t="shared" si="1"/>
        <v>60</v>
      </c>
      <c r="C19" s="59">
        <f t="shared" si="1"/>
        <v>60</v>
      </c>
      <c r="D19" s="59">
        <f t="shared" si="1"/>
        <v>60</v>
      </c>
      <c r="E19" s="59">
        <f t="shared" si="1"/>
        <v>60</v>
      </c>
      <c r="F19" s="59">
        <f t="shared" si="1"/>
        <v>60</v>
      </c>
      <c r="G19" s="59">
        <v>60</v>
      </c>
      <c r="H19" s="59">
        <v>60</v>
      </c>
      <c r="I19" s="59">
        <v>61</v>
      </c>
      <c r="J19" s="59">
        <v>61</v>
      </c>
      <c r="K19" s="59">
        <v>61</v>
      </c>
      <c r="L19" s="59">
        <v>62</v>
      </c>
      <c r="M19" s="59">
        <v>62</v>
      </c>
      <c r="N19" s="59">
        <v>62</v>
      </c>
      <c r="O19" s="59">
        <v>62</v>
      </c>
      <c r="P19" s="59">
        <v>62</v>
      </c>
      <c r="Q19" s="59">
        <v>62</v>
      </c>
      <c r="R19" s="59">
        <v>62</v>
      </c>
      <c r="S19" s="59">
        <v>62</v>
      </c>
      <c r="T19" s="59">
        <v>62</v>
      </c>
      <c r="U19" s="59">
        <v>62</v>
      </c>
      <c r="V19" s="59">
        <v>62</v>
      </c>
      <c r="W19" s="59">
        <v>62</v>
      </c>
      <c r="X19" s="59">
        <v>62</v>
      </c>
      <c r="Y19" s="59">
        <v>62</v>
      </c>
      <c r="Z19" s="59">
        <v>62</v>
      </c>
      <c r="AA19" s="59">
        <v>62</v>
      </c>
    </row>
    <row r="20" spans="1:27" x14ac:dyDescent="0.2">
      <c r="A20" s="62">
        <v>61</v>
      </c>
      <c r="B20" s="64">
        <f t="shared" si="1"/>
        <v>61</v>
      </c>
      <c r="C20" s="59">
        <f t="shared" si="1"/>
        <v>61</v>
      </c>
      <c r="D20" s="59">
        <f t="shared" si="1"/>
        <v>61</v>
      </c>
      <c r="E20" s="59">
        <f t="shared" si="1"/>
        <v>61</v>
      </c>
      <c r="F20" s="59">
        <f t="shared" si="1"/>
        <v>61</v>
      </c>
      <c r="G20" s="59">
        <f t="shared" si="1"/>
        <v>61</v>
      </c>
      <c r="H20" s="59">
        <v>61</v>
      </c>
      <c r="I20" s="59">
        <v>61</v>
      </c>
      <c r="J20" s="59">
        <v>62</v>
      </c>
      <c r="K20" s="59">
        <v>62</v>
      </c>
      <c r="L20" s="59">
        <v>62</v>
      </c>
      <c r="M20" s="59">
        <v>62</v>
      </c>
      <c r="N20" s="59">
        <v>62</v>
      </c>
      <c r="O20" s="59">
        <v>62</v>
      </c>
      <c r="P20" s="59">
        <v>62</v>
      </c>
      <c r="Q20" s="59">
        <v>62</v>
      </c>
      <c r="R20" s="59">
        <v>62</v>
      </c>
      <c r="S20" s="59">
        <v>62</v>
      </c>
      <c r="T20" s="59">
        <v>62</v>
      </c>
      <c r="U20" s="59">
        <v>62</v>
      </c>
      <c r="V20" s="59">
        <v>62</v>
      </c>
      <c r="W20" s="59">
        <v>62</v>
      </c>
      <c r="X20" s="59">
        <v>62</v>
      </c>
      <c r="Y20" s="59">
        <v>62</v>
      </c>
      <c r="Z20" s="59">
        <v>62</v>
      </c>
      <c r="AA20" s="59">
        <v>62</v>
      </c>
    </row>
    <row r="21" spans="1:27" x14ac:dyDescent="0.2">
      <c r="A21" s="62">
        <v>62</v>
      </c>
      <c r="B21" s="64">
        <f t="shared" si="1"/>
        <v>62</v>
      </c>
      <c r="C21" s="59">
        <f t="shared" si="1"/>
        <v>62</v>
      </c>
      <c r="D21" s="59">
        <f t="shared" si="1"/>
        <v>62</v>
      </c>
      <c r="E21" s="59">
        <f t="shared" si="1"/>
        <v>62</v>
      </c>
      <c r="F21" s="59">
        <f t="shared" si="1"/>
        <v>62</v>
      </c>
      <c r="G21" s="59">
        <f t="shared" si="1"/>
        <v>62</v>
      </c>
      <c r="H21" s="59">
        <f t="shared" si="1"/>
        <v>62</v>
      </c>
      <c r="I21" s="59">
        <v>62</v>
      </c>
      <c r="J21" s="59">
        <v>62</v>
      </c>
      <c r="K21" s="59">
        <v>62</v>
      </c>
      <c r="L21" s="59">
        <v>62</v>
      </c>
      <c r="M21" s="59">
        <v>62</v>
      </c>
      <c r="N21" s="59">
        <v>62</v>
      </c>
      <c r="O21" s="59">
        <v>62</v>
      </c>
      <c r="P21" s="59">
        <v>62</v>
      </c>
      <c r="Q21" s="59">
        <v>62</v>
      </c>
      <c r="R21" s="59">
        <v>62</v>
      </c>
      <c r="S21" s="59">
        <v>62</v>
      </c>
      <c r="T21" s="59">
        <v>62</v>
      </c>
      <c r="U21" s="59">
        <v>62</v>
      </c>
      <c r="V21" s="59">
        <v>62</v>
      </c>
      <c r="W21" s="59">
        <v>62</v>
      </c>
      <c r="X21" s="59">
        <v>62</v>
      </c>
      <c r="Y21" s="59">
        <v>62</v>
      </c>
      <c r="Z21" s="59">
        <v>62</v>
      </c>
      <c r="AA21" s="59">
        <v>62</v>
      </c>
    </row>
    <row r="22" spans="1:27" x14ac:dyDescent="0.2">
      <c r="A22" s="62">
        <v>63</v>
      </c>
      <c r="B22" s="64">
        <f t="shared" si="1"/>
        <v>63</v>
      </c>
      <c r="C22" s="59">
        <f t="shared" si="1"/>
        <v>63</v>
      </c>
      <c r="D22" s="59">
        <f t="shared" si="1"/>
        <v>63</v>
      </c>
      <c r="E22" s="59">
        <f t="shared" si="1"/>
        <v>63</v>
      </c>
      <c r="F22" s="59">
        <f t="shared" si="1"/>
        <v>63</v>
      </c>
      <c r="G22" s="59">
        <f t="shared" si="1"/>
        <v>63</v>
      </c>
      <c r="H22" s="59">
        <f t="shared" si="1"/>
        <v>63</v>
      </c>
      <c r="I22" s="59">
        <f t="shared" si="1"/>
        <v>63</v>
      </c>
      <c r="J22" s="59">
        <v>63</v>
      </c>
      <c r="K22" s="59">
        <v>63</v>
      </c>
      <c r="L22" s="59">
        <v>63</v>
      </c>
      <c r="M22" s="59">
        <v>64</v>
      </c>
      <c r="N22" s="59">
        <v>64</v>
      </c>
      <c r="O22" s="59">
        <v>64</v>
      </c>
      <c r="P22" s="59">
        <v>64</v>
      </c>
      <c r="Q22" s="59">
        <v>64</v>
      </c>
      <c r="R22" s="59">
        <v>64</v>
      </c>
      <c r="S22" s="59">
        <v>64</v>
      </c>
      <c r="T22" s="59">
        <v>64</v>
      </c>
      <c r="U22" s="59">
        <v>64</v>
      </c>
      <c r="V22" s="59">
        <v>64</v>
      </c>
      <c r="W22" s="59">
        <v>64</v>
      </c>
      <c r="X22" s="59">
        <v>64</v>
      </c>
      <c r="Y22" s="59">
        <v>64</v>
      </c>
      <c r="Z22" s="59">
        <v>64</v>
      </c>
      <c r="AA22" s="59">
        <v>64</v>
      </c>
    </row>
    <row r="23" spans="1:27" x14ac:dyDescent="0.2">
      <c r="A23" s="62">
        <v>64</v>
      </c>
      <c r="B23" s="64">
        <f t="shared" si="1"/>
        <v>64</v>
      </c>
      <c r="C23" s="59">
        <f t="shared" si="1"/>
        <v>64</v>
      </c>
      <c r="D23" s="59">
        <f t="shared" si="1"/>
        <v>64</v>
      </c>
      <c r="E23" s="59">
        <f t="shared" si="1"/>
        <v>64</v>
      </c>
      <c r="F23" s="59">
        <f t="shared" si="1"/>
        <v>64</v>
      </c>
      <c r="G23" s="59">
        <f t="shared" si="1"/>
        <v>64</v>
      </c>
      <c r="H23" s="59">
        <f t="shared" si="1"/>
        <v>64</v>
      </c>
      <c r="I23" s="59">
        <f t="shared" si="1"/>
        <v>64</v>
      </c>
      <c r="J23" s="59">
        <f t="shared" si="1"/>
        <v>64</v>
      </c>
      <c r="K23" s="59">
        <v>64</v>
      </c>
      <c r="L23" s="59">
        <v>64</v>
      </c>
      <c r="M23" s="59">
        <v>64</v>
      </c>
      <c r="N23" s="59">
        <v>64</v>
      </c>
      <c r="O23" s="59">
        <v>64</v>
      </c>
      <c r="P23" s="59">
        <v>64</v>
      </c>
      <c r="Q23" s="59">
        <v>64</v>
      </c>
      <c r="R23" s="59">
        <v>64</v>
      </c>
      <c r="S23" s="59">
        <v>64</v>
      </c>
      <c r="T23" s="59">
        <v>64</v>
      </c>
      <c r="U23" s="59">
        <v>64</v>
      </c>
      <c r="V23" s="59">
        <v>64</v>
      </c>
      <c r="W23" s="59">
        <v>64</v>
      </c>
      <c r="X23" s="59">
        <v>64</v>
      </c>
      <c r="Y23" s="59">
        <v>64</v>
      </c>
      <c r="Z23" s="59">
        <v>64</v>
      </c>
      <c r="AA23" s="59">
        <v>64</v>
      </c>
    </row>
    <row r="24" spans="1:27" x14ac:dyDescent="0.2">
      <c r="A24" s="62">
        <v>65</v>
      </c>
      <c r="B24" s="64">
        <f t="shared" si="1"/>
        <v>65</v>
      </c>
      <c r="C24" s="59">
        <f t="shared" si="1"/>
        <v>65</v>
      </c>
      <c r="D24" s="59">
        <f t="shared" si="1"/>
        <v>65</v>
      </c>
      <c r="E24" s="59">
        <f t="shared" si="1"/>
        <v>65</v>
      </c>
      <c r="F24" s="59">
        <f t="shared" si="1"/>
        <v>65</v>
      </c>
      <c r="G24" s="59">
        <f t="shared" si="1"/>
        <v>65</v>
      </c>
      <c r="H24" s="59">
        <f t="shared" si="1"/>
        <v>65</v>
      </c>
      <c r="I24" s="59">
        <f t="shared" si="1"/>
        <v>65</v>
      </c>
      <c r="J24" s="59">
        <f t="shared" si="1"/>
        <v>65</v>
      </c>
      <c r="K24" s="59">
        <f t="shared" si="1"/>
        <v>65</v>
      </c>
      <c r="L24" s="59">
        <v>65</v>
      </c>
      <c r="M24" s="59">
        <v>65</v>
      </c>
      <c r="N24" s="59">
        <v>65</v>
      </c>
      <c r="O24" s="59">
        <v>65</v>
      </c>
      <c r="P24" s="59">
        <v>65</v>
      </c>
      <c r="Q24" s="59">
        <v>65</v>
      </c>
      <c r="R24" s="59">
        <v>65</v>
      </c>
      <c r="S24" s="59">
        <v>65</v>
      </c>
      <c r="T24" s="59">
        <v>65</v>
      </c>
      <c r="U24" s="59">
        <v>65</v>
      </c>
      <c r="V24" s="59">
        <v>65</v>
      </c>
      <c r="W24" s="59">
        <v>65</v>
      </c>
      <c r="X24" s="59">
        <v>65</v>
      </c>
      <c r="Y24" s="59">
        <v>65</v>
      </c>
      <c r="Z24" s="59">
        <v>65</v>
      </c>
      <c r="AA24" s="59">
        <v>65</v>
      </c>
    </row>
    <row r="25" spans="1:27" x14ac:dyDescent="0.2">
      <c r="A25" s="62">
        <v>66</v>
      </c>
      <c r="B25" s="64">
        <f t="shared" si="1"/>
        <v>66</v>
      </c>
      <c r="C25" s="59">
        <f t="shared" si="1"/>
        <v>66</v>
      </c>
      <c r="D25" s="59">
        <f t="shared" si="1"/>
        <v>66</v>
      </c>
      <c r="E25" s="59">
        <f t="shared" si="1"/>
        <v>66</v>
      </c>
      <c r="F25" s="59">
        <f t="shared" si="1"/>
        <v>66</v>
      </c>
      <c r="G25" s="59">
        <f t="shared" si="1"/>
        <v>66</v>
      </c>
      <c r="H25" s="59">
        <f t="shared" si="1"/>
        <v>66</v>
      </c>
      <c r="I25" s="59">
        <f t="shared" si="1"/>
        <v>66</v>
      </c>
      <c r="J25" s="59">
        <f t="shared" si="1"/>
        <v>66</v>
      </c>
      <c r="K25" s="59">
        <f t="shared" si="1"/>
        <v>66</v>
      </c>
      <c r="L25" s="59">
        <f t="shared" si="1"/>
        <v>66</v>
      </c>
      <c r="M25" s="59">
        <v>66</v>
      </c>
      <c r="N25" s="59">
        <v>66</v>
      </c>
      <c r="O25" s="59">
        <v>66</v>
      </c>
      <c r="P25" s="59">
        <v>66</v>
      </c>
      <c r="Q25" s="59">
        <v>66</v>
      </c>
      <c r="R25" s="59">
        <v>66</v>
      </c>
      <c r="S25" s="59">
        <v>66</v>
      </c>
      <c r="T25" s="59">
        <v>66</v>
      </c>
      <c r="U25" s="59">
        <v>66</v>
      </c>
      <c r="V25" s="59">
        <v>66</v>
      </c>
      <c r="W25" s="59">
        <v>66</v>
      </c>
      <c r="X25" s="59">
        <v>66</v>
      </c>
      <c r="Y25" s="59">
        <v>66</v>
      </c>
      <c r="Z25" s="59">
        <v>66</v>
      </c>
      <c r="AA25" s="59">
        <v>66</v>
      </c>
    </row>
    <row r="26" spans="1:27" x14ac:dyDescent="0.2">
      <c r="A26" s="62">
        <v>67</v>
      </c>
      <c r="B26" s="64">
        <f t="shared" si="1"/>
        <v>67</v>
      </c>
      <c r="C26" s="59">
        <f t="shared" si="1"/>
        <v>67</v>
      </c>
      <c r="D26" s="59">
        <f t="shared" si="1"/>
        <v>67</v>
      </c>
      <c r="E26" s="59">
        <f t="shared" si="1"/>
        <v>67</v>
      </c>
      <c r="F26" s="59">
        <f t="shared" si="1"/>
        <v>67</v>
      </c>
      <c r="G26" s="59">
        <f t="shared" si="1"/>
        <v>67</v>
      </c>
      <c r="H26" s="59">
        <f t="shared" si="1"/>
        <v>67</v>
      </c>
      <c r="I26" s="59">
        <f t="shared" si="1"/>
        <v>67</v>
      </c>
      <c r="J26" s="59">
        <f t="shared" si="1"/>
        <v>67</v>
      </c>
      <c r="K26" s="59">
        <f t="shared" si="1"/>
        <v>67</v>
      </c>
      <c r="L26" s="59">
        <f t="shared" si="1"/>
        <v>67</v>
      </c>
      <c r="M26" s="59">
        <f t="shared" si="1"/>
        <v>67</v>
      </c>
      <c r="N26" s="59">
        <v>67</v>
      </c>
      <c r="O26" s="59">
        <v>67</v>
      </c>
      <c r="P26" s="59">
        <v>67</v>
      </c>
      <c r="Q26" s="59">
        <v>67</v>
      </c>
      <c r="R26" s="59">
        <v>67</v>
      </c>
      <c r="S26" s="59">
        <v>67</v>
      </c>
      <c r="T26" s="59">
        <v>67</v>
      </c>
      <c r="U26" s="59">
        <v>67</v>
      </c>
      <c r="V26" s="59">
        <v>67</v>
      </c>
      <c r="W26" s="59">
        <v>67</v>
      </c>
      <c r="X26" s="59">
        <v>67</v>
      </c>
      <c r="Y26" s="59">
        <v>67</v>
      </c>
      <c r="Z26" s="59">
        <v>67</v>
      </c>
      <c r="AA26" s="59">
        <v>67</v>
      </c>
    </row>
    <row r="27" spans="1:27" x14ac:dyDescent="0.2">
      <c r="A27" s="62">
        <v>68</v>
      </c>
      <c r="B27" s="64">
        <f t="shared" si="1"/>
        <v>68</v>
      </c>
      <c r="C27" s="59">
        <f t="shared" si="1"/>
        <v>68</v>
      </c>
      <c r="D27" s="59">
        <f t="shared" si="1"/>
        <v>68</v>
      </c>
      <c r="E27" s="59">
        <f t="shared" si="1"/>
        <v>68</v>
      </c>
      <c r="F27" s="59">
        <f t="shared" si="1"/>
        <v>68</v>
      </c>
      <c r="G27" s="59">
        <f t="shared" si="1"/>
        <v>68</v>
      </c>
      <c r="H27" s="59">
        <f t="shared" si="1"/>
        <v>68</v>
      </c>
      <c r="I27" s="59">
        <f t="shared" si="1"/>
        <v>68</v>
      </c>
      <c r="J27" s="59">
        <f t="shared" si="1"/>
        <v>68</v>
      </c>
      <c r="K27" s="59">
        <f t="shared" si="1"/>
        <v>68</v>
      </c>
      <c r="L27" s="59">
        <f t="shared" si="1"/>
        <v>68</v>
      </c>
      <c r="M27" s="59">
        <f t="shared" si="1"/>
        <v>68</v>
      </c>
      <c r="N27" s="59">
        <f t="shared" si="1"/>
        <v>68</v>
      </c>
      <c r="O27" s="59">
        <v>68</v>
      </c>
      <c r="P27" s="59">
        <v>68</v>
      </c>
      <c r="Q27" s="59">
        <v>68</v>
      </c>
      <c r="R27" s="59">
        <v>68</v>
      </c>
      <c r="S27" s="59">
        <v>68</v>
      </c>
      <c r="T27" s="59">
        <v>68</v>
      </c>
      <c r="U27" s="59">
        <v>68</v>
      </c>
      <c r="V27" s="59">
        <v>68</v>
      </c>
      <c r="W27" s="59">
        <v>68</v>
      </c>
      <c r="X27" s="59">
        <v>68</v>
      </c>
      <c r="Y27" s="59">
        <v>68</v>
      </c>
      <c r="Z27" s="59">
        <v>68</v>
      </c>
      <c r="AA27" s="59">
        <v>68</v>
      </c>
    </row>
    <row r="28" spans="1:27" x14ac:dyDescent="0.2">
      <c r="A28" s="62">
        <v>69</v>
      </c>
      <c r="B28" s="64">
        <f t="shared" si="1"/>
        <v>69</v>
      </c>
      <c r="C28" s="59">
        <f t="shared" si="1"/>
        <v>69</v>
      </c>
      <c r="D28" s="59">
        <f t="shared" si="1"/>
        <v>69</v>
      </c>
      <c r="E28" s="59">
        <f t="shared" si="1"/>
        <v>69</v>
      </c>
      <c r="F28" s="59">
        <f t="shared" si="1"/>
        <v>69</v>
      </c>
      <c r="G28" s="59">
        <f t="shared" si="1"/>
        <v>69</v>
      </c>
      <c r="H28" s="59">
        <f t="shared" si="1"/>
        <v>69</v>
      </c>
      <c r="I28" s="59">
        <f t="shared" si="1"/>
        <v>69</v>
      </c>
      <c r="J28" s="59">
        <f t="shared" si="1"/>
        <v>69</v>
      </c>
      <c r="K28" s="59">
        <f t="shared" si="1"/>
        <v>69</v>
      </c>
      <c r="L28" s="59">
        <f t="shared" si="1"/>
        <v>69</v>
      </c>
      <c r="M28" s="59">
        <f t="shared" si="1"/>
        <v>69</v>
      </c>
      <c r="N28" s="59">
        <f t="shared" si="1"/>
        <v>69</v>
      </c>
      <c r="O28" s="59">
        <f t="shared" si="1"/>
        <v>69</v>
      </c>
      <c r="P28" s="59">
        <v>69</v>
      </c>
      <c r="Q28" s="59">
        <v>69</v>
      </c>
      <c r="R28" s="59">
        <v>69</v>
      </c>
      <c r="S28" s="59">
        <v>69</v>
      </c>
      <c r="T28" s="59">
        <v>69</v>
      </c>
      <c r="U28" s="59">
        <v>69</v>
      </c>
      <c r="V28" s="59">
        <v>69</v>
      </c>
      <c r="W28" s="59">
        <v>69</v>
      </c>
      <c r="X28" s="59">
        <v>69</v>
      </c>
      <c r="Y28" s="59">
        <v>69</v>
      </c>
      <c r="Z28" s="59">
        <v>69</v>
      </c>
      <c r="AA28" s="59">
        <v>69</v>
      </c>
    </row>
    <row r="29" spans="1:27" x14ac:dyDescent="0.2">
      <c r="A29" s="62">
        <v>70</v>
      </c>
      <c r="B29" s="64">
        <f t="shared" si="1"/>
        <v>70</v>
      </c>
      <c r="C29" s="59">
        <f t="shared" si="1"/>
        <v>70</v>
      </c>
      <c r="D29" s="59">
        <f t="shared" si="1"/>
        <v>70</v>
      </c>
      <c r="E29" s="59">
        <f t="shared" si="1"/>
        <v>70</v>
      </c>
      <c r="F29" s="59">
        <f t="shared" si="1"/>
        <v>70</v>
      </c>
      <c r="G29" s="59">
        <f t="shared" si="1"/>
        <v>70</v>
      </c>
      <c r="H29" s="59">
        <f t="shared" si="1"/>
        <v>70</v>
      </c>
      <c r="I29" s="59">
        <f t="shared" si="1"/>
        <v>70</v>
      </c>
      <c r="J29" s="59">
        <f t="shared" si="1"/>
        <v>70</v>
      </c>
      <c r="K29" s="59">
        <f t="shared" si="1"/>
        <v>70</v>
      </c>
      <c r="L29" s="59">
        <f t="shared" si="1"/>
        <v>70</v>
      </c>
      <c r="M29" s="59">
        <f t="shared" si="1"/>
        <v>70</v>
      </c>
      <c r="N29" s="59">
        <f t="shared" si="1"/>
        <v>70</v>
      </c>
      <c r="O29" s="59">
        <f t="shared" si="1"/>
        <v>70</v>
      </c>
      <c r="P29" s="59">
        <f t="shared" si="1"/>
        <v>70</v>
      </c>
      <c r="Q29" s="59">
        <v>70</v>
      </c>
      <c r="R29" s="59">
        <v>70</v>
      </c>
      <c r="S29" s="59">
        <v>70</v>
      </c>
      <c r="T29" s="59">
        <v>70</v>
      </c>
      <c r="U29" s="59">
        <v>70</v>
      </c>
      <c r="V29" s="59">
        <v>70</v>
      </c>
      <c r="W29" s="59">
        <v>70</v>
      </c>
      <c r="X29" s="59">
        <v>70</v>
      </c>
      <c r="Y29" s="59">
        <v>70</v>
      </c>
      <c r="Z29" s="59">
        <v>70</v>
      </c>
      <c r="AA29" s="59">
        <v>70</v>
      </c>
    </row>
    <row r="30" spans="1:27" x14ac:dyDescent="0.2">
      <c r="A30" s="62">
        <v>71</v>
      </c>
      <c r="B30" s="64">
        <f t="shared" si="1"/>
        <v>71</v>
      </c>
      <c r="C30" s="59">
        <f t="shared" si="1"/>
        <v>71</v>
      </c>
      <c r="D30" s="59">
        <f t="shared" si="1"/>
        <v>71</v>
      </c>
      <c r="E30" s="59">
        <f t="shared" si="1"/>
        <v>71</v>
      </c>
      <c r="F30" s="59">
        <f t="shared" si="1"/>
        <v>71</v>
      </c>
      <c r="G30" s="59">
        <f t="shared" si="1"/>
        <v>71</v>
      </c>
      <c r="H30" s="59">
        <f t="shared" si="1"/>
        <v>71</v>
      </c>
      <c r="I30" s="59">
        <f t="shared" si="1"/>
        <v>71</v>
      </c>
      <c r="J30" s="59">
        <f t="shared" si="1"/>
        <v>71</v>
      </c>
      <c r="K30" s="59">
        <f t="shared" si="1"/>
        <v>71</v>
      </c>
      <c r="L30" s="59">
        <f t="shared" si="1"/>
        <v>71</v>
      </c>
      <c r="M30" s="59">
        <f t="shared" si="1"/>
        <v>71</v>
      </c>
      <c r="N30" s="59">
        <f t="shared" si="1"/>
        <v>71</v>
      </c>
      <c r="O30" s="59">
        <f t="shared" si="1"/>
        <v>71</v>
      </c>
      <c r="P30" s="59">
        <f t="shared" si="1"/>
        <v>71</v>
      </c>
      <c r="Q30" s="59">
        <f t="shared" si="1"/>
        <v>71</v>
      </c>
      <c r="R30" s="59">
        <v>71</v>
      </c>
      <c r="S30" s="59">
        <v>71</v>
      </c>
      <c r="T30" s="59">
        <v>71</v>
      </c>
      <c r="U30" s="59">
        <v>71</v>
      </c>
      <c r="V30" s="59">
        <v>71</v>
      </c>
      <c r="W30" s="59">
        <v>71</v>
      </c>
      <c r="X30" s="59">
        <v>71</v>
      </c>
      <c r="Y30" s="59">
        <v>71</v>
      </c>
      <c r="Z30" s="59">
        <v>71</v>
      </c>
      <c r="AA30" s="59">
        <v>71</v>
      </c>
    </row>
    <row r="31" spans="1:27" x14ac:dyDescent="0.2">
      <c r="A31" s="62">
        <v>72</v>
      </c>
      <c r="B31" s="64">
        <f t="shared" si="1"/>
        <v>72</v>
      </c>
      <c r="C31" s="59">
        <f t="shared" si="1"/>
        <v>72</v>
      </c>
      <c r="D31" s="59">
        <f t="shared" si="1"/>
        <v>72</v>
      </c>
      <c r="E31" s="59">
        <f t="shared" si="1"/>
        <v>72</v>
      </c>
      <c r="F31" s="59">
        <f t="shared" si="1"/>
        <v>72</v>
      </c>
      <c r="G31" s="59">
        <f t="shared" si="1"/>
        <v>72</v>
      </c>
      <c r="H31" s="59">
        <f t="shared" si="1"/>
        <v>72</v>
      </c>
      <c r="I31" s="59">
        <f t="shared" si="1"/>
        <v>72</v>
      </c>
      <c r="J31" s="59">
        <f t="shared" si="1"/>
        <v>72</v>
      </c>
      <c r="K31" s="59">
        <f t="shared" si="1"/>
        <v>72</v>
      </c>
      <c r="L31" s="59">
        <f t="shared" si="1"/>
        <v>72</v>
      </c>
      <c r="M31" s="59">
        <f t="shared" si="1"/>
        <v>72</v>
      </c>
      <c r="N31" s="59">
        <f t="shared" si="1"/>
        <v>72</v>
      </c>
      <c r="O31" s="59">
        <f t="shared" si="1"/>
        <v>72</v>
      </c>
      <c r="P31" s="59">
        <f t="shared" si="1"/>
        <v>72</v>
      </c>
      <c r="Q31" s="59">
        <f t="shared" si="1"/>
        <v>72</v>
      </c>
      <c r="R31" s="59">
        <f t="shared" ref="R31:Z39" si="2">$A31</f>
        <v>72</v>
      </c>
      <c r="S31" s="59">
        <v>72</v>
      </c>
      <c r="T31" s="59">
        <v>72</v>
      </c>
      <c r="U31" s="59">
        <v>72</v>
      </c>
      <c r="V31" s="59">
        <v>72</v>
      </c>
      <c r="W31" s="59">
        <v>72</v>
      </c>
      <c r="X31" s="59">
        <v>72</v>
      </c>
      <c r="Y31" s="59">
        <v>72</v>
      </c>
      <c r="Z31" s="59">
        <v>72</v>
      </c>
      <c r="AA31" s="59">
        <v>72</v>
      </c>
    </row>
    <row r="32" spans="1:27" x14ac:dyDescent="0.2">
      <c r="A32" s="62">
        <v>73</v>
      </c>
      <c r="B32" s="64">
        <f t="shared" si="1"/>
        <v>73</v>
      </c>
      <c r="C32" s="59">
        <f t="shared" si="1"/>
        <v>73</v>
      </c>
      <c r="D32" s="59">
        <f t="shared" si="1"/>
        <v>73</v>
      </c>
      <c r="E32" s="59">
        <f t="shared" si="1"/>
        <v>73</v>
      </c>
      <c r="F32" s="59">
        <f t="shared" si="1"/>
        <v>73</v>
      </c>
      <c r="G32" s="59">
        <f t="shared" si="1"/>
        <v>73</v>
      </c>
      <c r="H32" s="59">
        <f t="shared" si="1"/>
        <v>73</v>
      </c>
      <c r="I32" s="59">
        <f t="shared" si="1"/>
        <v>73</v>
      </c>
      <c r="J32" s="59">
        <f t="shared" si="1"/>
        <v>73</v>
      </c>
      <c r="K32" s="59">
        <f t="shared" si="1"/>
        <v>73</v>
      </c>
      <c r="L32" s="59">
        <f t="shared" si="1"/>
        <v>73</v>
      </c>
      <c r="M32" s="59">
        <f t="shared" si="1"/>
        <v>73</v>
      </c>
      <c r="N32" s="59">
        <f t="shared" si="1"/>
        <v>73</v>
      </c>
      <c r="O32" s="59">
        <f t="shared" si="1"/>
        <v>73</v>
      </c>
      <c r="P32" s="59">
        <f t="shared" si="1"/>
        <v>73</v>
      </c>
      <c r="Q32" s="59">
        <f t="shared" si="1"/>
        <v>73</v>
      </c>
      <c r="R32" s="59">
        <f t="shared" si="2"/>
        <v>73</v>
      </c>
      <c r="S32" s="59">
        <f t="shared" si="2"/>
        <v>73</v>
      </c>
      <c r="T32" s="59">
        <v>73</v>
      </c>
      <c r="U32" s="59">
        <v>73</v>
      </c>
      <c r="V32" s="59">
        <v>73</v>
      </c>
      <c r="W32" s="59">
        <v>73</v>
      </c>
      <c r="X32" s="59">
        <v>73</v>
      </c>
      <c r="Y32" s="59">
        <v>73</v>
      </c>
      <c r="Z32" s="59">
        <v>73</v>
      </c>
      <c r="AA32" s="59">
        <v>73</v>
      </c>
    </row>
    <row r="33" spans="1:27" x14ac:dyDescent="0.2">
      <c r="A33" s="62">
        <v>74</v>
      </c>
      <c r="B33" s="64">
        <f t="shared" si="1"/>
        <v>74</v>
      </c>
      <c r="C33" s="59">
        <f t="shared" si="1"/>
        <v>74</v>
      </c>
      <c r="D33" s="59">
        <f t="shared" si="1"/>
        <v>74</v>
      </c>
      <c r="E33" s="59">
        <f t="shared" si="1"/>
        <v>74</v>
      </c>
      <c r="F33" s="59">
        <f t="shared" si="1"/>
        <v>74</v>
      </c>
      <c r="G33" s="59">
        <f t="shared" si="1"/>
        <v>74</v>
      </c>
      <c r="H33" s="59">
        <f t="shared" si="1"/>
        <v>74</v>
      </c>
      <c r="I33" s="59">
        <f t="shared" si="1"/>
        <v>74</v>
      </c>
      <c r="J33" s="59">
        <f t="shared" si="1"/>
        <v>74</v>
      </c>
      <c r="K33" s="59">
        <f t="shared" si="1"/>
        <v>74</v>
      </c>
      <c r="L33" s="59">
        <f t="shared" si="1"/>
        <v>74</v>
      </c>
      <c r="M33" s="59">
        <f t="shared" si="1"/>
        <v>74</v>
      </c>
      <c r="N33" s="59">
        <f t="shared" si="1"/>
        <v>74</v>
      </c>
      <c r="O33" s="59">
        <f t="shared" si="1"/>
        <v>74</v>
      </c>
      <c r="P33" s="59">
        <f t="shared" si="1"/>
        <v>74</v>
      </c>
      <c r="Q33" s="59">
        <f t="shared" si="1"/>
        <v>74</v>
      </c>
      <c r="R33" s="59">
        <f t="shared" si="2"/>
        <v>74</v>
      </c>
      <c r="S33" s="59">
        <f t="shared" si="2"/>
        <v>74</v>
      </c>
      <c r="T33" s="59">
        <f t="shared" si="2"/>
        <v>74</v>
      </c>
      <c r="U33" s="59">
        <v>74</v>
      </c>
      <c r="V33" s="59">
        <v>74</v>
      </c>
      <c r="W33" s="59">
        <v>74</v>
      </c>
      <c r="X33" s="59">
        <v>74</v>
      </c>
      <c r="Y33" s="59">
        <v>74</v>
      </c>
      <c r="Z33" s="59">
        <v>74</v>
      </c>
      <c r="AA33" s="59">
        <v>74</v>
      </c>
    </row>
    <row r="34" spans="1:27" x14ac:dyDescent="0.2">
      <c r="A34" s="62">
        <v>75</v>
      </c>
      <c r="B34" s="64">
        <f t="shared" si="1"/>
        <v>75</v>
      </c>
      <c r="C34" s="59">
        <f t="shared" si="1"/>
        <v>75</v>
      </c>
      <c r="D34" s="59">
        <f t="shared" si="1"/>
        <v>75</v>
      </c>
      <c r="E34" s="59">
        <f t="shared" si="1"/>
        <v>75</v>
      </c>
      <c r="F34" s="59">
        <f t="shared" si="1"/>
        <v>75</v>
      </c>
      <c r="G34" s="59">
        <f t="shared" si="1"/>
        <v>75</v>
      </c>
      <c r="H34" s="59">
        <f t="shared" si="1"/>
        <v>75</v>
      </c>
      <c r="I34" s="59">
        <f t="shared" si="1"/>
        <v>75</v>
      </c>
      <c r="J34" s="59">
        <f t="shared" si="1"/>
        <v>75</v>
      </c>
      <c r="K34" s="59">
        <f t="shared" si="1"/>
        <v>75</v>
      </c>
      <c r="L34" s="59">
        <f t="shared" si="1"/>
        <v>75</v>
      </c>
      <c r="M34" s="59">
        <f t="shared" si="1"/>
        <v>75</v>
      </c>
      <c r="N34" s="59">
        <f t="shared" si="1"/>
        <v>75</v>
      </c>
      <c r="O34" s="59">
        <f t="shared" si="1"/>
        <v>75</v>
      </c>
      <c r="P34" s="59">
        <f t="shared" si="1"/>
        <v>75</v>
      </c>
      <c r="Q34" s="59">
        <f t="shared" si="1"/>
        <v>75</v>
      </c>
      <c r="R34" s="59">
        <f t="shared" si="2"/>
        <v>75</v>
      </c>
      <c r="S34" s="59">
        <f t="shared" si="2"/>
        <v>75</v>
      </c>
      <c r="T34" s="59">
        <f t="shared" si="2"/>
        <v>75</v>
      </c>
      <c r="U34" s="59">
        <f t="shared" si="2"/>
        <v>75</v>
      </c>
      <c r="V34" s="59">
        <v>75</v>
      </c>
      <c r="W34" s="59">
        <v>75</v>
      </c>
      <c r="X34" s="59">
        <v>75</v>
      </c>
      <c r="Y34" s="59">
        <v>75</v>
      </c>
      <c r="Z34" s="59">
        <v>75</v>
      </c>
      <c r="AA34" s="59">
        <v>75</v>
      </c>
    </row>
    <row r="35" spans="1:27" x14ac:dyDescent="0.2">
      <c r="A35" s="62">
        <v>76</v>
      </c>
      <c r="B35" s="64">
        <f t="shared" si="1"/>
        <v>76</v>
      </c>
      <c r="C35" s="59">
        <f t="shared" si="1"/>
        <v>76</v>
      </c>
      <c r="D35" s="59">
        <f t="shared" si="1"/>
        <v>76</v>
      </c>
      <c r="E35" s="59">
        <f t="shared" si="1"/>
        <v>76</v>
      </c>
      <c r="F35" s="59">
        <f t="shared" si="1"/>
        <v>76</v>
      </c>
      <c r="G35" s="59">
        <f t="shared" si="1"/>
        <v>76</v>
      </c>
      <c r="H35" s="59">
        <f t="shared" si="1"/>
        <v>76</v>
      </c>
      <c r="I35" s="59">
        <f t="shared" si="1"/>
        <v>76</v>
      </c>
      <c r="J35" s="59">
        <f t="shared" si="1"/>
        <v>76</v>
      </c>
      <c r="K35" s="59">
        <f t="shared" si="1"/>
        <v>76</v>
      </c>
      <c r="L35" s="59">
        <f t="shared" si="1"/>
        <v>76</v>
      </c>
      <c r="M35" s="59">
        <f t="shared" si="1"/>
        <v>76</v>
      </c>
      <c r="N35" s="59">
        <f t="shared" si="1"/>
        <v>76</v>
      </c>
      <c r="O35" s="59">
        <f t="shared" si="1"/>
        <v>76</v>
      </c>
      <c r="P35" s="59">
        <f t="shared" si="1"/>
        <v>76</v>
      </c>
      <c r="Q35" s="59">
        <f t="shared" si="1"/>
        <v>76</v>
      </c>
      <c r="R35" s="59">
        <f t="shared" si="2"/>
        <v>76</v>
      </c>
      <c r="S35" s="59">
        <f t="shared" si="2"/>
        <v>76</v>
      </c>
      <c r="T35" s="59">
        <f t="shared" si="2"/>
        <v>76</v>
      </c>
      <c r="U35" s="59">
        <f t="shared" si="2"/>
        <v>76</v>
      </c>
      <c r="V35" s="59">
        <f t="shared" si="2"/>
        <v>76</v>
      </c>
      <c r="W35" s="59">
        <v>76</v>
      </c>
      <c r="X35" s="59">
        <v>76</v>
      </c>
      <c r="Y35" s="59">
        <v>76</v>
      </c>
      <c r="Z35" s="59">
        <v>76</v>
      </c>
      <c r="AA35" s="59">
        <v>76</v>
      </c>
    </row>
    <row r="36" spans="1:27" x14ac:dyDescent="0.2">
      <c r="A36" s="62">
        <v>77</v>
      </c>
      <c r="B36" s="64">
        <f t="shared" si="1"/>
        <v>77</v>
      </c>
      <c r="C36" s="59">
        <f t="shared" si="1"/>
        <v>77</v>
      </c>
      <c r="D36" s="59">
        <f t="shared" si="1"/>
        <v>77</v>
      </c>
      <c r="E36" s="59">
        <f t="shared" si="1"/>
        <v>77</v>
      </c>
      <c r="F36" s="59">
        <f t="shared" si="1"/>
        <v>77</v>
      </c>
      <c r="G36" s="59">
        <f t="shared" si="1"/>
        <v>77</v>
      </c>
      <c r="H36" s="59">
        <f t="shared" si="1"/>
        <v>77</v>
      </c>
      <c r="I36" s="59">
        <f t="shared" si="1"/>
        <v>77</v>
      </c>
      <c r="J36" s="59">
        <f t="shared" si="1"/>
        <v>77</v>
      </c>
      <c r="K36" s="59">
        <f t="shared" si="1"/>
        <v>77</v>
      </c>
      <c r="L36" s="59">
        <f t="shared" si="1"/>
        <v>77</v>
      </c>
      <c r="M36" s="59">
        <f t="shared" si="1"/>
        <v>77</v>
      </c>
      <c r="N36" s="59">
        <f t="shared" si="1"/>
        <v>77</v>
      </c>
      <c r="O36" s="59">
        <f t="shared" si="1"/>
        <v>77</v>
      </c>
      <c r="P36" s="59">
        <f t="shared" si="1"/>
        <v>77</v>
      </c>
      <c r="Q36" s="59">
        <f t="shared" si="1"/>
        <v>77</v>
      </c>
      <c r="R36" s="59">
        <f t="shared" si="2"/>
        <v>77</v>
      </c>
      <c r="S36" s="59">
        <f t="shared" si="2"/>
        <v>77</v>
      </c>
      <c r="T36" s="59">
        <f t="shared" si="2"/>
        <v>77</v>
      </c>
      <c r="U36" s="59">
        <f t="shared" si="2"/>
        <v>77</v>
      </c>
      <c r="V36" s="59">
        <f t="shared" si="2"/>
        <v>77</v>
      </c>
      <c r="W36" s="59">
        <f t="shared" si="2"/>
        <v>77</v>
      </c>
      <c r="X36" s="59">
        <v>77</v>
      </c>
      <c r="Y36" s="59">
        <v>77</v>
      </c>
      <c r="Z36" s="59">
        <v>77</v>
      </c>
      <c r="AA36" s="59">
        <v>77</v>
      </c>
    </row>
    <row r="37" spans="1:27" x14ac:dyDescent="0.2">
      <c r="A37" s="62">
        <v>78</v>
      </c>
      <c r="B37" s="64">
        <f t="shared" si="1"/>
        <v>78</v>
      </c>
      <c r="C37" s="59">
        <f t="shared" si="1"/>
        <v>78</v>
      </c>
      <c r="D37" s="59">
        <f t="shared" si="1"/>
        <v>78</v>
      </c>
      <c r="E37" s="59">
        <f t="shared" si="1"/>
        <v>78</v>
      </c>
      <c r="F37" s="59">
        <f t="shared" si="1"/>
        <v>78</v>
      </c>
      <c r="G37" s="59">
        <f t="shared" si="1"/>
        <v>78</v>
      </c>
      <c r="H37" s="59">
        <f t="shared" si="1"/>
        <v>78</v>
      </c>
      <c r="I37" s="59">
        <f t="shared" si="1"/>
        <v>78</v>
      </c>
      <c r="J37" s="59">
        <f t="shared" si="1"/>
        <v>78</v>
      </c>
      <c r="K37" s="59">
        <f t="shared" si="1"/>
        <v>78</v>
      </c>
      <c r="L37" s="59">
        <f t="shared" si="1"/>
        <v>78</v>
      </c>
      <c r="M37" s="59">
        <f t="shared" si="1"/>
        <v>78</v>
      </c>
      <c r="N37" s="59">
        <f t="shared" si="1"/>
        <v>78</v>
      </c>
      <c r="O37" s="59">
        <f t="shared" si="1"/>
        <v>78</v>
      </c>
      <c r="P37" s="59">
        <f t="shared" si="1"/>
        <v>78</v>
      </c>
      <c r="Q37" s="59">
        <f t="shared" si="1"/>
        <v>78</v>
      </c>
      <c r="R37" s="59">
        <f t="shared" si="2"/>
        <v>78</v>
      </c>
      <c r="S37" s="59">
        <f t="shared" si="2"/>
        <v>78</v>
      </c>
      <c r="T37" s="59">
        <f t="shared" si="2"/>
        <v>78</v>
      </c>
      <c r="U37" s="59">
        <f t="shared" si="2"/>
        <v>78</v>
      </c>
      <c r="V37" s="59">
        <f t="shared" si="2"/>
        <v>78</v>
      </c>
      <c r="W37" s="59">
        <f t="shared" si="2"/>
        <v>78</v>
      </c>
      <c r="X37" s="59">
        <f t="shared" si="2"/>
        <v>78</v>
      </c>
      <c r="Y37" s="59">
        <v>78</v>
      </c>
      <c r="Z37" s="59">
        <v>78</v>
      </c>
      <c r="AA37" s="59">
        <v>78</v>
      </c>
    </row>
    <row r="38" spans="1:27" x14ac:dyDescent="0.2">
      <c r="A38" s="62">
        <v>79</v>
      </c>
      <c r="B38" s="64">
        <f t="shared" si="1"/>
        <v>79</v>
      </c>
      <c r="C38" s="59">
        <f t="shared" si="1"/>
        <v>79</v>
      </c>
      <c r="D38" s="59">
        <f t="shared" si="1"/>
        <v>79</v>
      </c>
      <c r="E38" s="59">
        <f t="shared" si="1"/>
        <v>79</v>
      </c>
      <c r="F38" s="59">
        <f t="shared" si="1"/>
        <v>79</v>
      </c>
      <c r="G38" s="59">
        <f t="shared" si="1"/>
        <v>79</v>
      </c>
      <c r="H38" s="59">
        <f t="shared" si="1"/>
        <v>79</v>
      </c>
      <c r="I38" s="59">
        <f t="shared" si="1"/>
        <v>79</v>
      </c>
      <c r="J38" s="59">
        <f t="shared" ref="J38:Q39" si="3">$A38</f>
        <v>79</v>
      </c>
      <c r="K38" s="59">
        <f t="shared" si="3"/>
        <v>79</v>
      </c>
      <c r="L38" s="59">
        <f t="shared" si="3"/>
        <v>79</v>
      </c>
      <c r="M38" s="59">
        <f t="shared" si="3"/>
        <v>79</v>
      </c>
      <c r="N38" s="59">
        <f t="shared" si="3"/>
        <v>79</v>
      </c>
      <c r="O38" s="59">
        <f t="shared" si="3"/>
        <v>79</v>
      </c>
      <c r="P38" s="59">
        <f t="shared" si="3"/>
        <v>79</v>
      </c>
      <c r="Q38" s="59">
        <f t="shared" si="3"/>
        <v>79</v>
      </c>
      <c r="R38" s="59">
        <f t="shared" si="2"/>
        <v>79</v>
      </c>
      <c r="S38" s="59">
        <f t="shared" si="2"/>
        <v>79</v>
      </c>
      <c r="T38" s="59">
        <f t="shared" si="2"/>
        <v>79</v>
      </c>
      <c r="U38" s="59">
        <f t="shared" si="2"/>
        <v>79</v>
      </c>
      <c r="V38" s="59">
        <f t="shared" si="2"/>
        <v>79</v>
      </c>
      <c r="W38" s="59">
        <f t="shared" si="2"/>
        <v>79</v>
      </c>
      <c r="X38" s="59">
        <f t="shared" si="2"/>
        <v>79</v>
      </c>
      <c r="Y38" s="59">
        <f t="shared" si="2"/>
        <v>79</v>
      </c>
      <c r="Z38" s="59">
        <v>79</v>
      </c>
      <c r="AA38" s="59">
        <v>79</v>
      </c>
    </row>
    <row r="39" spans="1:27" x14ac:dyDescent="0.2">
      <c r="A39" s="62">
        <v>80</v>
      </c>
      <c r="B39" s="64">
        <f t="shared" si="1"/>
        <v>80</v>
      </c>
      <c r="C39" s="59">
        <f t="shared" ref="C39:I39" si="4">$A39</f>
        <v>80</v>
      </c>
      <c r="D39" s="59">
        <f t="shared" si="4"/>
        <v>80</v>
      </c>
      <c r="E39" s="59">
        <f t="shared" si="4"/>
        <v>80</v>
      </c>
      <c r="F39" s="59">
        <f t="shared" si="4"/>
        <v>80</v>
      </c>
      <c r="G39" s="59">
        <f t="shared" si="4"/>
        <v>80</v>
      </c>
      <c r="H39" s="59">
        <f t="shared" si="4"/>
        <v>80</v>
      </c>
      <c r="I39" s="59">
        <f t="shared" si="4"/>
        <v>80</v>
      </c>
      <c r="J39" s="59">
        <f t="shared" si="3"/>
        <v>80</v>
      </c>
      <c r="K39" s="59">
        <f t="shared" si="3"/>
        <v>80</v>
      </c>
      <c r="L39" s="59">
        <f t="shared" si="3"/>
        <v>80</v>
      </c>
      <c r="M39" s="59">
        <f t="shared" si="3"/>
        <v>80</v>
      </c>
      <c r="N39" s="59">
        <f t="shared" si="3"/>
        <v>80</v>
      </c>
      <c r="O39" s="59">
        <f t="shared" si="3"/>
        <v>80</v>
      </c>
      <c r="P39" s="59">
        <f t="shared" si="3"/>
        <v>80</v>
      </c>
      <c r="Q39" s="59">
        <f t="shared" si="3"/>
        <v>80</v>
      </c>
      <c r="R39" s="59">
        <f t="shared" si="2"/>
        <v>80</v>
      </c>
      <c r="S39" s="59">
        <f t="shared" si="2"/>
        <v>80</v>
      </c>
      <c r="T39" s="59">
        <f t="shared" si="2"/>
        <v>80</v>
      </c>
      <c r="U39" s="59">
        <f t="shared" si="2"/>
        <v>80</v>
      </c>
      <c r="V39" s="59">
        <f t="shared" si="2"/>
        <v>80</v>
      </c>
      <c r="W39" s="59">
        <f t="shared" si="2"/>
        <v>80</v>
      </c>
      <c r="X39" s="59">
        <f t="shared" si="2"/>
        <v>80</v>
      </c>
      <c r="Y39" s="59">
        <f t="shared" si="2"/>
        <v>80</v>
      </c>
      <c r="Z39" s="59">
        <f t="shared" si="2"/>
        <v>80</v>
      </c>
      <c r="AA39" s="59">
        <v>80</v>
      </c>
    </row>
  </sheetData>
  <sheetProtection selectLockedCells="1" selectUnlockedCells="1"/>
  <mergeCells count="1">
    <mergeCell ref="B12:AA12"/>
  </mergeCells>
  <hyperlinks>
    <hyperlink ref="B11" r:id="rId1" xr:uid="{00000000-0004-0000-0400-000000000000}"/>
  </hyperlinks>
  <pageMargins left="0.7" right="0.7" top="0.75" bottom="0.75" header="0.3" footer="0.3"/>
  <pageSetup scale="6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FF00"/>
  </sheetPr>
  <dimension ref="A1:T133"/>
  <sheetViews>
    <sheetView workbookViewId="0">
      <selection activeCell="G3" sqref="G3:G127"/>
    </sheetView>
  </sheetViews>
  <sheetFormatPr defaultColWidth="9.140625" defaultRowHeight="12.75" x14ac:dyDescent="0.2"/>
  <cols>
    <col min="1" max="4" width="12.7109375" style="4" customWidth="1"/>
    <col min="5" max="5" width="1.7109375" style="30" customWidth="1"/>
    <col min="6" max="6" width="11" style="4" customWidth="1"/>
    <col min="7" max="7" width="10.140625" style="4" customWidth="1"/>
    <col min="8" max="8" width="0.140625" style="6" customWidth="1"/>
    <col min="9" max="9" width="1.7109375" style="30" customWidth="1"/>
    <col min="10" max="11" width="8.5703125" style="6" customWidth="1"/>
    <col min="12" max="13" width="6.5703125" style="6" customWidth="1"/>
    <col min="14" max="14" width="1.7109375" style="30" customWidth="1"/>
    <col min="15" max="16" width="8.5703125" style="6" customWidth="1"/>
    <col min="17" max="18" width="6.5703125" style="6" customWidth="1"/>
    <col min="19" max="19" width="1.7109375" style="30" customWidth="1"/>
    <col min="20" max="20" width="11.7109375" style="4" bestFit="1" customWidth="1"/>
    <col min="21" max="16384" width="9.140625" style="4"/>
  </cols>
  <sheetData>
    <row r="1" spans="1:20" ht="13.5" thickBot="1" x14ac:dyDescent="0.25">
      <c r="A1" s="68" t="s">
        <v>35</v>
      </c>
      <c r="G1" s="90">
        <f>1/(1+G4)</f>
        <v>0.97002619070714913</v>
      </c>
      <c r="J1" s="94">
        <f>A5</f>
        <v>60</v>
      </c>
      <c r="L1" s="32">
        <f ca="1">MOD(C3,1)-MOD(A4,1)</f>
        <v>0</v>
      </c>
      <c r="M1" s="6">
        <f ca="1">(L1&lt;0)*1</f>
        <v>0</v>
      </c>
      <c r="N1" s="26"/>
      <c r="O1" s="94">
        <f>A6</f>
        <v>61</v>
      </c>
      <c r="P1" s="4"/>
    </row>
    <row r="2" spans="1:20" ht="15" x14ac:dyDescent="0.3">
      <c r="A2" s="50" t="s">
        <v>29</v>
      </c>
      <c r="B2" s="48"/>
      <c r="C2" s="49"/>
      <c r="D2" s="49"/>
      <c r="G2" s="90">
        <f>1/(1+G5)</f>
        <v>0.9723842862699339</v>
      </c>
      <c r="H2" s="4"/>
      <c r="I2" s="26"/>
      <c r="L2" s="79" t="s">
        <v>6</v>
      </c>
      <c r="M2" s="80"/>
      <c r="Q2" s="79" t="s">
        <v>6</v>
      </c>
      <c r="R2" s="80"/>
      <c r="S2" s="26"/>
    </row>
    <row r="3" spans="1:20" x14ac:dyDescent="0.2">
      <c r="A3" s="81" t="s">
        <v>5</v>
      </c>
      <c r="B3" s="82" t="s">
        <v>6</v>
      </c>
      <c r="C3" s="56">
        <f ca="1">MAX(A4,'Annuity Factor Calcs'!D7)</f>
        <v>62</v>
      </c>
      <c r="D3" s="56"/>
      <c r="E3" s="26"/>
      <c r="F3" s="3" t="s">
        <v>3</v>
      </c>
      <c r="G3" s="34" t="s">
        <v>130</v>
      </c>
      <c r="H3" s="21"/>
      <c r="I3" s="26"/>
      <c r="J3" s="5" t="s">
        <v>42</v>
      </c>
      <c r="K3" s="5" t="s">
        <v>43</v>
      </c>
      <c r="L3" s="95" t="s">
        <v>45</v>
      </c>
      <c r="M3" s="83"/>
      <c r="N3" s="27"/>
      <c r="O3" s="5" t="s">
        <v>42</v>
      </c>
      <c r="P3" s="5" t="s">
        <v>43</v>
      </c>
      <c r="Q3" s="95" t="s">
        <v>45</v>
      </c>
      <c r="R3" s="83"/>
      <c r="S3" s="26"/>
    </row>
    <row r="4" spans="1:20" ht="12.75" customHeight="1" x14ac:dyDescent="0.2">
      <c r="A4" s="54">
        <f>'Annuity Factor Calcs'!D4</f>
        <v>60</v>
      </c>
      <c r="B4" s="78">
        <f ca="1">L5</f>
        <v>62</v>
      </c>
      <c r="C4" s="78">
        <f ca="1">M6</f>
        <v>63</v>
      </c>
      <c r="D4" s="78">
        <f ca="1">R6</f>
        <v>64</v>
      </c>
      <c r="E4" s="27"/>
      <c r="F4" s="84" t="s">
        <v>4</v>
      </c>
      <c r="G4" s="186">
        <v>3.09E-2</v>
      </c>
      <c r="H4" s="20">
        <v>20</v>
      </c>
      <c r="I4" s="27"/>
      <c r="J4" s="5" t="s">
        <v>44</v>
      </c>
      <c r="K4" s="5" t="s">
        <v>44</v>
      </c>
      <c r="L4" s="96" t="s">
        <v>12</v>
      </c>
      <c r="M4" s="83"/>
      <c r="N4" s="26"/>
      <c r="O4" s="5" t="s">
        <v>44</v>
      </c>
      <c r="P4" s="5" t="s">
        <v>44</v>
      </c>
      <c r="Q4" s="96" t="s">
        <v>13</v>
      </c>
      <c r="R4" s="83"/>
      <c r="S4" s="27"/>
    </row>
    <row r="5" spans="1:20" x14ac:dyDescent="0.2">
      <c r="A5" s="33">
        <f>INT(A4+0.0001)</f>
        <v>60</v>
      </c>
      <c r="B5" s="65">
        <f ca="1">SUMPRODUCT(SurvivalDiscount,InterestDiscount,L7:L127)-((11/24)*(J$5*K$5))</f>
        <v>15.161507859343002</v>
      </c>
      <c r="C5" s="65">
        <f ca="1">SUMPRODUCT(SurvivalDiscount,InterestDiscount,M7:M127)-((11/24)*(J$6*K$6))</f>
        <v>14.244780902506839</v>
      </c>
      <c r="D5" s="65"/>
      <c r="E5" s="26"/>
      <c r="F5" s="84" t="s">
        <v>7</v>
      </c>
      <c r="G5" s="186">
        <v>2.8400000000000002E-2</v>
      </c>
      <c r="H5" s="85">
        <v>999</v>
      </c>
      <c r="I5" s="26"/>
      <c r="J5" s="31">
        <f ca="1">LOOKUP(L5,$F$10:$F$127,J10:J127)</f>
        <v>0.99043684894500006</v>
      </c>
      <c r="K5" s="31">
        <f ca="1">LOOKUP(L5,$F$10:$F$127,K10:K127)</f>
        <v>0.94095081065782249</v>
      </c>
      <c r="L5" s="97">
        <f ca="1">INT($C$3+0.0000001)-M1</f>
        <v>62</v>
      </c>
      <c r="M5" s="87" t="s">
        <v>13</v>
      </c>
      <c r="N5" s="26"/>
      <c r="O5" s="31">
        <f ca="1">LOOKUP(Q5,$F$10:$F$127,O10:O127)</f>
        <v>0.98903907766999999</v>
      </c>
      <c r="P5" s="31">
        <f ca="1">LOOKUP(Q5,$F$10:$F$127,P10:P127)</f>
        <v>0.94095081065782249</v>
      </c>
      <c r="Q5" s="97">
        <f ca="1">M6</f>
        <v>63</v>
      </c>
      <c r="R5" s="87" t="s">
        <v>39</v>
      </c>
      <c r="S5" s="26"/>
    </row>
    <row r="6" spans="1:20" ht="13.5" thickBot="1" x14ac:dyDescent="0.25">
      <c r="A6" s="33">
        <f>A5+1</f>
        <v>61</v>
      </c>
      <c r="B6" s="65"/>
      <c r="C6" s="65">
        <f ca="1">SUMPRODUCT(SurvivalDiscount2,InterestDiscount2,Q7:Q127)-((11/24)*(O$5*P$5))</f>
        <v>14.742590778882576</v>
      </c>
      <c r="D6" s="65">
        <f ca="1">SUMPRODUCT(SurvivalDiscount2,InterestDiscount2,R7:R127)-((11/24)*(O$6*P$6))</f>
        <v>13.827543190405072</v>
      </c>
      <c r="E6" s="26"/>
      <c r="F6" s="8" t="s">
        <v>8</v>
      </c>
      <c r="G6" s="9" t="s">
        <v>9</v>
      </c>
      <c r="H6" s="9" t="s">
        <v>10</v>
      </c>
      <c r="I6" s="26"/>
      <c r="J6" s="86">
        <f ca="1">LOOKUP(M6,$F$10:$F$127,J10:J127)</f>
        <v>0.98464675512606759</v>
      </c>
      <c r="K6" s="86">
        <f ca="1">LOOKUP(M6,$F$10:$F$127,K10:K127)</f>
        <v>0.9127469305052115</v>
      </c>
      <c r="L6" s="98"/>
      <c r="M6" s="88">
        <f ca="1">L5+1</f>
        <v>63</v>
      </c>
      <c r="N6" s="26"/>
      <c r="O6" s="86">
        <f ca="1">LOOKUP(R6,$F$10:$F$127,O10:O127)</f>
        <v>0.98233537080155275</v>
      </c>
      <c r="P6" s="86">
        <f ca="1">LOOKUP(R6,$F$10:$F$127,P10:P127)</f>
        <v>0.9127469305052115</v>
      </c>
      <c r="Q6" s="98"/>
      <c r="R6" s="88">
        <f ca="1">Q5+1</f>
        <v>64</v>
      </c>
      <c r="S6" s="26"/>
    </row>
    <row r="7" spans="1:20" x14ac:dyDescent="0.2">
      <c r="A7" s="46">
        <f>MOD(A4,1)</f>
        <v>0</v>
      </c>
      <c r="B7" s="24"/>
      <c r="C7" s="24"/>
      <c r="D7" s="24"/>
      <c r="E7" s="28"/>
      <c r="F7" s="10">
        <v>0</v>
      </c>
      <c r="G7" s="11">
        <v>0</v>
      </c>
      <c r="H7" s="4">
        <f>1-G7</f>
        <v>1</v>
      </c>
      <c r="I7" s="28"/>
      <c r="J7" s="6">
        <v>1</v>
      </c>
      <c r="K7" s="13">
        <v>0</v>
      </c>
      <c r="L7" s="13">
        <f t="shared" ref="L7:L38" ca="1" si="0">IF($F7&gt;=$L$5,1,0)</f>
        <v>0</v>
      </c>
      <c r="M7" s="13">
        <f t="shared" ref="M7:M38" ca="1" si="1">IF($F7&gt;=$M$6,1,0)</f>
        <v>0</v>
      </c>
      <c r="N7" s="28"/>
      <c r="O7" s="6">
        <v>1</v>
      </c>
      <c r="P7" s="13">
        <v>0</v>
      </c>
      <c r="Q7" s="13">
        <f t="shared" ref="Q7:Q38" ca="1" si="2">IF($F7&gt;=$Q$5,1,0)</f>
        <v>0</v>
      </c>
      <c r="R7" s="13">
        <f t="shared" ref="R7:R38" ca="1" si="3">IF($F7&gt;=$R$6,1,0)</f>
        <v>0</v>
      </c>
      <c r="S7" s="28"/>
    </row>
    <row r="8" spans="1:20" x14ac:dyDescent="0.2">
      <c r="A8" s="23"/>
      <c r="B8" s="78">
        <f ca="1">B4+$A7</f>
        <v>62</v>
      </c>
      <c r="C8" s="78">
        <f ca="1">C3</f>
        <v>62</v>
      </c>
      <c r="D8" s="78">
        <f ca="1">C4+$A7</f>
        <v>63</v>
      </c>
      <c r="E8" s="28"/>
      <c r="F8" s="10">
        <f t="shared" ref="F8:F71" si="4">F7+1</f>
        <v>1</v>
      </c>
      <c r="G8" s="11">
        <v>0</v>
      </c>
      <c r="H8" s="12">
        <f t="shared" ref="H8:H71" si="5">1-G8</f>
        <v>1</v>
      </c>
      <c r="I8" s="28"/>
      <c r="J8" s="12">
        <f t="shared" ref="J8:J39" si="6">IF($F7&lt;$A$5,1,J7*$H7)</f>
        <v>1</v>
      </c>
      <c r="K8" s="12">
        <f t="shared" ref="K8:K39" si="7">IF($F7&lt;$A$5,1,K7*IF($F8&gt;($A$5+$H$4),$G$2,$G$1))</f>
        <v>1</v>
      </c>
      <c r="L8" s="13">
        <f t="shared" ca="1" si="0"/>
        <v>0</v>
      </c>
      <c r="M8" s="13">
        <f t="shared" ca="1" si="1"/>
        <v>0</v>
      </c>
      <c r="N8" s="28"/>
      <c r="O8" s="12">
        <f t="shared" ref="O8:O39" si="8">IF($F7&lt;$A$6,1,O7*$H7)</f>
        <v>1</v>
      </c>
      <c r="P8" s="12">
        <f t="shared" ref="P8:P39" si="9">IF($F7&lt;$A$6,1,P7*IF($F8&gt;($A$6+$H$4),$G$2,$G$1))</f>
        <v>1</v>
      </c>
      <c r="Q8" s="13">
        <f t="shared" ca="1" si="2"/>
        <v>0</v>
      </c>
      <c r="R8" s="13">
        <f t="shared" ca="1" si="3"/>
        <v>0</v>
      </c>
      <c r="S8" s="28"/>
    </row>
    <row r="9" spans="1:20" x14ac:dyDescent="0.2">
      <c r="A9" s="42">
        <f>A4</f>
        <v>60</v>
      </c>
      <c r="B9" s="25">
        <f ca="1">B5+((C6-B5)*$A7)</f>
        <v>15.161507859343002</v>
      </c>
      <c r="D9" s="25">
        <f ca="1">C5+((D6-C5)*$A7)</f>
        <v>14.244780902506839</v>
      </c>
      <c r="E9" s="28"/>
      <c r="F9" s="10">
        <f t="shared" si="4"/>
        <v>2</v>
      </c>
      <c r="G9" s="11">
        <v>0</v>
      </c>
      <c r="H9" s="12">
        <f t="shared" si="5"/>
        <v>1</v>
      </c>
      <c r="I9" s="28"/>
      <c r="J9" s="12">
        <f t="shared" si="6"/>
        <v>1</v>
      </c>
      <c r="K9" s="12">
        <f t="shared" si="7"/>
        <v>1</v>
      </c>
      <c r="L9" s="13">
        <f t="shared" ca="1" si="0"/>
        <v>0</v>
      </c>
      <c r="M9" s="13">
        <f t="shared" ca="1" si="1"/>
        <v>0</v>
      </c>
      <c r="N9" s="28"/>
      <c r="O9" s="12">
        <f t="shared" si="8"/>
        <v>1</v>
      </c>
      <c r="P9" s="12">
        <f t="shared" si="9"/>
        <v>1</v>
      </c>
      <c r="Q9" s="13">
        <f t="shared" ca="1" si="2"/>
        <v>0</v>
      </c>
      <c r="R9" s="13">
        <f t="shared" ca="1" si="3"/>
        <v>0</v>
      </c>
      <c r="S9" s="28"/>
    </row>
    <row r="10" spans="1:20" x14ac:dyDescent="0.2">
      <c r="A10" s="23"/>
      <c r="C10" s="78">
        <f ca="1">IF(L1&gt;=0,L1,1+L1)</f>
        <v>0</v>
      </c>
      <c r="E10" s="28"/>
      <c r="F10" s="10">
        <f t="shared" si="4"/>
        <v>3</v>
      </c>
      <c r="G10" s="11">
        <v>0</v>
      </c>
      <c r="H10" s="12">
        <f t="shared" si="5"/>
        <v>1</v>
      </c>
      <c r="I10" s="28"/>
      <c r="J10" s="12">
        <f t="shared" si="6"/>
        <v>1</v>
      </c>
      <c r="K10" s="12">
        <f t="shared" si="7"/>
        <v>1</v>
      </c>
      <c r="L10" s="13">
        <f t="shared" ca="1" si="0"/>
        <v>0</v>
      </c>
      <c r="M10" s="13">
        <f t="shared" ca="1" si="1"/>
        <v>0</v>
      </c>
      <c r="N10" s="28"/>
      <c r="O10" s="12">
        <f t="shared" si="8"/>
        <v>1</v>
      </c>
      <c r="P10" s="12">
        <f t="shared" si="9"/>
        <v>1</v>
      </c>
      <c r="Q10" s="13">
        <f t="shared" ca="1" si="2"/>
        <v>0</v>
      </c>
      <c r="R10" s="13">
        <f t="shared" ca="1" si="3"/>
        <v>0</v>
      </c>
      <c r="S10" s="28"/>
    </row>
    <row r="11" spans="1:20" x14ac:dyDescent="0.2">
      <c r="A11" s="101"/>
      <c r="B11" s="99" t="s">
        <v>46</v>
      </c>
      <c r="C11" s="100">
        <f ca="1">B9+(D9-B9)*C10</f>
        <v>15.161507859343002</v>
      </c>
      <c r="D11" s="25"/>
      <c r="E11" s="28"/>
      <c r="F11" s="10">
        <f t="shared" si="4"/>
        <v>4</v>
      </c>
      <c r="G11" s="11">
        <v>0</v>
      </c>
      <c r="H11" s="12">
        <f t="shared" si="5"/>
        <v>1</v>
      </c>
      <c r="I11" s="28"/>
      <c r="J11" s="12">
        <f t="shared" si="6"/>
        <v>1</v>
      </c>
      <c r="K11" s="12">
        <f t="shared" si="7"/>
        <v>1</v>
      </c>
      <c r="L11" s="13">
        <f t="shared" ca="1" si="0"/>
        <v>0</v>
      </c>
      <c r="M11" s="13">
        <f t="shared" ca="1" si="1"/>
        <v>0</v>
      </c>
      <c r="N11" s="28"/>
      <c r="O11" s="12">
        <f t="shared" si="8"/>
        <v>1</v>
      </c>
      <c r="P11" s="12">
        <f t="shared" si="9"/>
        <v>1</v>
      </c>
      <c r="Q11" s="13">
        <f t="shared" ca="1" si="2"/>
        <v>0</v>
      </c>
      <c r="R11" s="13">
        <f t="shared" ca="1" si="3"/>
        <v>0</v>
      </c>
      <c r="S11" s="28"/>
    </row>
    <row r="12" spans="1:20" x14ac:dyDescent="0.2">
      <c r="C12" s="67" t="s">
        <v>34</v>
      </c>
      <c r="E12" s="28"/>
      <c r="F12" s="10">
        <f t="shared" si="4"/>
        <v>5</v>
      </c>
      <c r="G12" s="11">
        <v>0</v>
      </c>
      <c r="H12" s="12">
        <f t="shared" si="5"/>
        <v>1</v>
      </c>
      <c r="I12" s="28"/>
      <c r="J12" s="12">
        <f t="shared" si="6"/>
        <v>1</v>
      </c>
      <c r="K12" s="12">
        <f t="shared" si="7"/>
        <v>1</v>
      </c>
      <c r="L12" s="13">
        <f t="shared" ca="1" si="0"/>
        <v>0</v>
      </c>
      <c r="M12" s="13">
        <f t="shared" ca="1" si="1"/>
        <v>0</v>
      </c>
      <c r="N12" s="28"/>
      <c r="O12" s="12">
        <f t="shared" si="8"/>
        <v>1</v>
      </c>
      <c r="P12" s="12">
        <f t="shared" si="9"/>
        <v>1</v>
      </c>
      <c r="Q12" s="13">
        <f t="shared" ca="1" si="2"/>
        <v>0</v>
      </c>
      <c r="R12" s="13">
        <f t="shared" ca="1" si="3"/>
        <v>0</v>
      </c>
      <c r="S12" s="28"/>
    </row>
    <row r="13" spans="1:20" x14ac:dyDescent="0.2">
      <c r="E13" s="28"/>
      <c r="F13" s="10">
        <f t="shared" si="4"/>
        <v>6</v>
      </c>
      <c r="G13" s="11">
        <v>0</v>
      </c>
      <c r="H13" s="12">
        <f t="shared" si="5"/>
        <v>1</v>
      </c>
      <c r="I13" s="28"/>
      <c r="J13" s="12">
        <f t="shared" si="6"/>
        <v>1</v>
      </c>
      <c r="K13" s="12">
        <f t="shared" si="7"/>
        <v>1</v>
      </c>
      <c r="L13" s="13">
        <f t="shared" ca="1" si="0"/>
        <v>0</v>
      </c>
      <c r="M13" s="13">
        <f t="shared" ca="1" si="1"/>
        <v>0</v>
      </c>
      <c r="N13" s="28"/>
      <c r="O13" s="12">
        <f t="shared" si="8"/>
        <v>1</v>
      </c>
      <c r="P13" s="12">
        <f t="shared" si="9"/>
        <v>1</v>
      </c>
      <c r="Q13" s="13">
        <f t="shared" ca="1" si="2"/>
        <v>0</v>
      </c>
      <c r="R13" s="13">
        <f t="shared" ca="1" si="3"/>
        <v>0</v>
      </c>
      <c r="S13" s="28"/>
    </row>
    <row r="14" spans="1:20" x14ac:dyDescent="0.2">
      <c r="A14" s="105" t="s">
        <v>68</v>
      </c>
      <c r="B14" s="106"/>
      <c r="C14" s="106"/>
      <c r="D14" s="102"/>
      <c r="E14" s="28"/>
      <c r="F14" s="10">
        <f t="shared" si="4"/>
        <v>7</v>
      </c>
      <c r="G14" s="11">
        <v>0</v>
      </c>
      <c r="H14" s="12">
        <f t="shared" si="5"/>
        <v>1</v>
      </c>
      <c r="I14" s="28"/>
      <c r="J14" s="12">
        <f t="shared" si="6"/>
        <v>1</v>
      </c>
      <c r="K14" s="12">
        <f t="shared" si="7"/>
        <v>1</v>
      </c>
      <c r="L14" s="13">
        <f t="shared" ca="1" si="0"/>
        <v>0</v>
      </c>
      <c r="M14" s="13">
        <f t="shared" ca="1" si="1"/>
        <v>0</v>
      </c>
      <c r="N14" s="28"/>
      <c r="O14" s="12">
        <f t="shared" si="8"/>
        <v>1</v>
      </c>
      <c r="P14" s="12">
        <f t="shared" si="9"/>
        <v>1</v>
      </c>
      <c r="Q14" s="13">
        <f t="shared" ca="1" si="2"/>
        <v>0</v>
      </c>
      <c r="R14" s="13">
        <f t="shared" ca="1" si="3"/>
        <v>0</v>
      </c>
      <c r="S14" s="28"/>
    </row>
    <row r="15" spans="1:20" x14ac:dyDescent="0.2">
      <c r="A15" s="106" t="s">
        <v>3</v>
      </c>
      <c r="B15" s="112" t="s">
        <v>67</v>
      </c>
      <c r="C15" s="107"/>
      <c r="D15" s="103"/>
      <c r="E15" s="28"/>
      <c r="F15" s="10">
        <f t="shared" si="4"/>
        <v>8</v>
      </c>
      <c r="G15" s="11">
        <v>0</v>
      </c>
      <c r="H15" s="12">
        <f t="shared" si="5"/>
        <v>1</v>
      </c>
      <c r="I15" s="28"/>
      <c r="J15" s="12">
        <f t="shared" si="6"/>
        <v>1</v>
      </c>
      <c r="K15" s="12">
        <f t="shared" si="7"/>
        <v>1</v>
      </c>
      <c r="L15" s="13">
        <f t="shared" ca="1" si="0"/>
        <v>0</v>
      </c>
      <c r="M15" s="13">
        <f t="shared" ca="1" si="1"/>
        <v>0</v>
      </c>
      <c r="N15" s="28"/>
      <c r="O15" s="12">
        <f t="shared" si="8"/>
        <v>1</v>
      </c>
      <c r="P15" s="12">
        <f t="shared" si="9"/>
        <v>1</v>
      </c>
      <c r="Q15" s="13">
        <f t="shared" ca="1" si="2"/>
        <v>0</v>
      </c>
      <c r="R15" s="13">
        <f t="shared" ca="1" si="3"/>
        <v>0</v>
      </c>
      <c r="S15" s="28"/>
    </row>
    <row r="16" spans="1:20" x14ac:dyDescent="0.2">
      <c r="A16" s="108" t="s">
        <v>47</v>
      </c>
      <c r="B16" s="109"/>
      <c r="C16" s="110">
        <f>G4</f>
        <v>3.09E-2</v>
      </c>
      <c r="D16" s="104"/>
      <c r="E16" s="28"/>
      <c r="F16" s="10">
        <f t="shared" si="4"/>
        <v>9</v>
      </c>
      <c r="G16" s="11">
        <v>0</v>
      </c>
      <c r="H16" s="12">
        <f t="shared" si="5"/>
        <v>1</v>
      </c>
      <c r="I16" s="28"/>
      <c r="J16" s="12">
        <f t="shared" si="6"/>
        <v>1</v>
      </c>
      <c r="K16" s="12">
        <f t="shared" si="7"/>
        <v>1</v>
      </c>
      <c r="L16" s="13">
        <f t="shared" ca="1" si="0"/>
        <v>0</v>
      </c>
      <c r="M16" s="13">
        <f t="shared" ca="1" si="1"/>
        <v>0</v>
      </c>
      <c r="N16" s="28"/>
      <c r="O16" s="12">
        <f t="shared" si="8"/>
        <v>1</v>
      </c>
      <c r="P16" s="12">
        <f t="shared" si="9"/>
        <v>1</v>
      </c>
      <c r="Q16" s="13">
        <f t="shared" ca="1" si="2"/>
        <v>0</v>
      </c>
      <c r="R16" s="13">
        <f t="shared" ca="1" si="3"/>
        <v>0</v>
      </c>
      <c r="S16" s="28"/>
      <c r="T16" s="14"/>
    </row>
    <row r="17" spans="1:19" x14ac:dyDescent="0.2">
      <c r="A17" s="108" t="s">
        <v>48</v>
      </c>
      <c r="B17" s="106"/>
      <c r="C17" s="111" t="s">
        <v>49</v>
      </c>
      <c r="D17" s="102"/>
      <c r="E17" s="28"/>
      <c r="F17" s="10">
        <f t="shared" si="4"/>
        <v>10</v>
      </c>
      <c r="G17" s="11">
        <v>0</v>
      </c>
      <c r="H17" s="12">
        <f t="shared" si="5"/>
        <v>1</v>
      </c>
      <c r="I17" s="28"/>
      <c r="J17" s="12">
        <f t="shared" si="6"/>
        <v>1</v>
      </c>
      <c r="K17" s="12">
        <f t="shared" si="7"/>
        <v>1</v>
      </c>
      <c r="L17" s="13">
        <f t="shared" ca="1" si="0"/>
        <v>0</v>
      </c>
      <c r="M17" s="13">
        <f t="shared" ca="1" si="1"/>
        <v>0</v>
      </c>
      <c r="N17" s="28"/>
      <c r="O17" s="12">
        <f t="shared" si="8"/>
        <v>1</v>
      </c>
      <c r="P17" s="12">
        <f t="shared" si="9"/>
        <v>1</v>
      </c>
      <c r="Q17" s="13">
        <f t="shared" ca="1" si="2"/>
        <v>0</v>
      </c>
      <c r="R17" s="13">
        <f t="shared" ca="1" si="3"/>
        <v>0</v>
      </c>
      <c r="S17" s="28"/>
    </row>
    <row r="18" spans="1:19" x14ac:dyDescent="0.2">
      <c r="A18" s="108" t="s">
        <v>50</v>
      </c>
      <c r="B18" s="109"/>
      <c r="C18" s="110">
        <f>G5</f>
        <v>2.8400000000000002E-2</v>
      </c>
      <c r="D18" s="102"/>
      <c r="E18" s="28"/>
      <c r="F18" s="10">
        <f t="shared" si="4"/>
        <v>11</v>
      </c>
      <c r="G18" s="11">
        <v>0</v>
      </c>
      <c r="H18" s="12">
        <f t="shared" si="5"/>
        <v>1</v>
      </c>
      <c r="I18" s="28"/>
      <c r="J18" s="12">
        <f t="shared" si="6"/>
        <v>1</v>
      </c>
      <c r="K18" s="12">
        <f t="shared" si="7"/>
        <v>1</v>
      </c>
      <c r="L18" s="13">
        <f t="shared" ca="1" si="0"/>
        <v>0</v>
      </c>
      <c r="M18" s="13">
        <f t="shared" ca="1" si="1"/>
        <v>0</v>
      </c>
      <c r="N18" s="28"/>
      <c r="O18" s="12">
        <f t="shared" si="8"/>
        <v>1</v>
      </c>
      <c r="P18" s="12">
        <f t="shared" si="9"/>
        <v>1</v>
      </c>
      <c r="Q18" s="13">
        <f t="shared" ca="1" si="2"/>
        <v>0</v>
      </c>
      <c r="R18" s="13">
        <f t="shared" ca="1" si="3"/>
        <v>0</v>
      </c>
      <c r="S18" s="28"/>
    </row>
    <row r="19" spans="1:19" x14ac:dyDescent="0.2">
      <c r="E19" s="28"/>
      <c r="F19" s="10">
        <f t="shared" si="4"/>
        <v>12</v>
      </c>
      <c r="G19" s="11">
        <v>0</v>
      </c>
      <c r="H19" s="12">
        <f t="shared" si="5"/>
        <v>1</v>
      </c>
      <c r="I19" s="28"/>
      <c r="J19" s="12">
        <f t="shared" si="6"/>
        <v>1</v>
      </c>
      <c r="K19" s="12">
        <f t="shared" si="7"/>
        <v>1</v>
      </c>
      <c r="L19" s="13">
        <f t="shared" ca="1" si="0"/>
        <v>0</v>
      </c>
      <c r="M19" s="13">
        <f t="shared" ca="1" si="1"/>
        <v>0</v>
      </c>
      <c r="N19" s="28"/>
      <c r="O19" s="12">
        <f t="shared" si="8"/>
        <v>1</v>
      </c>
      <c r="P19" s="12">
        <f t="shared" si="9"/>
        <v>1</v>
      </c>
      <c r="Q19" s="13">
        <f t="shared" ca="1" si="2"/>
        <v>0</v>
      </c>
      <c r="R19" s="13">
        <f t="shared" ca="1" si="3"/>
        <v>0</v>
      </c>
      <c r="S19" s="28"/>
    </row>
    <row r="20" spans="1:19" x14ac:dyDescent="0.2">
      <c r="E20" s="28"/>
      <c r="F20" s="10">
        <f t="shared" si="4"/>
        <v>13</v>
      </c>
      <c r="G20" s="11">
        <v>0</v>
      </c>
      <c r="H20" s="12">
        <f t="shared" si="5"/>
        <v>1</v>
      </c>
      <c r="I20" s="28"/>
      <c r="J20" s="12">
        <f t="shared" si="6"/>
        <v>1</v>
      </c>
      <c r="K20" s="12">
        <f t="shared" si="7"/>
        <v>1</v>
      </c>
      <c r="L20" s="13">
        <f t="shared" ca="1" si="0"/>
        <v>0</v>
      </c>
      <c r="M20" s="13">
        <f t="shared" ca="1" si="1"/>
        <v>0</v>
      </c>
      <c r="N20" s="28"/>
      <c r="O20" s="12">
        <f t="shared" si="8"/>
        <v>1</v>
      </c>
      <c r="P20" s="12">
        <f t="shared" si="9"/>
        <v>1</v>
      </c>
      <c r="Q20" s="13">
        <f t="shared" ca="1" si="2"/>
        <v>0</v>
      </c>
      <c r="R20" s="13">
        <f t="shared" ca="1" si="3"/>
        <v>0</v>
      </c>
      <c r="S20" s="28"/>
    </row>
    <row r="21" spans="1:19" x14ac:dyDescent="0.2">
      <c r="E21" s="28"/>
      <c r="F21" s="10">
        <f t="shared" si="4"/>
        <v>14</v>
      </c>
      <c r="G21" s="11">
        <v>0</v>
      </c>
      <c r="H21" s="12">
        <f t="shared" si="5"/>
        <v>1</v>
      </c>
      <c r="I21" s="28"/>
      <c r="J21" s="12">
        <f t="shared" si="6"/>
        <v>1</v>
      </c>
      <c r="K21" s="12">
        <f t="shared" si="7"/>
        <v>1</v>
      </c>
      <c r="L21" s="13">
        <f t="shared" ca="1" si="0"/>
        <v>0</v>
      </c>
      <c r="M21" s="13">
        <f t="shared" ca="1" si="1"/>
        <v>0</v>
      </c>
      <c r="N21" s="28"/>
      <c r="O21" s="12">
        <f t="shared" si="8"/>
        <v>1</v>
      </c>
      <c r="P21" s="12">
        <f t="shared" si="9"/>
        <v>1</v>
      </c>
      <c r="Q21" s="13">
        <f t="shared" ca="1" si="2"/>
        <v>0</v>
      </c>
      <c r="R21" s="13">
        <f t="shared" ca="1" si="3"/>
        <v>0</v>
      </c>
      <c r="S21" s="28"/>
    </row>
    <row r="22" spans="1:19" x14ac:dyDescent="0.2">
      <c r="E22" s="28"/>
      <c r="F22" s="10">
        <f t="shared" si="4"/>
        <v>15</v>
      </c>
      <c r="G22" s="11">
        <v>1.6100000000000001E-4</v>
      </c>
      <c r="H22" s="12">
        <f t="shared" si="5"/>
        <v>0.99983900000000003</v>
      </c>
      <c r="I22" s="28"/>
      <c r="J22" s="12">
        <f t="shared" si="6"/>
        <v>1</v>
      </c>
      <c r="K22" s="12">
        <f t="shared" si="7"/>
        <v>1</v>
      </c>
      <c r="L22" s="13">
        <f t="shared" ca="1" si="0"/>
        <v>0</v>
      </c>
      <c r="M22" s="13">
        <f t="shared" ca="1" si="1"/>
        <v>0</v>
      </c>
      <c r="N22" s="28"/>
      <c r="O22" s="12">
        <f t="shared" si="8"/>
        <v>1</v>
      </c>
      <c r="P22" s="12">
        <f t="shared" si="9"/>
        <v>1</v>
      </c>
      <c r="Q22" s="13">
        <f t="shared" ca="1" si="2"/>
        <v>0</v>
      </c>
      <c r="R22" s="13">
        <f t="shared" ca="1" si="3"/>
        <v>0</v>
      </c>
      <c r="S22" s="28"/>
    </row>
    <row r="23" spans="1:19" x14ac:dyDescent="0.2">
      <c r="E23" s="28"/>
      <c r="F23" s="10">
        <f t="shared" si="4"/>
        <v>16</v>
      </c>
      <c r="G23" s="11">
        <v>1.85E-4</v>
      </c>
      <c r="H23" s="12">
        <f t="shared" si="5"/>
        <v>0.99981500000000001</v>
      </c>
      <c r="I23" s="28"/>
      <c r="J23" s="12">
        <f t="shared" si="6"/>
        <v>1</v>
      </c>
      <c r="K23" s="12">
        <f t="shared" si="7"/>
        <v>1</v>
      </c>
      <c r="L23" s="13">
        <f t="shared" ca="1" si="0"/>
        <v>0</v>
      </c>
      <c r="M23" s="13">
        <f t="shared" ca="1" si="1"/>
        <v>0</v>
      </c>
      <c r="N23" s="28"/>
      <c r="O23" s="12">
        <f t="shared" si="8"/>
        <v>1</v>
      </c>
      <c r="P23" s="12">
        <f t="shared" si="9"/>
        <v>1</v>
      </c>
      <c r="Q23" s="13">
        <f t="shared" ca="1" si="2"/>
        <v>0</v>
      </c>
      <c r="R23" s="13">
        <f t="shared" ca="1" si="3"/>
        <v>0</v>
      </c>
      <c r="S23" s="28"/>
    </row>
    <row r="24" spans="1:19" x14ac:dyDescent="0.2">
      <c r="E24" s="28"/>
      <c r="F24" s="10">
        <f t="shared" si="4"/>
        <v>17</v>
      </c>
      <c r="G24" s="11">
        <v>2.05E-4</v>
      </c>
      <c r="H24" s="12">
        <f t="shared" si="5"/>
        <v>0.99979499999999999</v>
      </c>
      <c r="I24" s="28"/>
      <c r="J24" s="12">
        <f t="shared" si="6"/>
        <v>1</v>
      </c>
      <c r="K24" s="12">
        <f t="shared" si="7"/>
        <v>1</v>
      </c>
      <c r="L24" s="13">
        <f t="shared" ca="1" si="0"/>
        <v>0</v>
      </c>
      <c r="M24" s="13">
        <f t="shared" ca="1" si="1"/>
        <v>0</v>
      </c>
      <c r="N24" s="28"/>
      <c r="O24" s="12">
        <f t="shared" si="8"/>
        <v>1</v>
      </c>
      <c r="P24" s="12">
        <f t="shared" si="9"/>
        <v>1</v>
      </c>
      <c r="Q24" s="13">
        <f t="shared" ca="1" si="2"/>
        <v>0</v>
      </c>
      <c r="R24" s="13">
        <f t="shared" ca="1" si="3"/>
        <v>0</v>
      </c>
      <c r="S24" s="28"/>
    </row>
    <row r="25" spans="1:19" x14ac:dyDescent="0.2">
      <c r="E25" s="28"/>
      <c r="F25" s="10">
        <f t="shared" si="4"/>
        <v>18</v>
      </c>
      <c r="G25" s="11">
        <v>2.1599999999999999E-4</v>
      </c>
      <c r="H25" s="12">
        <f t="shared" si="5"/>
        <v>0.99978400000000001</v>
      </c>
      <c r="I25" s="28"/>
      <c r="J25" s="12">
        <f t="shared" si="6"/>
        <v>1</v>
      </c>
      <c r="K25" s="12">
        <f t="shared" si="7"/>
        <v>1</v>
      </c>
      <c r="L25" s="13">
        <f t="shared" ca="1" si="0"/>
        <v>0</v>
      </c>
      <c r="M25" s="13">
        <f t="shared" ca="1" si="1"/>
        <v>0</v>
      </c>
      <c r="N25" s="28"/>
      <c r="O25" s="12">
        <f t="shared" si="8"/>
        <v>1</v>
      </c>
      <c r="P25" s="12">
        <f t="shared" si="9"/>
        <v>1</v>
      </c>
      <c r="Q25" s="13">
        <f t="shared" ca="1" si="2"/>
        <v>0</v>
      </c>
      <c r="R25" s="13">
        <f t="shared" ca="1" si="3"/>
        <v>0</v>
      </c>
      <c r="S25" s="28"/>
    </row>
    <row r="26" spans="1:19" x14ac:dyDescent="0.2">
      <c r="E26" s="28"/>
      <c r="F26" s="10">
        <f t="shared" si="4"/>
        <v>19</v>
      </c>
      <c r="G26" s="11">
        <v>2.22E-4</v>
      </c>
      <c r="H26" s="12">
        <f t="shared" si="5"/>
        <v>0.99977800000000006</v>
      </c>
      <c r="I26" s="28"/>
      <c r="J26" s="12">
        <f t="shared" si="6"/>
        <v>1</v>
      </c>
      <c r="K26" s="12">
        <f t="shared" si="7"/>
        <v>1</v>
      </c>
      <c r="L26" s="13">
        <f t="shared" ca="1" si="0"/>
        <v>0</v>
      </c>
      <c r="M26" s="13">
        <f t="shared" ca="1" si="1"/>
        <v>0</v>
      </c>
      <c r="N26" s="28"/>
      <c r="O26" s="12">
        <f t="shared" si="8"/>
        <v>1</v>
      </c>
      <c r="P26" s="12">
        <f t="shared" si="9"/>
        <v>1</v>
      </c>
      <c r="Q26" s="13">
        <f t="shared" ca="1" si="2"/>
        <v>0</v>
      </c>
      <c r="R26" s="13">
        <f t="shared" ca="1" si="3"/>
        <v>0</v>
      </c>
      <c r="S26" s="28"/>
    </row>
    <row r="27" spans="1:19" x14ac:dyDescent="0.2">
      <c r="E27" s="28"/>
      <c r="F27" s="10">
        <f t="shared" si="4"/>
        <v>20</v>
      </c>
      <c r="G27" s="11">
        <v>2.2599999999999999E-4</v>
      </c>
      <c r="H27" s="12">
        <f t="shared" si="5"/>
        <v>0.99977400000000005</v>
      </c>
      <c r="I27" s="28"/>
      <c r="J27" s="12">
        <f t="shared" si="6"/>
        <v>1</v>
      </c>
      <c r="K27" s="12">
        <f t="shared" si="7"/>
        <v>1</v>
      </c>
      <c r="L27" s="13">
        <f t="shared" ca="1" si="0"/>
        <v>0</v>
      </c>
      <c r="M27" s="13">
        <f t="shared" ca="1" si="1"/>
        <v>0</v>
      </c>
      <c r="N27" s="28"/>
      <c r="O27" s="12">
        <f t="shared" si="8"/>
        <v>1</v>
      </c>
      <c r="P27" s="12">
        <f t="shared" si="9"/>
        <v>1</v>
      </c>
      <c r="Q27" s="13">
        <f t="shared" ca="1" si="2"/>
        <v>0</v>
      </c>
      <c r="R27" s="13">
        <f t="shared" ca="1" si="3"/>
        <v>0</v>
      </c>
      <c r="S27" s="28"/>
    </row>
    <row r="28" spans="1:19" x14ac:dyDescent="0.2">
      <c r="E28" s="28"/>
      <c r="F28" s="10">
        <f t="shared" si="4"/>
        <v>21</v>
      </c>
      <c r="G28" s="11">
        <v>2.3599999999999999E-4</v>
      </c>
      <c r="H28" s="12">
        <f t="shared" si="5"/>
        <v>0.99976399999999999</v>
      </c>
      <c r="I28" s="28"/>
      <c r="J28" s="12">
        <f t="shared" si="6"/>
        <v>1</v>
      </c>
      <c r="K28" s="12">
        <f t="shared" si="7"/>
        <v>1</v>
      </c>
      <c r="L28" s="13">
        <f t="shared" ca="1" si="0"/>
        <v>0</v>
      </c>
      <c r="M28" s="13">
        <f t="shared" ca="1" si="1"/>
        <v>0</v>
      </c>
      <c r="N28" s="28"/>
      <c r="O28" s="12">
        <f t="shared" si="8"/>
        <v>1</v>
      </c>
      <c r="P28" s="12">
        <f t="shared" si="9"/>
        <v>1</v>
      </c>
      <c r="Q28" s="13">
        <f t="shared" ca="1" si="2"/>
        <v>0</v>
      </c>
      <c r="R28" s="13">
        <f t="shared" ca="1" si="3"/>
        <v>0</v>
      </c>
      <c r="S28" s="28"/>
    </row>
    <row r="29" spans="1:19" x14ac:dyDescent="0.2">
      <c r="E29" s="28"/>
      <c r="F29" s="10">
        <f t="shared" si="4"/>
        <v>22</v>
      </c>
      <c r="G29" s="11">
        <v>2.5000000000000001E-4</v>
      </c>
      <c r="H29" s="12">
        <f t="shared" si="5"/>
        <v>0.99975000000000003</v>
      </c>
      <c r="I29" s="28"/>
      <c r="J29" s="12">
        <f t="shared" si="6"/>
        <v>1</v>
      </c>
      <c r="K29" s="12">
        <f t="shared" si="7"/>
        <v>1</v>
      </c>
      <c r="L29" s="13">
        <f t="shared" ca="1" si="0"/>
        <v>0</v>
      </c>
      <c r="M29" s="13">
        <f t="shared" ca="1" si="1"/>
        <v>0</v>
      </c>
      <c r="N29" s="28"/>
      <c r="O29" s="12">
        <f t="shared" si="8"/>
        <v>1</v>
      </c>
      <c r="P29" s="12">
        <f t="shared" si="9"/>
        <v>1</v>
      </c>
      <c r="Q29" s="13">
        <f t="shared" ca="1" si="2"/>
        <v>0</v>
      </c>
      <c r="R29" s="13">
        <f t="shared" ca="1" si="3"/>
        <v>0</v>
      </c>
      <c r="S29" s="28"/>
    </row>
    <row r="30" spans="1:19" x14ac:dyDescent="0.2">
      <c r="E30" s="28"/>
      <c r="F30" s="10">
        <f t="shared" si="4"/>
        <v>23</v>
      </c>
      <c r="G30" s="11">
        <v>2.7599999999999999E-4</v>
      </c>
      <c r="H30" s="12">
        <f t="shared" si="5"/>
        <v>0.99972399999999995</v>
      </c>
      <c r="I30" s="28"/>
      <c r="J30" s="12">
        <f t="shared" si="6"/>
        <v>1</v>
      </c>
      <c r="K30" s="12">
        <f t="shared" si="7"/>
        <v>1</v>
      </c>
      <c r="L30" s="13">
        <f t="shared" ca="1" si="0"/>
        <v>0</v>
      </c>
      <c r="M30" s="13">
        <f t="shared" ca="1" si="1"/>
        <v>0</v>
      </c>
      <c r="N30" s="28"/>
      <c r="O30" s="12">
        <f t="shared" si="8"/>
        <v>1</v>
      </c>
      <c r="P30" s="12">
        <f t="shared" si="9"/>
        <v>1</v>
      </c>
      <c r="Q30" s="13">
        <f t="shared" ca="1" si="2"/>
        <v>0</v>
      </c>
      <c r="R30" s="13">
        <f t="shared" ca="1" si="3"/>
        <v>0</v>
      </c>
      <c r="S30" s="28"/>
    </row>
    <row r="31" spans="1:19" x14ac:dyDescent="0.2">
      <c r="E31" s="28"/>
      <c r="F31" s="10">
        <f t="shared" si="4"/>
        <v>24</v>
      </c>
      <c r="G31" s="11">
        <v>3.0400000000000002E-4</v>
      </c>
      <c r="H31" s="12">
        <f t="shared" si="5"/>
        <v>0.99969600000000003</v>
      </c>
      <c r="I31" s="28"/>
      <c r="J31" s="12">
        <f t="shared" si="6"/>
        <v>1</v>
      </c>
      <c r="K31" s="12">
        <f t="shared" si="7"/>
        <v>1</v>
      </c>
      <c r="L31" s="13">
        <f t="shared" ca="1" si="0"/>
        <v>0</v>
      </c>
      <c r="M31" s="13">
        <f t="shared" ca="1" si="1"/>
        <v>0</v>
      </c>
      <c r="N31" s="28"/>
      <c r="O31" s="12">
        <f t="shared" si="8"/>
        <v>1</v>
      </c>
      <c r="P31" s="12">
        <f t="shared" si="9"/>
        <v>1</v>
      </c>
      <c r="Q31" s="13">
        <f t="shared" ca="1" si="2"/>
        <v>0</v>
      </c>
      <c r="R31" s="13">
        <f t="shared" ca="1" si="3"/>
        <v>0</v>
      </c>
      <c r="S31" s="28"/>
    </row>
    <row r="32" spans="1:19" x14ac:dyDescent="0.2">
      <c r="E32" s="28"/>
      <c r="F32" s="10">
        <f t="shared" si="4"/>
        <v>25</v>
      </c>
      <c r="G32" s="11">
        <v>3.4600000000000001E-4</v>
      </c>
      <c r="H32" s="12">
        <f t="shared" si="5"/>
        <v>0.99965400000000004</v>
      </c>
      <c r="I32" s="28"/>
      <c r="J32" s="12">
        <f t="shared" si="6"/>
        <v>1</v>
      </c>
      <c r="K32" s="12">
        <f t="shared" si="7"/>
        <v>1</v>
      </c>
      <c r="L32" s="13">
        <f t="shared" ca="1" si="0"/>
        <v>0</v>
      </c>
      <c r="M32" s="13">
        <f t="shared" ca="1" si="1"/>
        <v>0</v>
      </c>
      <c r="N32" s="28"/>
      <c r="O32" s="12">
        <f t="shared" si="8"/>
        <v>1</v>
      </c>
      <c r="P32" s="12">
        <f t="shared" si="9"/>
        <v>1</v>
      </c>
      <c r="Q32" s="13">
        <f t="shared" ca="1" si="2"/>
        <v>0</v>
      </c>
      <c r="R32" s="13">
        <f t="shared" ca="1" si="3"/>
        <v>0</v>
      </c>
      <c r="S32" s="28"/>
    </row>
    <row r="33" spans="5:19" x14ac:dyDescent="0.2">
      <c r="E33" s="28"/>
      <c r="F33" s="10">
        <f t="shared" si="4"/>
        <v>26</v>
      </c>
      <c r="G33" s="11">
        <v>4.0700000000000003E-4</v>
      </c>
      <c r="H33" s="12">
        <f t="shared" si="5"/>
        <v>0.99959299999999995</v>
      </c>
      <c r="I33" s="28"/>
      <c r="J33" s="12">
        <f t="shared" si="6"/>
        <v>1</v>
      </c>
      <c r="K33" s="12">
        <f t="shared" si="7"/>
        <v>1</v>
      </c>
      <c r="L33" s="13">
        <f t="shared" ca="1" si="0"/>
        <v>0</v>
      </c>
      <c r="M33" s="13">
        <f t="shared" ca="1" si="1"/>
        <v>0</v>
      </c>
      <c r="N33" s="28"/>
      <c r="O33" s="12">
        <f t="shared" si="8"/>
        <v>1</v>
      </c>
      <c r="P33" s="12">
        <f t="shared" si="9"/>
        <v>1</v>
      </c>
      <c r="Q33" s="13">
        <f t="shared" ca="1" si="2"/>
        <v>0</v>
      </c>
      <c r="R33" s="13">
        <f t="shared" ca="1" si="3"/>
        <v>0</v>
      </c>
      <c r="S33" s="28"/>
    </row>
    <row r="34" spans="5:19" x14ac:dyDescent="0.2">
      <c r="E34" s="28"/>
      <c r="F34" s="10">
        <f t="shared" si="4"/>
        <v>27</v>
      </c>
      <c r="G34" s="11">
        <v>4.3399999999999998E-4</v>
      </c>
      <c r="H34" s="12">
        <f t="shared" si="5"/>
        <v>0.99956599999999995</v>
      </c>
      <c r="I34" s="28"/>
      <c r="J34" s="12">
        <f t="shared" si="6"/>
        <v>1</v>
      </c>
      <c r="K34" s="12">
        <f t="shared" si="7"/>
        <v>1</v>
      </c>
      <c r="L34" s="13">
        <f t="shared" ca="1" si="0"/>
        <v>0</v>
      </c>
      <c r="M34" s="13">
        <f t="shared" ca="1" si="1"/>
        <v>0</v>
      </c>
      <c r="N34" s="28"/>
      <c r="O34" s="12">
        <f t="shared" si="8"/>
        <v>1</v>
      </c>
      <c r="P34" s="12">
        <f t="shared" si="9"/>
        <v>1</v>
      </c>
      <c r="Q34" s="13">
        <f t="shared" ca="1" si="2"/>
        <v>0</v>
      </c>
      <c r="R34" s="13">
        <f t="shared" ca="1" si="3"/>
        <v>0</v>
      </c>
      <c r="S34" s="28"/>
    </row>
    <row r="35" spans="5:19" x14ac:dyDescent="0.2">
      <c r="E35" s="28"/>
      <c r="F35" s="10">
        <f t="shared" si="4"/>
        <v>28</v>
      </c>
      <c r="G35" s="11">
        <v>4.5199999999999998E-4</v>
      </c>
      <c r="H35" s="12">
        <f t="shared" si="5"/>
        <v>0.99954799999999999</v>
      </c>
      <c r="I35" s="28"/>
      <c r="J35" s="12">
        <f t="shared" si="6"/>
        <v>1</v>
      </c>
      <c r="K35" s="12">
        <f t="shared" si="7"/>
        <v>1</v>
      </c>
      <c r="L35" s="13">
        <f t="shared" ca="1" si="0"/>
        <v>0</v>
      </c>
      <c r="M35" s="13">
        <f t="shared" ca="1" si="1"/>
        <v>0</v>
      </c>
      <c r="N35" s="28"/>
      <c r="O35" s="12">
        <f t="shared" si="8"/>
        <v>1</v>
      </c>
      <c r="P35" s="12">
        <f t="shared" si="9"/>
        <v>1</v>
      </c>
      <c r="Q35" s="13">
        <f t="shared" ca="1" si="2"/>
        <v>0</v>
      </c>
      <c r="R35" s="13">
        <f t="shared" ca="1" si="3"/>
        <v>0</v>
      </c>
      <c r="S35" s="28"/>
    </row>
    <row r="36" spans="5:19" x14ac:dyDescent="0.2">
      <c r="E36" s="28"/>
      <c r="F36" s="10">
        <f t="shared" si="4"/>
        <v>29</v>
      </c>
      <c r="G36" s="11">
        <v>4.6799999999999999E-4</v>
      </c>
      <c r="H36" s="12">
        <f t="shared" si="5"/>
        <v>0.99953199999999998</v>
      </c>
      <c r="I36" s="28"/>
      <c r="J36" s="12">
        <f t="shared" si="6"/>
        <v>1</v>
      </c>
      <c r="K36" s="12">
        <f t="shared" si="7"/>
        <v>1</v>
      </c>
      <c r="L36" s="13">
        <f t="shared" ca="1" si="0"/>
        <v>0</v>
      </c>
      <c r="M36" s="13">
        <f t="shared" ca="1" si="1"/>
        <v>0</v>
      </c>
      <c r="N36" s="28"/>
      <c r="O36" s="12">
        <f t="shared" si="8"/>
        <v>1</v>
      </c>
      <c r="P36" s="12">
        <f t="shared" si="9"/>
        <v>1</v>
      </c>
      <c r="Q36" s="13">
        <f t="shared" ca="1" si="2"/>
        <v>0</v>
      </c>
      <c r="R36" s="13">
        <f t="shared" ca="1" si="3"/>
        <v>0</v>
      </c>
      <c r="S36" s="28"/>
    </row>
    <row r="37" spans="5:19" x14ac:dyDescent="0.2">
      <c r="E37" s="28"/>
      <c r="F37" s="10">
        <f t="shared" si="4"/>
        <v>30</v>
      </c>
      <c r="G37" s="11">
        <v>4.9399999999999997E-4</v>
      </c>
      <c r="H37" s="12">
        <f t="shared" si="5"/>
        <v>0.99950600000000001</v>
      </c>
      <c r="I37" s="28"/>
      <c r="J37" s="12">
        <f t="shared" si="6"/>
        <v>1</v>
      </c>
      <c r="K37" s="12">
        <f t="shared" si="7"/>
        <v>1</v>
      </c>
      <c r="L37" s="13">
        <f t="shared" ca="1" si="0"/>
        <v>0</v>
      </c>
      <c r="M37" s="13">
        <f t="shared" ca="1" si="1"/>
        <v>0</v>
      </c>
      <c r="N37" s="28"/>
      <c r="O37" s="12">
        <f t="shared" si="8"/>
        <v>1</v>
      </c>
      <c r="P37" s="12">
        <f t="shared" si="9"/>
        <v>1</v>
      </c>
      <c r="Q37" s="13">
        <f t="shared" ca="1" si="2"/>
        <v>0</v>
      </c>
      <c r="R37" s="13">
        <f t="shared" ca="1" si="3"/>
        <v>0</v>
      </c>
      <c r="S37" s="28"/>
    </row>
    <row r="38" spans="5:19" x14ac:dyDescent="0.2">
      <c r="E38" s="28"/>
      <c r="F38" s="10">
        <f t="shared" si="4"/>
        <v>31</v>
      </c>
      <c r="G38" s="11">
        <v>5.22E-4</v>
      </c>
      <c r="H38" s="12">
        <f t="shared" si="5"/>
        <v>0.99947799999999998</v>
      </c>
      <c r="I38" s="28"/>
      <c r="J38" s="12">
        <f t="shared" si="6"/>
        <v>1</v>
      </c>
      <c r="K38" s="12">
        <f t="shared" si="7"/>
        <v>1</v>
      </c>
      <c r="L38" s="13">
        <f t="shared" ca="1" si="0"/>
        <v>0</v>
      </c>
      <c r="M38" s="13">
        <f t="shared" ca="1" si="1"/>
        <v>0</v>
      </c>
      <c r="N38" s="28"/>
      <c r="O38" s="12">
        <f t="shared" si="8"/>
        <v>1</v>
      </c>
      <c r="P38" s="12">
        <f t="shared" si="9"/>
        <v>1</v>
      </c>
      <c r="Q38" s="13">
        <f t="shared" ca="1" si="2"/>
        <v>0</v>
      </c>
      <c r="R38" s="13">
        <f t="shared" ca="1" si="3"/>
        <v>0</v>
      </c>
      <c r="S38" s="28"/>
    </row>
    <row r="39" spans="5:19" x14ac:dyDescent="0.2">
      <c r="E39" s="28"/>
      <c r="F39" s="10">
        <f t="shared" si="4"/>
        <v>32</v>
      </c>
      <c r="G39" s="11">
        <v>5.4000000000000001E-4</v>
      </c>
      <c r="H39" s="12">
        <f t="shared" si="5"/>
        <v>0.99946000000000002</v>
      </c>
      <c r="I39" s="28"/>
      <c r="J39" s="12">
        <f t="shared" si="6"/>
        <v>1</v>
      </c>
      <c r="K39" s="12">
        <f t="shared" si="7"/>
        <v>1</v>
      </c>
      <c r="L39" s="13">
        <f t="shared" ref="L39:L70" ca="1" si="10">IF($F39&gt;=$L$5,1,0)</f>
        <v>0</v>
      </c>
      <c r="M39" s="13">
        <f t="shared" ref="M39:M70" ca="1" si="11">IF($F39&gt;=$M$6,1,0)</f>
        <v>0</v>
      </c>
      <c r="N39" s="28"/>
      <c r="O39" s="12">
        <f t="shared" si="8"/>
        <v>1</v>
      </c>
      <c r="P39" s="12">
        <f t="shared" si="9"/>
        <v>1</v>
      </c>
      <c r="Q39" s="13">
        <f t="shared" ref="Q39:Q70" ca="1" si="12">IF($F39&gt;=$Q$5,1,0)</f>
        <v>0</v>
      </c>
      <c r="R39" s="13">
        <f t="shared" ref="R39:R70" ca="1" si="13">IF($F39&gt;=$R$6,1,0)</f>
        <v>0</v>
      </c>
      <c r="S39" s="28"/>
    </row>
    <row r="40" spans="5:19" x14ac:dyDescent="0.2">
      <c r="E40" s="28"/>
      <c r="F40" s="10">
        <f t="shared" si="4"/>
        <v>33</v>
      </c>
      <c r="G40" s="11">
        <v>5.4799999999999998E-4</v>
      </c>
      <c r="H40" s="12">
        <f t="shared" si="5"/>
        <v>0.99945200000000001</v>
      </c>
      <c r="I40" s="28"/>
      <c r="J40" s="12">
        <f t="shared" ref="J40:J71" si="14">IF($F39&lt;$A$5,1,J39*$H39)</f>
        <v>1</v>
      </c>
      <c r="K40" s="12">
        <f t="shared" ref="K40:K71" si="15">IF($F39&lt;$A$5,1,K39*IF($F40&gt;($A$5+$H$4),$G$2,$G$1))</f>
        <v>1</v>
      </c>
      <c r="L40" s="13">
        <f t="shared" ca="1" si="10"/>
        <v>0</v>
      </c>
      <c r="M40" s="13">
        <f t="shared" ca="1" si="11"/>
        <v>0</v>
      </c>
      <c r="N40" s="28"/>
      <c r="O40" s="12">
        <f t="shared" ref="O40:O71" si="16">IF($F39&lt;$A$6,1,O39*$H39)</f>
        <v>1</v>
      </c>
      <c r="P40" s="12">
        <f t="shared" ref="P40:P71" si="17">IF($F39&lt;$A$6,1,P39*IF($F40&gt;($A$6+$H$4),$G$2,$G$1))</f>
        <v>1</v>
      </c>
      <c r="Q40" s="13">
        <f t="shared" ca="1" si="12"/>
        <v>0</v>
      </c>
      <c r="R40" s="13">
        <f t="shared" ca="1" si="13"/>
        <v>0</v>
      </c>
      <c r="S40" s="28"/>
    </row>
    <row r="41" spans="5:19" x14ac:dyDescent="0.2">
      <c r="E41" s="28"/>
      <c r="F41" s="10">
        <f t="shared" si="4"/>
        <v>34</v>
      </c>
      <c r="G41" s="11">
        <v>5.53E-4</v>
      </c>
      <c r="H41" s="12">
        <f t="shared" si="5"/>
        <v>0.99944699999999997</v>
      </c>
      <c r="I41" s="28"/>
      <c r="J41" s="12">
        <f t="shared" si="14"/>
        <v>1</v>
      </c>
      <c r="K41" s="12">
        <f t="shared" si="15"/>
        <v>1</v>
      </c>
      <c r="L41" s="13">
        <f t="shared" ca="1" si="10"/>
        <v>0</v>
      </c>
      <c r="M41" s="13">
        <f t="shared" ca="1" si="11"/>
        <v>0</v>
      </c>
      <c r="N41" s="28"/>
      <c r="O41" s="12">
        <f t="shared" si="16"/>
        <v>1</v>
      </c>
      <c r="P41" s="12">
        <f t="shared" si="17"/>
        <v>1</v>
      </c>
      <c r="Q41" s="13">
        <f t="shared" ca="1" si="12"/>
        <v>0</v>
      </c>
      <c r="R41" s="13">
        <f t="shared" ca="1" si="13"/>
        <v>0</v>
      </c>
      <c r="S41" s="28"/>
    </row>
    <row r="42" spans="5:19" x14ac:dyDescent="0.2">
      <c r="E42" s="28"/>
      <c r="F42" s="10">
        <f t="shared" si="4"/>
        <v>35</v>
      </c>
      <c r="G42" s="11">
        <v>5.5900000000000004E-4</v>
      </c>
      <c r="H42" s="12">
        <f t="shared" si="5"/>
        <v>0.99944100000000002</v>
      </c>
      <c r="I42" s="28"/>
      <c r="J42" s="12">
        <f t="shared" si="14"/>
        <v>1</v>
      </c>
      <c r="K42" s="12">
        <f t="shared" si="15"/>
        <v>1</v>
      </c>
      <c r="L42" s="13">
        <f t="shared" ca="1" si="10"/>
        <v>0</v>
      </c>
      <c r="M42" s="13">
        <f t="shared" ca="1" si="11"/>
        <v>0</v>
      </c>
      <c r="N42" s="28"/>
      <c r="O42" s="12">
        <f t="shared" si="16"/>
        <v>1</v>
      </c>
      <c r="P42" s="12">
        <f t="shared" si="17"/>
        <v>1</v>
      </c>
      <c r="Q42" s="13">
        <f t="shared" ca="1" si="12"/>
        <v>0</v>
      </c>
      <c r="R42" s="13">
        <f t="shared" ca="1" si="13"/>
        <v>0</v>
      </c>
      <c r="S42" s="28"/>
    </row>
    <row r="43" spans="5:19" x14ac:dyDescent="0.2">
      <c r="E43" s="28"/>
      <c r="F43" s="10">
        <f t="shared" si="4"/>
        <v>36</v>
      </c>
      <c r="G43" s="11">
        <v>5.6899999999999995E-4</v>
      </c>
      <c r="H43" s="12">
        <f t="shared" si="5"/>
        <v>0.99943099999999996</v>
      </c>
      <c r="I43" s="28"/>
      <c r="J43" s="12">
        <f t="shared" si="14"/>
        <v>1</v>
      </c>
      <c r="K43" s="12">
        <f t="shared" si="15"/>
        <v>1</v>
      </c>
      <c r="L43" s="13">
        <f t="shared" ca="1" si="10"/>
        <v>0</v>
      </c>
      <c r="M43" s="13">
        <f t="shared" ca="1" si="11"/>
        <v>0</v>
      </c>
      <c r="N43" s="28"/>
      <c r="O43" s="12">
        <f t="shared" si="16"/>
        <v>1</v>
      </c>
      <c r="P43" s="12">
        <f t="shared" si="17"/>
        <v>1</v>
      </c>
      <c r="Q43" s="13">
        <f t="shared" ca="1" si="12"/>
        <v>0</v>
      </c>
      <c r="R43" s="13">
        <f t="shared" ca="1" si="13"/>
        <v>0</v>
      </c>
      <c r="S43" s="28"/>
    </row>
    <row r="44" spans="5:19" x14ac:dyDescent="0.2">
      <c r="E44" s="28"/>
      <c r="F44" s="10">
        <f t="shared" si="4"/>
        <v>37</v>
      </c>
      <c r="G44" s="11">
        <v>5.9000000000000003E-4</v>
      </c>
      <c r="H44" s="12">
        <f t="shared" si="5"/>
        <v>0.99941000000000002</v>
      </c>
      <c r="I44" s="28"/>
      <c r="J44" s="12">
        <f t="shared" si="14"/>
        <v>1</v>
      </c>
      <c r="K44" s="12">
        <f t="shared" si="15"/>
        <v>1</v>
      </c>
      <c r="L44" s="13">
        <f t="shared" ca="1" si="10"/>
        <v>0</v>
      </c>
      <c r="M44" s="13">
        <f t="shared" ca="1" si="11"/>
        <v>0</v>
      </c>
      <c r="N44" s="28"/>
      <c r="O44" s="12">
        <f t="shared" si="16"/>
        <v>1</v>
      </c>
      <c r="P44" s="12">
        <f t="shared" si="17"/>
        <v>1</v>
      </c>
      <c r="Q44" s="13">
        <f t="shared" ca="1" si="12"/>
        <v>0</v>
      </c>
      <c r="R44" s="13">
        <f t="shared" ca="1" si="13"/>
        <v>0</v>
      </c>
      <c r="S44" s="28"/>
    </row>
    <row r="45" spans="5:19" x14ac:dyDescent="0.2">
      <c r="E45" s="28"/>
      <c r="F45" s="10">
        <f t="shared" si="4"/>
        <v>38</v>
      </c>
      <c r="G45" s="11">
        <v>6.0599999999999998E-4</v>
      </c>
      <c r="H45" s="12">
        <f t="shared" si="5"/>
        <v>0.999394</v>
      </c>
      <c r="I45" s="28"/>
      <c r="J45" s="12">
        <f t="shared" si="14"/>
        <v>1</v>
      </c>
      <c r="K45" s="12">
        <f t="shared" si="15"/>
        <v>1</v>
      </c>
      <c r="L45" s="13">
        <f t="shared" ca="1" si="10"/>
        <v>0</v>
      </c>
      <c r="M45" s="13">
        <f t="shared" ca="1" si="11"/>
        <v>0</v>
      </c>
      <c r="N45" s="28"/>
      <c r="O45" s="12">
        <f t="shared" si="16"/>
        <v>1</v>
      </c>
      <c r="P45" s="12">
        <f t="shared" si="17"/>
        <v>1</v>
      </c>
      <c r="Q45" s="13">
        <f t="shared" ca="1" si="12"/>
        <v>0</v>
      </c>
      <c r="R45" s="13">
        <f t="shared" ca="1" si="13"/>
        <v>0</v>
      </c>
      <c r="S45" s="28"/>
    </row>
    <row r="46" spans="5:19" x14ac:dyDescent="0.2">
      <c r="E46" s="28"/>
      <c r="F46" s="10">
        <f t="shared" si="4"/>
        <v>39</v>
      </c>
      <c r="G46" s="11">
        <v>6.2699999999999995E-4</v>
      </c>
      <c r="H46" s="12">
        <f t="shared" si="5"/>
        <v>0.99937299999999996</v>
      </c>
      <c r="I46" s="28"/>
      <c r="J46" s="12">
        <f t="shared" si="14"/>
        <v>1</v>
      </c>
      <c r="K46" s="12">
        <f t="shared" si="15"/>
        <v>1</v>
      </c>
      <c r="L46" s="13">
        <f t="shared" ca="1" si="10"/>
        <v>0</v>
      </c>
      <c r="M46" s="13">
        <f t="shared" ca="1" si="11"/>
        <v>0</v>
      </c>
      <c r="N46" s="28"/>
      <c r="O46" s="12">
        <f t="shared" si="16"/>
        <v>1</v>
      </c>
      <c r="P46" s="12">
        <f t="shared" si="17"/>
        <v>1</v>
      </c>
      <c r="Q46" s="13">
        <f t="shared" ca="1" si="12"/>
        <v>0</v>
      </c>
      <c r="R46" s="13">
        <f t="shared" ca="1" si="13"/>
        <v>0</v>
      </c>
      <c r="S46" s="28"/>
    </row>
    <row r="47" spans="5:19" x14ac:dyDescent="0.2">
      <c r="E47" s="28"/>
      <c r="F47" s="10">
        <f t="shared" si="4"/>
        <v>40</v>
      </c>
      <c r="G47" s="11">
        <v>6.6E-4</v>
      </c>
      <c r="H47" s="12">
        <f t="shared" si="5"/>
        <v>0.99934000000000001</v>
      </c>
      <c r="I47" s="28"/>
      <c r="J47" s="12">
        <f t="shared" si="14"/>
        <v>1</v>
      </c>
      <c r="K47" s="12">
        <f t="shared" si="15"/>
        <v>1</v>
      </c>
      <c r="L47" s="13">
        <f t="shared" ca="1" si="10"/>
        <v>0</v>
      </c>
      <c r="M47" s="13">
        <f t="shared" ca="1" si="11"/>
        <v>0</v>
      </c>
      <c r="N47" s="28"/>
      <c r="O47" s="12">
        <f t="shared" si="16"/>
        <v>1</v>
      </c>
      <c r="P47" s="12">
        <f t="shared" si="17"/>
        <v>1</v>
      </c>
      <c r="Q47" s="13">
        <f t="shared" ca="1" si="12"/>
        <v>0</v>
      </c>
      <c r="R47" s="13">
        <f t="shared" ca="1" si="13"/>
        <v>0</v>
      </c>
      <c r="S47" s="28"/>
    </row>
    <row r="48" spans="5:19" x14ac:dyDescent="0.2">
      <c r="E48" s="28"/>
      <c r="F48" s="10">
        <f t="shared" si="4"/>
        <v>41</v>
      </c>
      <c r="G48" s="11">
        <v>6.9700000000000003E-4</v>
      </c>
      <c r="H48" s="12">
        <f t="shared" si="5"/>
        <v>0.99930300000000005</v>
      </c>
      <c r="I48" s="28"/>
      <c r="J48" s="12">
        <f t="shared" si="14"/>
        <v>1</v>
      </c>
      <c r="K48" s="12">
        <f t="shared" si="15"/>
        <v>1</v>
      </c>
      <c r="L48" s="13">
        <f t="shared" ca="1" si="10"/>
        <v>0</v>
      </c>
      <c r="M48" s="13">
        <f t="shared" ca="1" si="11"/>
        <v>0</v>
      </c>
      <c r="N48" s="28"/>
      <c r="O48" s="12">
        <f t="shared" si="16"/>
        <v>1</v>
      </c>
      <c r="P48" s="12">
        <f t="shared" si="17"/>
        <v>1</v>
      </c>
      <c r="Q48" s="13">
        <f t="shared" ca="1" si="12"/>
        <v>0</v>
      </c>
      <c r="R48" s="13">
        <f t="shared" ca="1" si="13"/>
        <v>0</v>
      </c>
      <c r="S48" s="28"/>
    </row>
    <row r="49" spans="3:19" x14ac:dyDescent="0.2">
      <c r="E49" s="28"/>
      <c r="F49" s="10">
        <f t="shared" si="4"/>
        <v>42</v>
      </c>
      <c r="G49" s="11">
        <v>7.3499999999999998E-4</v>
      </c>
      <c r="H49" s="12">
        <f t="shared" si="5"/>
        <v>0.99926499999999996</v>
      </c>
      <c r="I49" s="28"/>
      <c r="J49" s="12">
        <f t="shared" si="14"/>
        <v>1</v>
      </c>
      <c r="K49" s="12">
        <f t="shared" si="15"/>
        <v>1</v>
      </c>
      <c r="L49" s="13">
        <f t="shared" ca="1" si="10"/>
        <v>0</v>
      </c>
      <c r="M49" s="13">
        <f t="shared" ca="1" si="11"/>
        <v>0</v>
      </c>
      <c r="N49" s="28"/>
      <c r="O49" s="12">
        <f t="shared" si="16"/>
        <v>1</v>
      </c>
      <c r="P49" s="12">
        <f t="shared" si="17"/>
        <v>1</v>
      </c>
      <c r="Q49" s="13">
        <f t="shared" ca="1" si="12"/>
        <v>0</v>
      </c>
      <c r="R49" s="13">
        <f t="shared" ca="1" si="13"/>
        <v>0</v>
      </c>
      <c r="S49" s="28"/>
    </row>
    <row r="50" spans="3:19" x14ac:dyDescent="0.2">
      <c r="E50" s="28"/>
      <c r="F50" s="10">
        <f t="shared" si="4"/>
        <v>43</v>
      </c>
      <c r="G50" s="11">
        <v>7.7200000000000001E-4</v>
      </c>
      <c r="H50" s="12">
        <f t="shared" si="5"/>
        <v>0.99922800000000001</v>
      </c>
      <c r="I50" s="28"/>
      <c r="J50" s="12">
        <f t="shared" si="14"/>
        <v>1</v>
      </c>
      <c r="K50" s="12">
        <f t="shared" si="15"/>
        <v>1</v>
      </c>
      <c r="L50" s="13">
        <f t="shared" ca="1" si="10"/>
        <v>0</v>
      </c>
      <c r="M50" s="13">
        <f t="shared" ca="1" si="11"/>
        <v>0</v>
      </c>
      <c r="N50" s="28"/>
      <c r="O50" s="12">
        <f t="shared" si="16"/>
        <v>1</v>
      </c>
      <c r="P50" s="12">
        <f t="shared" si="17"/>
        <v>1</v>
      </c>
      <c r="Q50" s="13">
        <f t="shared" ca="1" si="12"/>
        <v>0</v>
      </c>
      <c r="R50" s="13">
        <f t="shared" ca="1" si="13"/>
        <v>0</v>
      </c>
      <c r="S50" s="28"/>
    </row>
    <row r="51" spans="3:19" x14ac:dyDescent="0.2">
      <c r="E51" s="28"/>
      <c r="F51" s="10">
        <f t="shared" si="4"/>
        <v>44</v>
      </c>
      <c r="G51" s="11">
        <v>8.0599999999999997E-4</v>
      </c>
      <c r="H51" s="12">
        <f t="shared" si="5"/>
        <v>0.99919400000000003</v>
      </c>
      <c r="I51" s="28"/>
      <c r="J51" s="12">
        <f t="shared" si="14"/>
        <v>1</v>
      </c>
      <c r="K51" s="12">
        <f t="shared" si="15"/>
        <v>1</v>
      </c>
      <c r="L51" s="13">
        <f t="shared" ca="1" si="10"/>
        <v>0</v>
      </c>
      <c r="M51" s="13">
        <f t="shared" ca="1" si="11"/>
        <v>0</v>
      </c>
      <c r="N51" s="28"/>
      <c r="O51" s="12">
        <f t="shared" si="16"/>
        <v>1</v>
      </c>
      <c r="P51" s="12">
        <f t="shared" si="17"/>
        <v>1</v>
      </c>
      <c r="Q51" s="13">
        <f t="shared" ca="1" si="12"/>
        <v>0</v>
      </c>
      <c r="R51" s="13">
        <f t="shared" ca="1" si="13"/>
        <v>0</v>
      </c>
      <c r="S51" s="28"/>
    </row>
    <row r="52" spans="3:19" x14ac:dyDescent="0.2">
      <c r="E52" s="28"/>
      <c r="F52" s="10">
        <f t="shared" si="4"/>
        <v>45</v>
      </c>
      <c r="G52" s="11">
        <v>8.34E-4</v>
      </c>
      <c r="H52" s="12">
        <f t="shared" si="5"/>
        <v>0.999166</v>
      </c>
      <c r="I52" s="28"/>
      <c r="J52" s="12">
        <f t="shared" si="14"/>
        <v>1</v>
      </c>
      <c r="K52" s="12">
        <f t="shared" si="15"/>
        <v>1</v>
      </c>
      <c r="L52" s="13">
        <f t="shared" ca="1" si="10"/>
        <v>0</v>
      </c>
      <c r="M52" s="13">
        <f t="shared" ca="1" si="11"/>
        <v>0</v>
      </c>
      <c r="N52" s="28"/>
      <c r="O52" s="12">
        <f t="shared" si="16"/>
        <v>1</v>
      </c>
      <c r="P52" s="12">
        <f t="shared" si="17"/>
        <v>1</v>
      </c>
      <c r="Q52" s="13">
        <f t="shared" ca="1" si="12"/>
        <v>0</v>
      </c>
      <c r="R52" s="13">
        <f t="shared" ca="1" si="13"/>
        <v>0</v>
      </c>
      <c r="S52" s="28"/>
    </row>
    <row r="53" spans="3:19" x14ac:dyDescent="0.2">
      <c r="E53" s="28"/>
      <c r="F53" s="10">
        <f t="shared" si="4"/>
        <v>46</v>
      </c>
      <c r="G53" s="11">
        <v>8.7100000000000003E-4</v>
      </c>
      <c r="H53" s="12">
        <f t="shared" si="5"/>
        <v>0.99912900000000004</v>
      </c>
      <c r="I53" s="28"/>
      <c r="J53" s="12">
        <f t="shared" si="14"/>
        <v>1</v>
      </c>
      <c r="K53" s="12">
        <f t="shared" si="15"/>
        <v>1</v>
      </c>
      <c r="L53" s="13">
        <f t="shared" ca="1" si="10"/>
        <v>0</v>
      </c>
      <c r="M53" s="13">
        <f t="shared" ca="1" si="11"/>
        <v>0</v>
      </c>
      <c r="N53" s="28"/>
      <c r="O53" s="12">
        <f t="shared" si="16"/>
        <v>1</v>
      </c>
      <c r="P53" s="12">
        <f t="shared" si="17"/>
        <v>1</v>
      </c>
      <c r="Q53" s="13">
        <f t="shared" ca="1" si="12"/>
        <v>0</v>
      </c>
      <c r="R53" s="13">
        <f t="shared" ca="1" si="13"/>
        <v>0</v>
      </c>
      <c r="S53" s="28"/>
    </row>
    <row r="54" spans="3:19" x14ac:dyDescent="0.2">
      <c r="E54" s="28"/>
      <c r="F54" s="10">
        <f t="shared" si="4"/>
        <v>47</v>
      </c>
      <c r="G54" s="11">
        <v>9.1799999999999998E-4</v>
      </c>
      <c r="H54" s="12">
        <f t="shared" si="5"/>
        <v>0.99908200000000003</v>
      </c>
      <c r="I54" s="28"/>
      <c r="J54" s="12">
        <f t="shared" si="14"/>
        <v>1</v>
      </c>
      <c r="K54" s="12">
        <f t="shared" si="15"/>
        <v>1</v>
      </c>
      <c r="L54" s="13">
        <f t="shared" ca="1" si="10"/>
        <v>0</v>
      </c>
      <c r="M54" s="13">
        <f t="shared" ca="1" si="11"/>
        <v>0</v>
      </c>
      <c r="N54" s="28"/>
      <c r="O54" s="12">
        <f t="shared" si="16"/>
        <v>1</v>
      </c>
      <c r="P54" s="12">
        <f t="shared" si="17"/>
        <v>1</v>
      </c>
      <c r="Q54" s="13">
        <f t="shared" ca="1" si="12"/>
        <v>0</v>
      </c>
      <c r="R54" s="13">
        <f t="shared" ca="1" si="13"/>
        <v>0</v>
      </c>
      <c r="S54" s="28"/>
    </row>
    <row r="55" spans="3:19" x14ac:dyDescent="0.2">
      <c r="E55" s="28"/>
      <c r="F55" s="10">
        <f t="shared" si="4"/>
        <v>48</v>
      </c>
      <c r="G55" s="11">
        <v>9.859999999999999E-4</v>
      </c>
      <c r="H55" s="12">
        <f t="shared" si="5"/>
        <v>0.99901399999999996</v>
      </c>
      <c r="I55" s="28"/>
      <c r="J55" s="12">
        <f t="shared" si="14"/>
        <v>1</v>
      </c>
      <c r="K55" s="12">
        <f t="shared" si="15"/>
        <v>1</v>
      </c>
      <c r="L55" s="13">
        <f t="shared" ca="1" si="10"/>
        <v>0</v>
      </c>
      <c r="M55" s="13">
        <f t="shared" ca="1" si="11"/>
        <v>0</v>
      </c>
      <c r="N55" s="28"/>
      <c r="O55" s="12">
        <f t="shared" si="16"/>
        <v>1</v>
      </c>
      <c r="P55" s="12">
        <f t="shared" si="17"/>
        <v>1</v>
      </c>
      <c r="Q55" s="13">
        <f t="shared" ca="1" si="12"/>
        <v>0</v>
      </c>
      <c r="R55" s="13">
        <f t="shared" ca="1" si="13"/>
        <v>0</v>
      </c>
      <c r="S55" s="28"/>
    </row>
    <row r="56" spans="3:19" x14ac:dyDescent="0.2">
      <c r="E56" s="28"/>
      <c r="F56" s="10">
        <f t="shared" si="4"/>
        <v>49</v>
      </c>
      <c r="G56" s="11">
        <v>1.059E-3</v>
      </c>
      <c r="H56" s="12">
        <f t="shared" si="5"/>
        <v>0.99894099999999997</v>
      </c>
      <c r="I56" s="28"/>
      <c r="J56" s="12">
        <f t="shared" si="14"/>
        <v>1</v>
      </c>
      <c r="K56" s="12">
        <f t="shared" si="15"/>
        <v>1</v>
      </c>
      <c r="L56" s="13">
        <f t="shared" ca="1" si="10"/>
        <v>0</v>
      </c>
      <c r="M56" s="13">
        <f t="shared" ca="1" si="11"/>
        <v>0</v>
      </c>
      <c r="N56" s="28"/>
      <c r="O56" s="12">
        <f t="shared" si="16"/>
        <v>1</v>
      </c>
      <c r="P56" s="12">
        <f t="shared" si="17"/>
        <v>1</v>
      </c>
      <c r="Q56" s="13">
        <f t="shared" ca="1" si="12"/>
        <v>0</v>
      </c>
      <c r="R56" s="13">
        <f t="shared" ca="1" si="13"/>
        <v>0</v>
      </c>
      <c r="S56" s="28"/>
    </row>
    <row r="57" spans="3:19" x14ac:dyDescent="0.2">
      <c r="E57" s="28"/>
      <c r="F57" s="10">
        <f t="shared" si="4"/>
        <v>50</v>
      </c>
      <c r="G57" s="11">
        <v>1.1559999999999999E-3</v>
      </c>
      <c r="H57" s="12">
        <f t="shared" si="5"/>
        <v>0.99884399999999995</v>
      </c>
      <c r="I57" s="28"/>
      <c r="J57" s="12">
        <f t="shared" si="14"/>
        <v>1</v>
      </c>
      <c r="K57" s="12">
        <f t="shared" si="15"/>
        <v>1</v>
      </c>
      <c r="L57" s="13">
        <f t="shared" ca="1" si="10"/>
        <v>0</v>
      </c>
      <c r="M57" s="13">
        <f t="shared" ca="1" si="11"/>
        <v>0</v>
      </c>
      <c r="N57" s="28"/>
      <c r="O57" s="12">
        <f t="shared" si="16"/>
        <v>1</v>
      </c>
      <c r="P57" s="12">
        <f t="shared" si="17"/>
        <v>1</v>
      </c>
      <c r="Q57" s="13">
        <f t="shared" ca="1" si="12"/>
        <v>0</v>
      </c>
      <c r="R57" s="13">
        <f t="shared" ca="1" si="13"/>
        <v>0</v>
      </c>
      <c r="S57" s="28"/>
    </row>
    <row r="58" spans="3:19" x14ac:dyDescent="0.2">
      <c r="E58" s="28"/>
      <c r="F58" s="10">
        <f t="shared" si="4"/>
        <v>51</v>
      </c>
      <c r="G58" s="11">
        <v>1.2689999999999999E-3</v>
      </c>
      <c r="H58" s="12">
        <f t="shared" si="5"/>
        <v>0.99873100000000004</v>
      </c>
      <c r="I58" s="28"/>
      <c r="J58" s="12">
        <f t="shared" si="14"/>
        <v>1</v>
      </c>
      <c r="K58" s="12">
        <f t="shared" si="15"/>
        <v>1</v>
      </c>
      <c r="L58" s="13">
        <f t="shared" ca="1" si="10"/>
        <v>0</v>
      </c>
      <c r="M58" s="13">
        <f t="shared" ca="1" si="11"/>
        <v>0</v>
      </c>
      <c r="N58" s="28"/>
      <c r="O58" s="12">
        <f t="shared" si="16"/>
        <v>1</v>
      </c>
      <c r="P58" s="12">
        <f t="shared" si="17"/>
        <v>1</v>
      </c>
      <c r="Q58" s="13">
        <f t="shared" ca="1" si="12"/>
        <v>0</v>
      </c>
      <c r="R58" s="13">
        <f t="shared" ca="1" si="13"/>
        <v>0</v>
      </c>
      <c r="S58" s="28"/>
    </row>
    <row r="59" spans="3:19" x14ac:dyDescent="0.2">
      <c r="E59" s="28"/>
      <c r="F59" s="10">
        <f t="shared" si="4"/>
        <v>52</v>
      </c>
      <c r="G59" s="11">
        <v>1.421E-3</v>
      </c>
      <c r="H59" s="12">
        <f t="shared" si="5"/>
        <v>0.99857899999999999</v>
      </c>
      <c r="I59" s="28"/>
      <c r="J59" s="12">
        <f t="shared" si="14"/>
        <v>1</v>
      </c>
      <c r="K59" s="12">
        <f t="shared" si="15"/>
        <v>1</v>
      </c>
      <c r="L59" s="13">
        <f t="shared" ca="1" si="10"/>
        <v>0</v>
      </c>
      <c r="M59" s="13">
        <f t="shared" ca="1" si="11"/>
        <v>0</v>
      </c>
      <c r="N59" s="28"/>
      <c r="O59" s="12">
        <f t="shared" si="16"/>
        <v>1</v>
      </c>
      <c r="P59" s="12">
        <f t="shared" si="17"/>
        <v>1</v>
      </c>
      <c r="Q59" s="13">
        <f t="shared" ca="1" si="12"/>
        <v>0</v>
      </c>
      <c r="R59" s="13">
        <f t="shared" ca="1" si="13"/>
        <v>0</v>
      </c>
      <c r="S59" s="28"/>
    </row>
    <row r="60" spans="3:19" x14ac:dyDescent="0.2">
      <c r="C60" s="15"/>
      <c r="D60" s="15"/>
      <c r="E60" s="28"/>
      <c r="F60" s="10">
        <f t="shared" si="4"/>
        <v>53</v>
      </c>
      <c r="G60" s="11">
        <v>1.622E-3</v>
      </c>
      <c r="H60" s="12">
        <f t="shared" si="5"/>
        <v>0.99837799999999999</v>
      </c>
      <c r="I60" s="28"/>
      <c r="J60" s="12">
        <f t="shared" si="14"/>
        <v>1</v>
      </c>
      <c r="K60" s="12">
        <f t="shared" si="15"/>
        <v>1</v>
      </c>
      <c r="L60" s="13">
        <f t="shared" ca="1" si="10"/>
        <v>0</v>
      </c>
      <c r="M60" s="13">
        <f t="shared" ca="1" si="11"/>
        <v>0</v>
      </c>
      <c r="N60" s="28"/>
      <c r="O60" s="12">
        <f t="shared" si="16"/>
        <v>1</v>
      </c>
      <c r="P60" s="12">
        <f t="shared" si="17"/>
        <v>1</v>
      </c>
      <c r="Q60" s="13">
        <f t="shared" ca="1" si="12"/>
        <v>0</v>
      </c>
      <c r="R60" s="13">
        <f t="shared" ca="1" si="13"/>
        <v>0</v>
      </c>
      <c r="S60" s="28"/>
    </row>
    <row r="61" spans="3:19" x14ac:dyDescent="0.2">
      <c r="C61" s="15"/>
      <c r="D61" s="15"/>
      <c r="E61" s="28"/>
      <c r="F61" s="10">
        <f t="shared" si="4"/>
        <v>54</v>
      </c>
      <c r="G61" s="11">
        <v>1.843E-3</v>
      </c>
      <c r="H61" s="12">
        <f t="shared" si="5"/>
        <v>0.99815699999999996</v>
      </c>
      <c r="I61" s="28"/>
      <c r="J61" s="12">
        <f t="shared" si="14"/>
        <v>1</v>
      </c>
      <c r="K61" s="12">
        <f t="shared" si="15"/>
        <v>1</v>
      </c>
      <c r="L61" s="13">
        <f t="shared" ca="1" si="10"/>
        <v>0</v>
      </c>
      <c r="M61" s="13">
        <f t="shared" ca="1" si="11"/>
        <v>0</v>
      </c>
      <c r="N61" s="28"/>
      <c r="O61" s="12">
        <f t="shared" si="16"/>
        <v>1</v>
      </c>
      <c r="P61" s="12">
        <f t="shared" si="17"/>
        <v>1</v>
      </c>
      <c r="Q61" s="13">
        <f t="shared" ca="1" si="12"/>
        <v>0</v>
      </c>
      <c r="R61" s="13">
        <f t="shared" ca="1" si="13"/>
        <v>0</v>
      </c>
      <c r="S61" s="28"/>
    </row>
    <row r="62" spans="3:19" x14ac:dyDescent="0.2">
      <c r="C62" s="15"/>
      <c r="D62" s="15"/>
      <c r="E62" s="28"/>
      <c r="F62" s="10">
        <f t="shared" si="4"/>
        <v>55</v>
      </c>
      <c r="G62" s="11">
        <v>2.147E-3</v>
      </c>
      <c r="H62" s="12">
        <f t="shared" si="5"/>
        <v>0.99785299999999999</v>
      </c>
      <c r="I62" s="28"/>
      <c r="J62" s="12">
        <f t="shared" si="14"/>
        <v>1</v>
      </c>
      <c r="K62" s="12">
        <f t="shared" si="15"/>
        <v>1</v>
      </c>
      <c r="L62" s="13">
        <f t="shared" ca="1" si="10"/>
        <v>0</v>
      </c>
      <c r="M62" s="13">
        <f t="shared" ca="1" si="11"/>
        <v>0</v>
      </c>
      <c r="N62" s="28"/>
      <c r="O62" s="12">
        <f t="shared" si="16"/>
        <v>1</v>
      </c>
      <c r="P62" s="12">
        <f t="shared" si="17"/>
        <v>1</v>
      </c>
      <c r="Q62" s="13">
        <f t="shared" ca="1" si="12"/>
        <v>0</v>
      </c>
      <c r="R62" s="13">
        <f t="shared" ca="1" si="13"/>
        <v>0</v>
      </c>
      <c r="S62" s="28"/>
    </row>
    <row r="63" spans="3:19" x14ac:dyDescent="0.2">
      <c r="C63" s="15"/>
      <c r="D63" s="15"/>
      <c r="E63" s="28"/>
      <c r="F63" s="10">
        <f t="shared" si="4"/>
        <v>56</v>
      </c>
      <c r="G63" s="11">
        <v>2.5249999999999999E-3</v>
      </c>
      <c r="H63" s="12">
        <f t="shared" si="5"/>
        <v>0.997475</v>
      </c>
      <c r="I63" s="28"/>
      <c r="J63" s="12">
        <f t="shared" si="14"/>
        <v>1</v>
      </c>
      <c r="K63" s="12">
        <f t="shared" si="15"/>
        <v>1</v>
      </c>
      <c r="L63" s="13">
        <f t="shared" ca="1" si="10"/>
        <v>0</v>
      </c>
      <c r="M63" s="13">
        <f t="shared" ca="1" si="11"/>
        <v>0</v>
      </c>
      <c r="N63" s="28"/>
      <c r="O63" s="12">
        <f t="shared" si="16"/>
        <v>1</v>
      </c>
      <c r="P63" s="12">
        <f t="shared" si="17"/>
        <v>1</v>
      </c>
      <c r="Q63" s="13">
        <f t="shared" ca="1" si="12"/>
        <v>0</v>
      </c>
      <c r="R63" s="13">
        <f t="shared" ca="1" si="13"/>
        <v>0</v>
      </c>
      <c r="S63" s="28"/>
    </row>
    <row r="64" spans="3:19" x14ac:dyDescent="0.2">
      <c r="C64" s="15"/>
      <c r="D64" s="15"/>
      <c r="E64" s="28"/>
      <c r="F64" s="10">
        <f t="shared" si="4"/>
        <v>57</v>
      </c>
      <c r="G64" s="11">
        <v>2.9640000000000001E-3</v>
      </c>
      <c r="H64" s="12">
        <f t="shared" si="5"/>
        <v>0.99703600000000003</v>
      </c>
      <c r="I64" s="28"/>
      <c r="J64" s="12">
        <f t="shared" si="14"/>
        <v>1</v>
      </c>
      <c r="K64" s="12">
        <f t="shared" si="15"/>
        <v>1</v>
      </c>
      <c r="L64" s="13">
        <f t="shared" ca="1" si="10"/>
        <v>0</v>
      </c>
      <c r="M64" s="13">
        <f t="shared" ca="1" si="11"/>
        <v>0</v>
      </c>
      <c r="N64" s="28"/>
      <c r="O64" s="12">
        <f t="shared" si="16"/>
        <v>1</v>
      </c>
      <c r="P64" s="12">
        <f t="shared" si="17"/>
        <v>1</v>
      </c>
      <c r="Q64" s="13">
        <f t="shared" ca="1" si="12"/>
        <v>0</v>
      </c>
      <c r="R64" s="13">
        <f t="shared" ca="1" si="13"/>
        <v>0</v>
      </c>
      <c r="S64" s="28"/>
    </row>
    <row r="65" spans="3:19" x14ac:dyDescent="0.2">
      <c r="C65" s="15"/>
      <c r="D65" s="15"/>
      <c r="E65" s="28"/>
      <c r="F65" s="10">
        <f t="shared" si="4"/>
        <v>58</v>
      </c>
      <c r="G65" s="11">
        <v>3.4420000000000002E-3</v>
      </c>
      <c r="H65" s="12">
        <f t="shared" si="5"/>
        <v>0.99655800000000005</v>
      </c>
      <c r="I65" s="28"/>
      <c r="J65" s="12">
        <f t="shared" si="14"/>
        <v>1</v>
      </c>
      <c r="K65" s="12">
        <f t="shared" si="15"/>
        <v>1</v>
      </c>
      <c r="L65" s="13">
        <f t="shared" ca="1" si="10"/>
        <v>0</v>
      </c>
      <c r="M65" s="13">
        <f t="shared" ca="1" si="11"/>
        <v>0</v>
      </c>
      <c r="N65" s="28"/>
      <c r="O65" s="12">
        <f t="shared" si="16"/>
        <v>1</v>
      </c>
      <c r="P65" s="12">
        <f t="shared" si="17"/>
        <v>1</v>
      </c>
      <c r="Q65" s="13">
        <f t="shared" ca="1" si="12"/>
        <v>0</v>
      </c>
      <c r="R65" s="13">
        <f t="shared" ca="1" si="13"/>
        <v>0</v>
      </c>
      <c r="S65" s="28"/>
    </row>
    <row r="66" spans="3:19" x14ac:dyDescent="0.2">
      <c r="C66" s="15"/>
      <c r="D66" s="15"/>
      <c r="E66" s="28"/>
      <c r="F66" s="10">
        <f t="shared" si="4"/>
        <v>59</v>
      </c>
      <c r="G66" s="11">
        <v>3.9110000000000004E-3</v>
      </c>
      <c r="H66" s="12">
        <f t="shared" si="5"/>
        <v>0.996089</v>
      </c>
      <c r="I66" s="28"/>
      <c r="J66" s="12">
        <f t="shared" si="14"/>
        <v>1</v>
      </c>
      <c r="K66" s="12">
        <f t="shared" si="15"/>
        <v>1</v>
      </c>
      <c r="L66" s="13">
        <f t="shared" ca="1" si="10"/>
        <v>0</v>
      </c>
      <c r="M66" s="13">
        <f t="shared" ca="1" si="11"/>
        <v>0</v>
      </c>
      <c r="N66" s="28"/>
      <c r="O66" s="12">
        <f t="shared" si="16"/>
        <v>1</v>
      </c>
      <c r="P66" s="12">
        <f t="shared" si="17"/>
        <v>1</v>
      </c>
      <c r="Q66" s="13">
        <f t="shared" ca="1" si="12"/>
        <v>0</v>
      </c>
      <c r="R66" s="13">
        <f t="shared" ca="1" si="13"/>
        <v>0</v>
      </c>
      <c r="S66" s="28"/>
    </row>
    <row r="67" spans="3:19" x14ac:dyDescent="0.2">
      <c r="C67" s="15"/>
      <c r="D67" s="15"/>
      <c r="E67" s="28"/>
      <c r="F67" s="10">
        <f t="shared" si="4"/>
        <v>60</v>
      </c>
      <c r="G67" s="11">
        <v>4.4409999999999996E-3</v>
      </c>
      <c r="H67" s="12">
        <f t="shared" si="5"/>
        <v>0.99555899999999997</v>
      </c>
      <c r="I67" s="28"/>
      <c r="J67" s="12">
        <f t="shared" si="14"/>
        <v>1</v>
      </c>
      <c r="K67" s="12">
        <f t="shared" si="15"/>
        <v>1</v>
      </c>
      <c r="L67" s="13">
        <f t="shared" ca="1" si="10"/>
        <v>0</v>
      </c>
      <c r="M67" s="13">
        <f t="shared" ca="1" si="11"/>
        <v>0</v>
      </c>
      <c r="N67" s="28"/>
      <c r="O67" s="12">
        <f t="shared" si="16"/>
        <v>1</v>
      </c>
      <c r="P67" s="12">
        <f t="shared" si="17"/>
        <v>1</v>
      </c>
      <c r="Q67" s="13">
        <f t="shared" ca="1" si="12"/>
        <v>0</v>
      </c>
      <c r="R67" s="13">
        <f t="shared" ca="1" si="13"/>
        <v>0</v>
      </c>
      <c r="S67" s="28"/>
    </row>
    <row r="68" spans="3:19" x14ac:dyDescent="0.2">
      <c r="C68" s="15"/>
      <c r="D68" s="15"/>
      <c r="E68" s="28"/>
      <c r="F68" s="10">
        <f t="shared" si="4"/>
        <v>61</v>
      </c>
      <c r="G68" s="11">
        <v>5.1450000000000003E-3</v>
      </c>
      <c r="H68" s="12">
        <f t="shared" si="5"/>
        <v>0.99485500000000004</v>
      </c>
      <c r="I68" s="28"/>
      <c r="J68" s="12">
        <f t="shared" si="14"/>
        <v>0.99555899999999997</v>
      </c>
      <c r="K68" s="12">
        <f t="shared" si="15"/>
        <v>0.97002619070714913</v>
      </c>
      <c r="L68" s="13">
        <f t="shared" ca="1" si="10"/>
        <v>0</v>
      </c>
      <c r="M68" s="13">
        <f t="shared" ca="1" si="11"/>
        <v>0</v>
      </c>
      <c r="N68" s="28"/>
      <c r="O68" s="12">
        <f t="shared" si="16"/>
        <v>1</v>
      </c>
      <c r="P68" s="12">
        <f t="shared" si="17"/>
        <v>1</v>
      </c>
      <c r="Q68" s="13">
        <f t="shared" ca="1" si="12"/>
        <v>0</v>
      </c>
      <c r="R68" s="13">
        <f t="shared" ca="1" si="13"/>
        <v>0</v>
      </c>
      <c r="S68" s="28"/>
    </row>
    <row r="69" spans="3:19" x14ac:dyDescent="0.2">
      <c r="C69" s="15"/>
      <c r="D69" s="15"/>
      <c r="E69" s="28"/>
      <c r="F69" s="10">
        <f t="shared" si="4"/>
        <v>62</v>
      </c>
      <c r="G69" s="11">
        <v>5.8459999999999996E-3</v>
      </c>
      <c r="H69" s="12">
        <f t="shared" si="5"/>
        <v>0.99415399999999998</v>
      </c>
      <c r="I69" s="28"/>
      <c r="J69" s="12">
        <f t="shared" si="14"/>
        <v>0.99043684894500006</v>
      </c>
      <c r="K69" s="12">
        <f t="shared" si="15"/>
        <v>0.94095081065782249</v>
      </c>
      <c r="L69" s="13">
        <f t="shared" ca="1" si="10"/>
        <v>1</v>
      </c>
      <c r="M69" s="13">
        <f t="shared" ca="1" si="11"/>
        <v>0</v>
      </c>
      <c r="N69" s="28"/>
      <c r="O69" s="12">
        <f t="shared" si="16"/>
        <v>0.99485500000000004</v>
      </c>
      <c r="P69" s="12">
        <f t="shared" si="17"/>
        <v>0.97002619070714913</v>
      </c>
      <c r="Q69" s="13">
        <f t="shared" ca="1" si="12"/>
        <v>0</v>
      </c>
      <c r="R69" s="13">
        <f t="shared" ca="1" si="13"/>
        <v>0</v>
      </c>
      <c r="S69" s="28"/>
    </row>
    <row r="70" spans="3:19" x14ac:dyDescent="0.2">
      <c r="C70" s="15"/>
      <c r="D70" s="15"/>
      <c r="E70" s="28"/>
      <c r="F70" s="10">
        <f t="shared" si="4"/>
        <v>63</v>
      </c>
      <c r="G70" s="11">
        <v>6.7780000000000002E-3</v>
      </c>
      <c r="H70" s="12">
        <f t="shared" si="5"/>
        <v>0.99322200000000005</v>
      </c>
      <c r="I70" s="28"/>
      <c r="J70" s="12">
        <f t="shared" si="14"/>
        <v>0.98464675512606759</v>
      </c>
      <c r="K70" s="12">
        <f t="shared" si="15"/>
        <v>0.9127469305052115</v>
      </c>
      <c r="L70" s="13">
        <f t="shared" ca="1" si="10"/>
        <v>1</v>
      </c>
      <c r="M70" s="13">
        <f t="shared" ca="1" si="11"/>
        <v>1</v>
      </c>
      <c r="N70" s="28"/>
      <c r="O70" s="12">
        <f t="shared" si="16"/>
        <v>0.98903907766999999</v>
      </c>
      <c r="P70" s="12">
        <f t="shared" si="17"/>
        <v>0.94095081065782249</v>
      </c>
      <c r="Q70" s="13">
        <f t="shared" ca="1" si="12"/>
        <v>1</v>
      </c>
      <c r="R70" s="13">
        <f t="shared" ca="1" si="13"/>
        <v>0</v>
      </c>
      <c r="S70" s="28"/>
    </row>
    <row r="71" spans="3:19" x14ac:dyDescent="0.2">
      <c r="C71" s="15"/>
      <c r="D71" s="15"/>
      <c r="E71" s="28"/>
      <c r="F71" s="10">
        <f t="shared" si="4"/>
        <v>64</v>
      </c>
      <c r="G71" s="11">
        <v>7.685E-3</v>
      </c>
      <c r="H71" s="12">
        <f t="shared" si="5"/>
        <v>0.99231499999999995</v>
      </c>
      <c r="I71" s="28"/>
      <c r="J71" s="12">
        <f t="shared" si="14"/>
        <v>0.97797281941982317</v>
      </c>
      <c r="K71" s="12">
        <f t="shared" si="15"/>
        <v>0.88538842807761331</v>
      </c>
      <c r="L71" s="13">
        <f t="shared" ref="L71:L102" ca="1" si="18">IF($F71&gt;=$L$5,1,0)</f>
        <v>1</v>
      </c>
      <c r="M71" s="13">
        <f t="shared" ref="M71:M102" ca="1" si="19">IF($F71&gt;=$M$6,1,0)</f>
        <v>1</v>
      </c>
      <c r="N71" s="28"/>
      <c r="O71" s="12">
        <f t="shared" si="16"/>
        <v>0.98233537080155275</v>
      </c>
      <c r="P71" s="12">
        <f t="shared" si="17"/>
        <v>0.9127469305052115</v>
      </c>
      <c r="Q71" s="13">
        <f t="shared" ref="Q71:Q102" ca="1" si="20">IF($F71&gt;=$Q$5,1,0)</f>
        <v>1</v>
      </c>
      <c r="R71" s="13">
        <f t="shared" ref="R71:R102" ca="1" si="21">IF($F71&gt;=$R$6,1,0)</f>
        <v>1</v>
      </c>
      <c r="S71" s="28"/>
    </row>
    <row r="72" spans="3:19" x14ac:dyDescent="0.2">
      <c r="C72" s="15"/>
      <c r="D72" s="15"/>
      <c r="E72" s="28"/>
      <c r="F72" s="10">
        <f t="shared" ref="F72:F127" si="22">F71+1</f>
        <v>65</v>
      </c>
      <c r="G72" s="11">
        <v>8.6669999999999994E-3</v>
      </c>
      <c r="H72" s="12">
        <f t="shared" ref="H72:H127" si="23">1-G72</f>
        <v>0.99133300000000002</v>
      </c>
      <c r="I72" s="28"/>
      <c r="J72" s="12">
        <f t="shared" ref="J72:J103" si="24">IF($F71&lt;$A$5,1,J71*$H71)</f>
        <v>0.97045709830258176</v>
      </c>
      <c r="K72" s="12">
        <f t="shared" ref="K72:K103" si="25">IF($F71&lt;$A$5,1,K71*IF($F72&gt;($A$5+$H$4),$G$2,$G$1))</f>
        <v>0.85884996418431792</v>
      </c>
      <c r="L72" s="13">
        <f t="shared" ca="1" si="18"/>
        <v>1</v>
      </c>
      <c r="M72" s="13">
        <f t="shared" ca="1" si="19"/>
        <v>1</v>
      </c>
      <c r="N72" s="28"/>
      <c r="O72" s="12">
        <f t="shared" ref="O72:O103" si="26">IF($F71&lt;$A$6,1,O71*$H71)</f>
        <v>0.97478612347694282</v>
      </c>
      <c r="P72" s="12">
        <f t="shared" ref="P72:P103" si="27">IF($F71&lt;$A$6,1,P71*IF($F72&gt;($A$6+$H$4),$G$2,$G$1))</f>
        <v>0.88538842807761331</v>
      </c>
      <c r="Q72" s="13">
        <f t="shared" ca="1" si="20"/>
        <v>1</v>
      </c>
      <c r="R72" s="13">
        <f t="shared" ca="1" si="21"/>
        <v>1</v>
      </c>
      <c r="S72" s="28"/>
    </row>
    <row r="73" spans="3:19" x14ac:dyDescent="0.2">
      <c r="C73" s="15"/>
      <c r="D73" s="15"/>
      <c r="E73" s="28"/>
      <c r="F73" s="10">
        <f t="shared" si="22"/>
        <v>66</v>
      </c>
      <c r="G73" s="11">
        <v>9.8960000000000003E-3</v>
      </c>
      <c r="H73" s="12">
        <f t="shared" si="23"/>
        <v>0.99010399999999998</v>
      </c>
      <c r="I73" s="28"/>
      <c r="J73" s="12">
        <f t="shared" si="24"/>
        <v>0.96204614663159327</v>
      </c>
      <c r="K73" s="12">
        <f t="shared" si="25"/>
        <v>0.83310695914668542</v>
      </c>
      <c r="L73" s="13">
        <f t="shared" ca="1" si="18"/>
        <v>1</v>
      </c>
      <c r="M73" s="13">
        <f t="shared" ca="1" si="19"/>
        <v>1</v>
      </c>
      <c r="N73" s="28"/>
      <c r="O73" s="12">
        <f t="shared" si="26"/>
        <v>0.96633765214476819</v>
      </c>
      <c r="P73" s="12">
        <f t="shared" si="27"/>
        <v>0.85884996418431792</v>
      </c>
      <c r="Q73" s="13">
        <f t="shared" ca="1" si="20"/>
        <v>1</v>
      </c>
      <c r="R73" s="13">
        <f t="shared" ca="1" si="21"/>
        <v>1</v>
      </c>
      <c r="S73" s="28"/>
    </row>
    <row r="74" spans="3:19" x14ac:dyDescent="0.2">
      <c r="C74" s="15"/>
      <c r="D74" s="15"/>
      <c r="E74" s="28"/>
      <c r="F74" s="10">
        <f t="shared" si="22"/>
        <v>67</v>
      </c>
      <c r="G74" s="11">
        <v>1.0989000000000001E-2</v>
      </c>
      <c r="H74" s="12">
        <f t="shared" si="23"/>
        <v>0.98901099999999997</v>
      </c>
      <c r="I74" s="28"/>
      <c r="J74" s="12">
        <f t="shared" si="24"/>
        <v>0.952525737964527</v>
      </c>
      <c r="K74" s="12">
        <f t="shared" si="25"/>
        <v>0.80813557003267578</v>
      </c>
      <c r="L74" s="13">
        <f t="shared" ca="1" si="18"/>
        <v>1</v>
      </c>
      <c r="M74" s="13">
        <f t="shared" ca="1" si="19"/>
        <v>1</v>
      </c>
      <c r="N74" s="28"/>
      <c r="O74" s="12">
        <f t="shared" si="26"/>
        <v>0.95677477473914352</v>
      </c>
      <c r="P74" s="12">
        <f t="shared" si="27"/>
        <v>0.83310695914668542</v>
      </c>
      <c r="Q74" s="13">
        <f t="shared" ca="1" si="20"/>
        <v>1</v>
      </c>
      <c r="R74" s="13">
        <f t="shared" ca="1" si="21"/>
        <v>1</v>
      </c>
      <c r="S74" s="28"/>
    </row>
    <row r="75" spans="3:19" x14ac:dyDescent="0.2">
      <c r="C75" s="15"/>
      <c r="D75" s="15"/>
      <c r="E75" s="28"/>
      <c r="F75" s="10">
        <f t="shared" si="22"/>
        <v>68</v>
      </c>
      <c r="G75" s="11">
        <v>1.1825E-2</v>
      </c>
      <c r="H75" s="12">
        <f t="shared" si="23"/>
        <v>0.98817500000000003</v>
      </c>
      <c r="I75" s="28"/>
      <c r="J75" s="12">
        <f t="shared" si="24"/>
        <v>0.94205843263003475</v>
      </c>
      <c r="K75" s="12">
        <f t="shared" si="25"/>
        <v>0.78391266857374697</v>
      </c>
      <c r="L75" s="13">
        <f t="shared" ca="1" si="18"/>
        <v>1</v>
      </c>
      <c r="M75" s="13">
        <f t="shared" ca="1" si="19"/>
        <v>1</v>
      </c>
      <c r="N75" s="28"/>
      <c r="O75" s="12">
        <f t="shared" si="26"/>
        <v>0.94626077673953501</v>
      </c>
      <c r="P75" s="12">
        <f t="shared" si="27"/>
        <v>0.80813557003267578</v>
      </c>
      <c r="Q75" s="13">
        <f t="shared" ca="1" si="20"/>
        <v>1</v>
      </c>
      <c r="R75" s="13">
        <f t="shared" ca="1" si="21"/>
        <v>1</v>
      </c>
      <c r="S75" s="28"/>
    </row>
    <row r="76" spans="3:19" x14ac:dyDescent="0.2">
      <c r="C76" s="15"/>
      <c r="D76" s="15"/>
      <c r="E76" s="28"/>
      <c r="F76" s="10">
        <f t="shared" si="22"/>
        <v>69</v>
      </c>
      <c r="G76" s="11">
        <v>1.2865E-2</v>
      </c>
      <c r="H76" s="12">
        <f t="shared" si="23"/>
        <v>0.98713499999999998</v>
      </c>
      <c r="I76" s="28"/>
      <c r="J76" s="12">
        <f t="shared" si="24"/>
        <v>0.93091859166418456</v>
      </c>
      <c r="K76" s="12">
        <f t="shared" si="25"/>
        <v>0.76041581974366768</v>
      </c>
      <c r="L76" s="13">
        <f t="shared" ca="1" si="18"/>
        <v>1</v>
      </c>
      <c r="M76" s="13">
        <f t="shared" ca="1" si="19"/>
        <v>1</v>
      </c>
      <c r="N76" s="28"/>
      <c r="O76" s="12">
        <f t="shared" si="26"/>
        <v>0.93507124305459</v>
      </c>
      <c r="P76" s="12">
        <f t="shared" si="27"/>
        <v>0.78391266857374697</v>
      </c>
      <c r="Q76" s="13">
        <f t="shared" ca="1" si="20"/>
        <v>1</v>
      </c>
      <c r="R76" s="13">
        <f t="shared" ca="1" si="21"/>
        <v>1</v>
      </c>
      <c r="S76" s="28"/>
    </row>
    <row r="77" spans="3:19" x14ac:dyDescent="0.2">
      <c r="C77" s="15"/>
      <c r="D77" s="15"/>
      <c r="E77" s="28"/>
      <c r="F77" s="10">
        <f t="shared" si="22"/>
        <v>70</v>
      </c>
      <c r="G77" s="11">
        <v>1.3710999999999999E-2</v>
      </c>
      <c r="H77" s="12">
        <f t="shared" si="23"/>
        <v>0.98628899999999997</v>
      </c>
      <c r="I77" s="28"/>
      <c r="J77" s="12">
        <f t="shared" si="24"/>
        <v>0.91894232398242481</v>
      </c>
      <c r="K77" s="12">
        <f t="shared" si="25"/>
        <v>0.73762326097940412</v>
      </c>
      <c r="L77" s="13">
        <f t="shared" ca="1" si="18"/>
        <v>1</v>
      </c>
      <c r="M77" s="13">
        <f t="shared" ca="1" si="19"/>
        <v>1</v>
      </c>
      <c r="N77" s="28"/>
      <c r="O77" s="12">
        <f t="shared" si="26"/>
        <v>0.92304155151269263</v>
      </c>
      <c r="P77" s="12">
        <f t="shared" si="27"/>
        <v>0.76041581974366768</v>
      </c>
      <c r="Q77" s="13">
        <f t="shared" ca="1" si="20"/>
        <v>1</v>
      </c>
      <c r="R77" s="13">
        <f t="shared" ca="1" si="21"/>
        <v>1</v>
      </c>
      <c r="S77" s="28"/>
    </row>
    <row r="78" spans="3:19" x14ac:dyDescent="0.2">
      <c r="C78" s="15"/>
      <c r="D78" s="15"/>
      <c r="E78" s="28"/>
      <c r="F78" s="10">
        <f t="shared" si="22"/>
        <v>71</v>
      </c>
      <c r="G78" s="11">
        <v>1.4734000000000001E-2</v>
      </c>
      <c r="H78" s="12">
        <f t="shared" si="23"/>
        <v>0.98526599999999998</v>
      </c>
      <c r="I78" s="28"/>
      <c r="J78" s="12">
        <f t="shared" si="24"/>
        <v>0.90634270577830178</v>
      </c>
      <c r="K78" s="12">
        <f t="shared" si="25"/>
        <v>0.71551388202483668</v>
      </c>
      <c r="L78" s="13">
        <f t="shared" ca="1" si="18"/>
        <v>1</v>
      </c>
      <c r="M78" s="13">
        <f t="shared" ca="1" si="19"/>
        <v>1</v>
      </c>
      <c r="N78" s="28"/>
      <c r="O78" s="12">
        <f t="shared" si="26"/>
        <v>0.91038572879990209</v>
      </c>
      <c r="P78" s="12">
        <f t="shared" si="27"/>
        <v>0.73762326097940412</v>
      </c>
      <c r="Q78" s="13">
        <f t="shared" ca="1" si="20"/>
        <v>1</v>
      </c>
      <c r="R78" s="13">
        <f t="shared" ca="1" si="21"/>
        <v>1</v>
      </c>
      <c r="S78" s="28"/>
    </row>
    <row r="79" spans="3:19" x14ac:dyDescent="0.2">
      <c r="C79" s="15"/>
      <c r="D79" s="15"/>
      <c r="E79" s="28"/>
      <c r="F79" s="10">
        <f t="shared" si="22"/>
        <v>72</v>
      </c>
      <c r="G79" s="11">
        <v>1.6211E-2</v>
      </c>
      <c r="H79" s="12">
        <f t="shared" si="23"/>
        <v>0.98378900000000002</v>
      </c>
      <c r="I79" s="28"/>
      <c r="J79" s="12">
        <f t="shared" si="24"/>
        <v>0.89298865235136426</v>
      </c>
      <c r="K79" s="12">
        <f t="shared" si="25"/>
        <v>0.69406720537863686</v>
      </c>
      <c r="L79" s="13">
        <f t="shared" ca="1" si="18"/>
        <v>1</v>
      </c>
      <c r="M79" s="13">
        <f t="shared" ca="1" si="19"/>
        <v>1</v>
      </c>
      <c r="N79" s="28"/>
      <c r="O79" s="12">
        <f t="shared" si="26"/>
        <v>0.89697210547176431</v>
      </c>
      <c r="P79" s="12">
        <f t="shared" si="27"/>
        <v>0.71551388202483668</v>
      </c>
      <c r="Q79" s="13">
        <f t="shared" ca="1" si="20"/>
        <v>1</v>
      </c>
      <c r="R79" s="13">
        <f t="shared" ca="1" si="21"/>
        <v>1</v>
      </c>
      <c r="S79" s="28"/>
    </row>
    <row r="80" spans="3:19" x14ac:dyDescent="0.2">
      <c r="C80" s="15"/>
      <c r="D80" s="15"/>
      <c r="E80" s="28"/>
      <c r="F80" s="10">
        <f t="shared" si="22"/>
        <v>73</v>
      </c>
      <c r="G80" s="11">
        <v>1.7596000000000001E-2</v>
      </c>
      <c r="H80" s="12">
        <f t="shared" si="23"/>
        <v>0.98240400000000005</v>
      </c>
      <c r="I80" s="28"/>
      <c r="J80" s="12">
        <f t="shared" si="24"/>
        <v>0.87851241330809637</v>
      </c>
      <c r="K80" s="12">
        <f t="shared" si="25"/>
        <v>0.67326336732819569</v>
      </c>
      <c r="L80" s="13">
        <f t="shared" ca="1" si="18"/>
        <v>1</v>
      </c>
      <c r="M80" s="13">
        <f t="shared" ca="1" si="19"/>
        <v>1</v>
      </c>
      <c r="N80" s="28"/>
      <c r="O80" s="12">
        <f t="shared" si="26"/>
        <v>0.88243129066996151</v>
      </c>
      <c r="P80" s="12">
        <f t="shared" si="27"/>
        <v>0.69406720537863686</v>
      </c>
      <c r="Q80" s="13">
        <f t="shared" ca="1" si="20"/>
        <v>1</v>
      </c>
      <c r="R80" s="13">
        <f t="shared" ca="1" si="21"/>
        <v>1</v>
      </c>
      <c r="S80" s="28"/>
    </row>
    <row r="81" spans="3:19" x14ac:dyDescent="0.2">
      <c r="C81" s="15"/>
      <c r="D81" s="15"/>
      <c r="E81" s="28"/>
      <c r="F81" s="10">
        <f t="shared" si="22"/>
        <v>74</v>
      </c>
      <c r="G81" s="11">
        <v>1.9356000000000002E-2</v>
      </c>
      <c r="H81" s="12">
        <f t="shared" si="23"/>
        <v>0.98064399999999996</v>
      </c>
      <c r="I81" s="28"/>
      <c r="J81" s="12">
        <f t="shared" si="24"/>
        <v>0.86305410888352718</v>
      </c>
      <c r="K81" s="12">
        <f t="shared" si="25"/>
        <v>0.6530830995520378</v>
      </c>
      <c r="L81" s="13">
        <f t="shared" ca="1" si="18"/>
        <v>1</v>
      </c>
      <c r="M81" s="13">
        <f t="shared" ca="1" si="19"/>
        <v>1</v>
      </c>
      <c r="N81" s="28"/>
      <c r="O81" s="12">
        <f t="shared" si="26"/>
        <v>0.86690402967933289</v>
      </c>
      <c r="P81" s="12">
        <f t="shared" si="27"/>
        <v>0.67326336732819569</v>
      </c>
      <c r="Q81" s="13">
        <f t="shared" ca="1" si="20"/>
        <v>1</v>
      </c>
      <c r="R81" s="13">
        <f t="shared" ca="1" si="21"/>
        <v>1</v>
      </c>
      <c r="S81" s="28"/>
    </row>
    <row r="82" spans="3:19" x14ac:dyDescent="0.2">
      <c r="C82" s="15"/>
      <c r="D82" s="15"/>
      <c r="E82" s="28"/>
      <c r="F82" s="10">
        <f t="shared" si="22"/>
        <v>75</v>
      </c>
      <c r="G82" s="11">
        <v>2.1422E-2</v>
      </c>
      <c r="H82" s="12">
        <f t="shared" si="23"/>
        <v>0.97857799999999995</v>
      </c>
      <c r="I82" s="28"/>
      <c r="J82" s="12">
        <f t="shared" si="24"/>
        <v>0.84634883355197754</v>
      </c>
      <c r="K82" s="12">
        <f t="shared" si="25"/>
        <v>0.63350771127368111</v>
      </c>
      <c r="L82" s="13">
        <f t="shared" ca="1" si="18"/>
        <v>1</v>
      </c>
      <c r="M82" s="13">
        <f t="shared" ca="1" si="19"/>
        <v>1</v>
      </c>
      <c r="N82" s="28"/>
      <c r="O82" s="12">
        <f t="shared" si="26"/>
        <v>0.85012423528085967</v>
      </c>
      <c r="P82" s="12">
        <f t="shared" si="27"/>
        <v>0.6530830995520378</v>
      </c>
      <c r="Q82" s="13">
        <f t="shared" ca="1" si="20"/>
        <v>1</v>
      </c>
      <c r="R82" s="13">
        <f t="shared" ca="1" si="21"/>
        <v>1</v>
      </c>
      <c r="S82" s="28"/>
    </row>
    <row r="83" spans="3:19" x14ac:dyDescent="0.2">
      <c r="C83" s="15"/>
      <c r="D83" s="15"/>
      <c r="E83" s="28"/>
      <c r="F83" s="10">
        <f t="shared" si="22"/>
        <v>76</v>
      </c>
      <c r="G83" s="11">
        <v>2.3689999999999999E-2</v>
      </c>
      <c r="H83" s="12">
        <f t="shared" si="23"/>
        <v>0.97631000000000001</v>
      </c>
      <c r="I83" s="28"/>
      <c r="J83" s="12">
        <f t="shared" si="24"/>
        <v>0.82821834883962708</v>
      </c>
      <c r="K83" s="12">
        <f t="shared" si="25"/>
        <v>0.61451907195041333</v>
      </c>
      <c r="L83" s="13">
        <f t="shared" ca="1" si="18"/>
        <v>1</v>
      </c>
      <c r="M83" s="13">
        <f t="shared" ca="1" si="19"/>
        <v>1</v>
      </c>
      <c r="N83" s="28"/>
      <c r="O83" s="12">
        <f t="shared" si="26"/>
        <v>0.8319128739126731</v>
      </c>
      <c r="P83" s="12">
        <f t="shared" si="27"/>
        <v>0.63350771127368111</v>
      </c>
      <c r="Q83" s="13">
        <f t="shared" ca="1" si="20"/>
        <v>1</v>
      </c>
      <c r="R83" s="13">
        <f t="shared" ca="1" si="21"/>
        <v>1</v>
      </c>
      <c r="S83" s="28"/>
    </row>
    <row r="84" spans="3:19" x14ac:dyDescent="0.2">
      <c r="C84" s="15"/>
      <c r="D84" s="15"/>
      <c r="E84" s="28"/>
      <c r="F84" s="10">
        <f t="shared" si="22"/>
        <v>77</v>
      </c>
      <c r="G84" s="11">
        <v>2.7288E-2</v>
      </c>
      <c r="H84" s="12">
        <f t="shared" si="23"/>
        <v>0.97271200000000002</v>
      </c>
      <c r="I84" s="28"/>
      <c r="J84" s="12">
        <f t="shared" si="24"/>
        <v>0.8085978561556163</v>
      </c>
      <c r="K84" s="12">
        <f t="shared" si="25"/>
        <v>0.59609959448095196</v>
      </c>
      <c r="L84" s="13">
        <f t="shared" ca="1" si="18"/>
        <v>1</v>
      </c>
      <c r="M84" s="13">
        <f t="shared" ca="1" si="19"/>
        <v>1</v>
      </c>
      <c r="N84" s="28"/>
      <c r="O84" s="12">
        <f t="shared" si="26"/>
        <v>0.81220485792968189</v>
      </c>
      <c r="P84" s="12">
        <f t="shared" si="27"/>
        <v>0.61451907195041333</v>
      </c>
      <c r="Q84" s="13">
        <f t="shared" ca="1" si="20"/>
        <v>1</v>
      </c>
      <c r="R84" s="13">
        <f t="shared" ca="1" si="21"/>
        <v>1</v>
      </c>
      <c r="S84" s="28"/>
    </row>
    <row r="85" spans="3:19" x14ac:dyDescent="0.2">
      <c r="C85" s="15"/>
      <c r="D85" s="15"/>
      <c r="E85" s="28"/>
      <c r="F85" s="10">
        <f t="shared" si="22"/>
        <v>78</v>
      </c>
      <c r="G85" s="11">
        <v>3.1032000000000001E-2</v>
      </c>
      <c r="H85" s="12">
        <f t="shared" si="23"/>
        <v>0.96896800000000005</v>
      </c>
      <c r="I85" s="28"/>
      <c r="J85" s="12">
        <f t="shared" si="24"/>
        <v>0.78653283785684192</v>
      </c>
      <c r="K85" s="12">
        <f t="shared" si="25"/>
        <v>0.57823221891643417</v>
      </c>
      <c r="L85" s="13">
        <f t="shared" ca="1" si="18"/>
        <v>1</v>
      </c>
      <c r="M85" s="13">
        <f t="shared" ca="1" si="19"/>
        <v>1</v>
      </c>
      <c r="N85" s="28"/>
      <c r="O85" s="12">
        <f t="shared" si="26"/>
        <v>0.79004141176649678</v>
      </c>
      <c r="P85" s="12">
        <f t="shared" si="27"/>
        <v>0.59609959448095196</v>
      </c>
      <c r="Q85" s="13">
        <f t="shared" ca="1" si="20"/>
        <v>1</v>
      </c>
      <c r="R85" s="13">
        <f t="shared" ca="1" si="21"/>
        <v>1</v>
      </c>
      <c r="S85" s="28"/>
    </row>
    <row r="86" spans="3:19" x14ac:dyDescent="0.2">
      <c r="C86" s="15"/>
      <c r="D86" s="15"/>
      <c r="E86" s="28"/>
      <c r="F86" s="10">
        <f t="shared" si="22"/>
        <v>79</v>
      </c>
      <c r="G86" s="11">
        <v>3.5261000000000001E-2</v>
      </c>
      <c r="H86" s="12">
        <f t="shared" si="23"/>
        <v>0.96473900000000001</v>
      </c>
      <c r="I86" s="28"/>
      <c r="J86" s="12">
        <f t="shared" si="24"/>
        <v>0.76212515083246846</v>
      </c>
      <c r="K86" s="12">
        <f t="shared" si="25"/>
        <v>0.56090039665965097</v>
      </c>
      <c r="L86" s="13">
        <f t="shared" ca="1" si="18"/>
        <v>1</v>
      </c>
      <c r="M86" s="13">
        <f t="shared" ca="1" si="19"/>
        <v>1</v>
      </c>
      <c r="N86" s="28"/>
      <c r="O86" s="12">
        <f t="shared" si="26"/>
        <v>0.76552484667655885</v>
      </c>
      <c r="P86" s="12">
        <f t="shared" si="27"/>
        <v>0.57823221891643417</v>
      </c>
      <c r="Q86" s="13">
        <f t="shared" ca="1" si="20"/>
        <v>1</v>
      </c>
      <c r="R86" s="13">
        <f t="shared" ca="1" si="21"/>
        <v>1</v>
      </c>
      <c r="S86" s="28"/>
    </row>
    <row r="87" spans="3:19" x14ac:dyDescent="0.2">
      <c r="C87" s="15"/>
      <c r="D87" s="15"/>
      <c r="E87" s="28"/>
      <c r="F87" s="10">
        <f t="shared" si="22"/>
        <v>80</v>
      </c>
      <c r="G87" s="11">
        <v>4.0023000000000003E-2</v>
      </c>
      <c r="H87" s="12">
        <f t="shared" si="23"/>
        <v>0.95997699999999997</v>
      </c>
      <c r="I87" s="28"/>
      <c r="J87" s="12">
        <f t="shared" si="24"/>
        <v>0.7352518558889648</v>
      </c>
      <c r="K87" s="12">
        <f t="shared" si="25"/>
        <v>0.54408807513789015</v>
      </c>
      <c r="L87" s="13">
        <f t="shared" ca="1" si="18"/>
        <v>1</v>
      </c>
      <c r="M87" s="13">
        <f t="shared" ca="1" si="19"/>
        <v>1</v>
      </c>
      <c r="N87" s="28"/>
      <c r="O87" s="12">
        <f t="shared" si="26"/>
        <v>0.73853167505789674</v>
      </c>
      <c r="P87" s="12">
        <f t="shared" si="27"/>
        <v>0.56090039665965097</v>
      </c>
      <c r="Q87" s="13">
        <f t="shared" ca="1" si="20"/>
        <v>1</v>
      </c>
      <c r="R87" s="13">
        <f t="shared" ca="1" si="21"/>
        <v>1</v>
      </c>
      <c r="S87" s="28"/>
    </row>
    <row r="88" spans="3:19" x14ac:dyDescent="0.2">
      <c r="C88" s="15"/>
      <c r="D88" s="15"/>
      <c r="E88" s="28"/>
      <c r="F88" s="10">
        <f t="shared" si="22"/>
        <v>81</v>
      </c>
      <c r="G88" s="11">
        <v>4.5363000000000001E-2</v>
      </c>
      <c r="H88" s="12">
        <f t="shared" si="23"/>
        <v>0.95463699999999996</v>
      </c>
      <c r="I88" s="28"/>
      <c r="J88" s="12">
        <f t="shared" si="24"/>
        <v>0.70582487086072077</v>
      </c>
      <c r="K88" s="12">
        <f t="shared" si="25"/>
        <v>0.52906269461093947</v>
      </c>
      <c r="L88" s="13">
        <f t="shared" ca="1" si="18"/>
        <v>1</v>
      </c>
      <c r="M88" s="13">
        <f t="shared" ca="1" si="19"/>
        <v>1</v>
      </c>
      <c r="N88" s="28"/>
      <c r="O88" s="12">
        <f t="shared" si="26"/>
        <v>0.70897342182705447</v>
      </c>
      <c r="P88" s="12">
        <f t="shared" si="27"/>
        <v>0.54408807513789015</v>
      </c>
      <c r="Q88" s="13">
        <f t="shared" ca="1" si="20"/>
        <v>1</v>
      </c>
      <c r="R88" s="13">
        <f t="shared" ca="1" si="21"/>
        <v>1</v>
      </c>
      <c r="S88" s="28"/>
    </row>
    <row r="89" spans="3:19" x14ac:dyDescent="0.2">
      <c r="C89" s="15"/>
      <c r="D89" s="15"/>
      <c r="E89" s="28"/>
      <c r="F89" s="10">
        <f t="shared" si="22"/>
        <v>82</v>
      </c>
      <c r="G89" s="11">
        <v>5.1323000000000001E-2</v>
      </c>
      <c r="H89" s="12">
        <f t="shared" si="23"/>
        <v>0.94867699999999999</v>
      </c>
      <c r="I89" s="28"/>
      <c r="J89" s="12">
        <f t="shared" si="24"/>
        <v>0.67380653724386586</v>
      </c>
      <c r="K89" s="12">
        <f t="shared" si="25"/>
        <v>0.5144522506913064</v>
      </c>
      <c r="L89" s="13">
        <f t="shared" ca="1" si="18"/>
        <v>1</v>
      </c>
      <c r="M89" s="13">
        <f t="shared" ca="1" si="19"/>
        <v>1</v>
      </c>
      <c r="N89" s="28"/>
      <c r="O89" s="12">
        <f t="shared" si="26"/>
        <v>0.67681226049271381</v>
      </c>
      <c r="P89" s="12">
        <f t="shared" si="27"/>
        <v>0.52906269461093947</v>
      </c>
      <c r="Q89" s="13">
        <f t="shared" ca="1" si="20"/>
        <v>1</v>
      </c>
      <c r="R89" s="13">
        <f t="shared" ca="1" si="21"/>
        <v>1</v>
      </c>
      <c r="S89" s="28"/>
    </row>
    <row r="90" spans="3:19" x14ac:dyDescent="0.2">
      <c r="C90" s="15"/>
      <c r="D90" s="15"/>
      <c r="E90" s="28"/>
      <c r="F90" s="10">
        <f t="shared" si="22"/>
        <v>83</v>
      </c>
      <c r="G90" s="11">
        <v>5.6554E-2</v>
      </c>
      <c r="H90" s="12">
        <f t="shared" si="23"/>
        <v>0.94344600000000001</v>
      </c>
      <c r="I90" s="28"/>
      <c r="J90" s="12">
        <f t="shared" si="24"/>
        <v>0.63922476433289888</v>
      </c>
      <c r="K90" s="12">
        <f t="shared" si="25"/>
        <v>0.5002452846084271</v>
      </c>
      <c r="L90" s="13">
        <f t="shared" ca="1" si="18"/>
        <v>1</v>
      </c>
      <c r="M90" s="13">
        <f t="shared" ca="1" si="19"/>
        <v>1</v>
      </c>
      <c r="N90" s="28"/>
      <c r="O90" s="12">
        <f t="shared" si="26"/>
        <v>0.64207622484744631</v>
      </c>
      <c r="P90" s="12">
        <f t="shared" si="27"/>
        <v>0.5144522506913064</v>
      </c>
      <c r="Q90" s="13">
        <f t="shared" ca="1" si="20"/>
        <v>1</v>
      </c>
      <c r="R90" s="13">
        <f t="shared" ca="1" si="21"/>
        <v>1</v>
      </c>
      <c r="S90" s="28"/>
    </row>
    <row r="91" spans="3:19" x14ac:dyDescent="0.2">
      <c r="C91" s="15"/>
      <c r="D91" s="15"/>
      <c r="E91" s="28"/>
      <c r="F91" s="10">
        <f t="shared" si="22"/>
        <v>84</v>
      </c>
      <c r="G91" s="11">
        <v>6.3315999999999997E-2</v>
      </c>
      <c r="H91" s="12">
        <f t="shared" si="23"/>
        <v>0.93668399999999996</v>
      </c>
      <c r="I91" s="28"/>
      <c r="J91" s="12">
        <f t="shared" si="24"/>
        <v>0.60307404701081613</v>
      </c>
      <c r="K91" s="12">
        <f t="shared" si="25"/>
        <v>0.48643065403386532</v>
      </c>
      <c r="L91" s="13">
        <f t="shared" ca="1" si="18"/>
        <v>1</v>
      </c>
      <c r="M91" s="13">
        <f t="shared" ca="1" si="19"/>
        <v>1</v>
      </c>
      <c r="N91" s="28"/>
      <c r="O91" s="12">
        <f t="shared" si="26"/>
        <v>0.60576424602742385</v>
      </c>
      <c r="P91" s="12">
        <f t="shared" si="27"/>
        <v>0.5002452846084271</v>
      </c>
      <c r="Q91" s="13">
        <f t="shared" ca="1" si="20"/>
        <v>1</v>
      </c>
      <c r="R91" s="13">
        <f t="shared" ca="1" si="21"/>
        <v>1</v>
      </c>
      <c r="S91" s="28"/>
    </row>
    <row r="92" spans="3:19" x14ac:dyDescent="0.2">
      <c r="C92" s="15"/>
      <c r="D92" s="15"/>
      <c r="E92" s="28"/>
      <c r="F92" s="10">
        <f t="shared" si="22"/>
        <v>85</v>
      </c>
      <c r="G92" s="11">
        <v>7.0385000000000003E-2</v>
      </c>
      <c r="H92" s="12">
        <f t="shared" si="23"/>
        <v>0.92961499999999997</v>
      </c>
      <c r="I92" s="28"/>
      <c r="J92" s="12">
        <f t="shared" si="24"/>
        <v>0.56488981065027932</v>
      </c>
      <c r="K92" s="12">
        <f t="shared" si="25"/>
        <v>0.47299752434253728</v>
      </c>
      <c r="L92" s="13">
        <f t="shared" ca="1" si="18"/>
        <v>1</v>
      </c>
      <c r="M92" s="13">
        <f t="shared" ca="1" si="19"/>
        <v>1</v>
      </c>
      <c r="N92" s="28"/>
      <c r="O92" s="12">
        <f t="shared" si="26"/>
        <v>0.56740967702595146</v>
      </c>
      <c r="P92" s="12">
        <f t="shared" si="27"/>
        <v>0.48643065403386532</v>
      </c>
      <c r="Q92" s="13">
        <f t="shared" ca="1" si="20"/>
        <v>1</v>
      </c>
      <c r="R92" s="13">
        <f t="shared" ca="1" si="21"/>
        <v>1</v>
      </c>
      <c r="S92" s="28"/>
    </row>
    <row r="93" spans="3:19" x14ac:dyDescent="0.2">
      <c r="C93" s="15"/>
      <c r="D93" s="15"/>
      <c r="E93" s="28"/>
      <c r="F93" s="10">
        <f t="shared" si="22"/>
        <v>86</v>
      </c>
      <c r="G93" s="11">
        <v>7.8470999999999999E-2</v>
      </c>
      <c r="H93" s="12">
        <f t="shared" si="23"/>
        <v>0.92152900000000004</v>
      </c>
      <c r="I93" s="28"/>
      <c r="J93" s="12">
        <f t="shared" si="24"/>
        <v>0.52513004132765939</v>
      </c>
      <c r="K93" s="12">
        <f t="shared" si="25"/>
        <v>0.45993536011526381</v>
      </c>
      <c r="L93" s="13">
        <f t="shared" ca="1" si="18"/>
        <v>1</v>
      </c>
      <c r="M93" s="13">
        <f t="shared" ca="1" si="19"/>
        <v>1</v>
      </c>
      <c r="N93" s="28"/>
      <c r="O93" s="12">
        <f t="shared" si="26"/>
        <v>0.52747254690847989</v>
      </c>
      <c r="P93" s="12">
        <f t="shared" si="27"/>
        <v>0.47299752434253728</v>
      </c>
      <c r="Q93" s="13">
        <f t="shared" ca="1" si="20"/>
        <v>1</v>
      </c>
      <c r="R93" s="13">
        <f t="shared" ca="1" si="21"/>
        <v>1</v>
      </c>
      <c r="S93" s="28"/>
    </row>
    <row r="94" spans="3:19" x14ac:dyDescent="0.2">
      <c r="C94" s="15"/>
      <c r="D94" s="15"/>
      <c r="E94" s="28"/>
      <c r="F94" s="10">
        <f t="shared" si="22"/>
        <v>87</v>
      </c>
      <c r="G94" s="11">
        <v>8.9638999999999996E-2</v>
      </c>
      <c r="H94" s="12">
        <f t="shared" si="23"/>
        <v>0.91036099999999998</v>
      </c>
      <c r="I94" s="28"/>
      <c r="J94" s="12">
        <f t="shared" si="24"/>
        <v>0.48392256185463667</v>
      </c>
      <c r="K94" s="12">
        <f t="shared" si="25"/>
        <v>0.44723391687598585</v>
      </c>
      <c r="L94" s="13">
        <f t="shared" ca="1" si="18"/>
        <v>1</v>
      </c>
      <c r="M94" s="13">
        <f t="shared" ca="1" si="19"/>
        <v>1</v>
      </c>
      <c r="N94" s="28"/>
      <c r="O94" s="12">
        <f t="shared" si="26"/>
        <v>0.48608124868002461</v>
      </c>
      <c r="P94" s="12">
        <f t="shared" si="27"/>
        <v>0.45993536011526381</v>
      </c>
      <c r="Q94" s="13">
        <f t="shared" ca="1" si="20"/>
        <v>1</v>
      </c>
      <c r="R94" s="13">
        <f t="shared" ca="1" si="21"/>
        <v>1</v>
      </c>
      <c r="S94" s="28"/>
    </row>
    <row r="95" spans="3:19" x14ac:dyDescent="0.2">
      <c r="C95" s="15"/>
      <c r="D95" s="15"/>
      <c r="E95" s="28"/>
      <c r="F95" s="10">
        <f t="shared" si="22"/>
        <v>88</v>
      </c>
      <c r="G95" s="11">
        <v>0.101123</v>
      </c>
      <c r="H95" s="12">
        <f t="shared" si="23"/>
        <v>0.89887700000000004</v>
      </c>
      <c r="I95" s="28"/>
      <c r="J95" s="12">
        <f t="shared" si="24"/>
        <v>0.44054422733254889</v>
      </c>
      <c r="K95" s="12">
        <f t="shared" si="25"/>
        <v>0.43488323305716242</v>
      </c>
      <c r="L95" s="13">
        <f t="shared" ca="1" si="18"/>
        <v>1</v>
      </c>
      <c r="M95" s="13">
        <f t="shared" ca="1" si="19"/>
        <v>1</v>
      </c>
      <c r="N95" s="28"/>
      <c r="O95" s="12">
        <f t="shared" si="26"/>
        <v>0.44250941162959589</v>
      </c>
      <c r="P95" s="12">
        <f t="shared" si="27"/>
        <v>0.44723391687598585</v>
      </c>
      <c r="Q95" s="13">
        <f t="shared" ca="1" si="20"/>
        <v>1</v>
      </c>
      <c r="R95" s="13">
        <f t="shared" ca="1" si="21"/>
        <v>1</v>
      </c>
      <c r="S95" s="28"/>
    </row>
    <row r="96" spans="3:19" x14ac:dyDescent="0.2">
      <c r="C96" s="15"/>
      <c r="D96" s="15"/>
      <c r="E96" s="28"/>
      <c r="F96" s="10">
        <f t="shared" si="22"/>
        <v>89</v>
      </c>
      <c r="G96" s="11">
        <v>0.11353100000000001</v>
      </c>
      <c r="H96" s="12">
        <f t="shared" si="23"/>
        <v>0.88646899999999995</v>
      </c>
      <c r="I96" s="28"/>
      <c r="J96" s="12">
        <f t="shared" si="24"/>
        <v>0.39599507343199958</v>
      </c>
      <c r="K96" s="12">
        <f t="shared" si="25"/>
        <v>0.42287362218705021</v>
      </c>
      <c r="L96" s="13">
        <f t="shared" ca="1" si="18"/>
        <v>1</v>
      </c>
      <c r="M96" s="13">
        <f t="shared" ca="1" si="19"/>
        <v>1</v>
      </c>
      <c r="N96" s="28"/>
      <c r="O96" s="12">
        <f t="shared" si="26"/>
        <v>0.39776153239737627</v>
      </c>
      <c r="P96" s="12">
        <f t="shared" si="27"/>
        <v>0.43488323305716242</v>
      </c>
      <c r="Q96" s="13">
        <f t="shared" ca="1" si="20"/>
        <v>1</v>
      </c>
      <c r="R96" s="13">
        <f t="shared" ca="1" si="21"/>
        <v>1</v>
      </c>
      <c r="S96" s="28"/>
    </row>
    <row r="97" spans="3:19" x14ac:dyDescent="0.2">
      <c r="C97" s="15"/>
      <c r="D97" s="15"/>
      <c r="E97" s="28"/>
      <c r="F97" s="10">
        <f t="shared" si="22"/>
        <v>90</v>
      </c>
      <c r="G97" s="11">
        <v>0.12772800000000001</v>
      </c>
      <c r="H97" s="12">
        <f t="shared" si="23"/>
        <v>0.87227199999999994</v>
      </c>
      <c r="I97" s="28"/>
      <c r="J97" s="12">
        <f t="shared" si="24"/>
        <v>0.35103735675019121</v>
      </c>
      <c r="K97" s="12">
        <f t="shared" si="25"/>
        <v>0.41119566529273649</v>
      </c>
      <c r="L97" s="13">
        <f t="shared" ca="1" si="18"/>
        <v>1</v>
      </c>
      <c r="M97" s="13">
        <f t="shared" ca="1" si="19"/>
        <v>1</v>
      </c>
      <c r="N97" s="28"/>
      <c r="O97" s="12">
        <f t="shared" si="26"/>
        <v>0.35260326786276974</v>
      </c>
      <c r="P97" s="12">
        <f t="shared" si="27"/>
        <v>0.42287362218705021</v>
      </c>
      <c r="Q97" s="13">
        <f t="shared" ca="1" si="20"/>
        <v>1</v>
      </c>
      <c r="R97" s="13">
        <f t="shared" ca="1" si="21"/>
        <v>1</v>
      </c>
      <c r="S97" s="28"/>
    </row>
    <row r="98" spans="3:19" x14ac:dyDescent="0.2">
      <c r="C98" s="15"/>
      <c r="D98" s="15"/>
      <c r="E98" s="28"/>
      <c r="F98" s="10">
        <f t="shared" si="22"/>
        <v>91</v>
      </c>
      <c r="G98" s="11">
        <v>0.14046600000000001</v>
      </c>
      <c r="H98" s="12">
        <f t="shared" si="23"/>
        <v>0.85953400000000002</v>
      </c>
      <c r="I98" s="28"/>
      <c r="J98" s="12">
        <f t="shared" si="24"/>
        <v>0.30620005724720278</v>
      </c>
      <c r="K98" s="12">
        <f t="shared" si="25"/>
        <v>0.39984020351296817</v>
      </c>
      <c r="L98" s="13">
        <f t="shared" ca="1" si="18"/>
        <v>1</v>
      </c>
      <c r="M98" s="13">
        <f t="shared" ca="1" si="19"/>
        <v>1</v>
      </c>
      <c r="N98" s="28"/>
      <c r="O98" s="12">
        <f t="shared" si="26"/>
        <v>0.30756595766519385</v>
      </c>
      <c r="P98" s="12">
        <f t="shared" si="27"/>
        <v>0.41119566529273649</v>
      </c>
      <c r="Q98" s="13">
        <f t="shared" ca="1" si="20"/>
        <v>1</v>
      </c>
      <c r="R98" s="13">
        <f t="shared" ca="1" si="21"/>
        <v>1</v>
      </c>
      <c r="S98" s="28"/>
    </row>
    <row r="99" spans="3:19" x14ac:dyDescent="0.2">
      <c r="C99" s="15"/>
      <c r="D99" s="15"/>
      <c r="E99" s="28"/>
      <c r="F99" s="10">
        <f t="shared" si="22"/>
        <v>92</v>
      </c>
      <c r="G99" s="11">
        <v>0.15692999999999999</v>
      </c>
      <c r="H99" s="12">
        <f t="shared" si="23"/>
        <v>0.84306999999999999</v>
      </c>
      <c r="I99" s="28"/>
      <c r="J99" s="12">
        <f t="shared" si="24"/>
        <v>0.26318936000591719</v>
      </c>
      <c r="K99" s="12">
        <f t="shared" si="25"/>
        <v>0.38879833091498267</v>
      </c>
      <c r="L99" s="13">
        <f t="shared" ca="1" si="18"/>
        <v>1</v>
      </c>
      <c r="M99" s="13">
        <f t="shared" ca="1" si="19"/>
        <v>1</v>
      </c>
      <c r="N99" s="28"/>
      <c r="O99" s="12">
        <f t="shared" si="26"/>
        <v>0.26436339785579471</v>
      </c>
      <c r="P99" s="12">
        <f t="shared" si="27"/>
        <v>0.39984020351296817</v>
      </c>
      <c r="Q99" s="13">
        <f t="shared" ca="1" si="20"/>
        <v>1</v>
      </c>
      <c r="R99" s="13">
        <f t="shared" ca="1" si="21"/>
        <v>1</v>
      </c>
      <c r="S99" s="28"/>
    </row>
    <row r="100" spans="3:19" x14ac:dyDescent="0.2">
      <c r="C100" s="15"/>
      <c r="D100" s="15"/>
      <c r="E100" s="28"/>
      <c r="F100" s="10">
        <f t="shared" si="22"/>
        <v>93</v>
      </c>
      <c r="G100" s="11">
        <v>0.174177</v>
      </c>
      <c r="H100" s="12">
        <f t="shared" si="23"/>
        <v>0.82582299999999997</v>
      </c>
      <c r="I100" s="28"/>
      <c r="J100" s="12">
        <f t="shared" si="24"/>
        <v>0.22188705374018861</v>
      </c>
      <c r="K100" s="12">
        <f t="shared" si="25"/>
        <v>0.37806138750970703</v>
      </c>
      <c r="L100" s="13">
        <f t="shared" ca="1" si="18"/>
        <v>1</v>
      </c>
      <c r="M100" s="13">
        <f t="shared" ca="1" si="19"/>
        <v>1</v>
      </c>
      <c r="N100" s="28"/>
      <c r="O100" s="12">
        <f t="shared" si="26"/>
        <v>0.22287684983028486</v>
      </c>
      <c r="P100" s="12">
        <f t="shared" si="27"/>
        <v>0.38879833091498267</v>
      </c>
      <c r="Q100" s="13">
        <f t="shared" ca="1" si="20"/>
        <v>1</v>
      </c>
      <c r="R100" s="13">
        <f t="shared" ca="1" si="21"/>
        <v>1</v>
      </c>
      <c r="S100" s="28"/>
    </row>
    <row r="101" spans="3:19" x14ac:dyDescent="0.2">
      <c r="E101" s="28"/>
      <c r="F101" s="10">
        <f t="shared" si="22"/>
        <v>94</v>
      </c>
      <c r="G101" s="11">
        <v>0.189945</v>
      </c>
      <c r="H101" s="12">
        <f t="shared" si="23"/>
        <v>0.81005499999999997</v>
      </c>
      <c r="I101" s="28"/>
      <c r="J101" s="12">
        <f t="shared" si="24"/>
        <v>0.18323943238088378</v>
      </c>
      <c r="K101" s="12">
        <f t="shared" si="25"/>
        <v>0.36762095245984738</v>
      </c>
      <c r="L101" s="13">
        <f t="shared" ca="1" si="18"/>
        <v>1</v>
      </c>
      <c r="M101" s="13">
        <f t="shared" ca="1" si="19"/>
        <v>1</v>
      </c>
      <c r="N101" s="28"/>
      <c r="O101" s="12">
        <f t="shared" si="26"/>
        <v>0.18405682875739532</v>
      </c>
      <c r="P101" s="12">
        <f t="shared" si="27"/>
        <v>0.37806138750970703</v>
      </c>
      <c r="Q101" s="13">
        <f t="shared" ca="1" si="20"/>
        <v>1</v>
      </c>
      <c r="R101" s="13">
        <f t="shared" ca="1" si="21"/>
        <v>1</v>
      </c>
      <c r="S101" s="28"/>
    </row>
    <row r="102" spans="3:19" x14ac:dyDescent="0.2">
      <c r="E102" s="28"/>
      <c r="F102" s="10">
        <f t="shared" si="22"/>
        <v>95</v>
      </c>
      <c r="G102" s="11">
        <v>0.21043500000000001</v>
      </c>
      <c r="H102" s="12">
        <f t="shared" si="23"/>
        <v>0.78956499999999996</v>
      </c>
      <c r="I102" s="28"/>
      <c r="J102" s="12">
        <f t="shared" si="24"/>
        <v>0.14843401839729681</v>
      </c>
      <c r="K102" s="12">
        <f t="shared" si="25"/>
        <v>0.35746883747554198</v>
      </c>
      <c r="L102" s="13">
        <f t="shared" ca="1" si="18"/>
        <v>1</v>
      </c>
      <c r="M102" s="13">
        <f t="shared" ca="1" si="19"/>
        <v>1</v>
      </c>
      <c r="N102" s="28"/>
      <c r="O102" s="12">
        <f t="shared" si="26"/>
        <v>0.14909615441907187</v>
      </c>
      <c r="P102" s="12">
        <f t="shared" si="27"/>
        <v>0.36762095245984738</v>
      </c>
      <c r="Q102" s="13">
        <f t="shared" ca="1" si="20"/>
        <v>1</v>
      </c>
      <c r="R102" s="13">
        <f t="shared" ca="1" si="21"/>
        <v>1</v>
      </c>
      <c r="S102" s="28"/>
    </row>
    <row r="103" spans="3:19" x14ac:dyDescent="0.2">
      <c r="E103" s="28"/>
      <c r="F103" s="10">
        <f t="shared" si="22"/>
        <v>96</v>
      </c>
      <c r="G103" s="11">
        <v>0.22759299999999999</v>
      </c>
      <c r="H103" s="12">
        <f t="shared" si="23"/>
        <v>0.77240700000000007</v>
      </c>
      <c r="I103" s="28"/>
      <c r="J103" s="12">
        <f t="shared" si="24"/>
        <v>0.11719830573586165</v>
      </c>
      <c r="K103" s="12">
        <f t="shared" si="25"/>
        <v>0.34759708039239789</v>
      </c>
      <c r="L103" s="13">
        <f t="shared" ref="L103:L127" ca="1" si="28">IF($F103&gt;=$L$5,1,0)</f>
        <v>1</v>
      </c>
      <c r="M103" s="13">
        <f t="shared" ref="M103:M127" ca="1" si="29">IF($F103&gt;=$M$6,1,0)</f>
        <v>1</v>
      </c>
      <c r="N103" s="28"/>
      <c r="O103" s="12">
        <f t="shared" si="26"/>
        <v>0.11772110516389447</v>
      </c>
      <c r="P103" s="12">
        <f t="shared" si="27"/>
        <v>0.35746883747554198</v>
      </c>
      <c r="Q103" s="13">
        <f t="shared" ref="Q103:Q127" ca="1" si="30">IF($F103&gt;=$Q$5,1,0)</f>
        <v>1</v>
      </c>
      <c r="R103" s="13">
        <f t="shared" ref="R103:R127" ca="1" si="31">IF($F103&gt;=$R$6,1,0)</f>
        <v>1</v>
      </c>
      <c r="S103" s="28"/>
    </row>
    <row r="104" spans="3:19" x14ac:dyDescent="0.2">
      <c r="E104" s="28"/>
      <c r="F104" s="10">
        <f t="shared" si="22"/>
        <v>97</v>
      </c>
      <c r="G104" s="11">
        <v>0.248774</v>
      </c>
      <c r="H104" s="12">
        <f t="shared" si="23"/>
        <v>0.75122599999999995</v>
      </c>
      <c r="I104" s="28"/>
      <c r="J104" s="12">
        <f t="shared" ref="J104:J127" si="32">IF($F103&lt;$A$5,1,J103*$H103)</f>
        <v>9.0524791738519697E-2</v>
      </c>
      <c r="K104" s="12">
        <f t="shared" ref="K104:K127" si="33">IF($F103&lt;$A$5,1,K103*IF($F104&gt;($A$5+$H$4),$G$2,$G$1))</f>
        <v>0.33799793892687469</v>
      </c>
      <c r="L104" s="13">
        <f t="shared" ca="1" si="28"/>
        <v>1</v>
      </c>
      <c r="M104" s="13">
        <f t="shared" ca="1" si="29"/>
        <v>1</v>
      </c>
      <c r="N104" s="28"/>
      <c r="O104" s="12">
        <f t="shared" ref="O104:O127" si="34">IF($F103&lt;$A$6,1,O103*$H103)</f>
        <v>9.0928605676328253E-2</v>
      </c>
      <c r="P104" s="12">
        <f t="shared" ref="P104:P127" si="35">IF($F103&lt;$A$6,1,P103*IF($F104&gt;($A$6+$H$4),$G$2,$G$1))</f>
        <v>0.34759708039239789</v>
      </c>
      <c r="Q104" s="13">
        <f t="shared" ca="1" si="30"/>
        <v>1</v>
      </c>
      <c r="R104" s="13">
        <f t="shared" ca="1" si="31"/>
        <v>1</v>
      </c>
      <c r="S104" s="28"/>
    </row>
    <row r="105" spans="3:19" x14ac:dyDescent="0.2">
      <c r="E105" s="28"/>
      <c r="F105" s="10">
        <f t="shared" si="22"/>
        <v>98</v>
      </c>
      <c r="G105" s="11">
        <v>0.27150200000000002</v>
      </c>
      <c r="H105" s="12">
        <f t="shared" si="23"/>
        <v>0.72849799999999998</v>
      </c>
      <c r="I105" s="28"/>
      <c r="J105" s="12">
        <f t="shared" si="32"/>
        <v>6.8004577198561192E-2</v>
      </c>
      <c r="K105" s="12">
        <f t="shared" si="33"/>
        <v>0.32866388460411777</v>
      </c>
      <c r="L105" s="13">
        <f t="shared" ca="1" si="28"/>
        <v>1</v>
      </c>
      <c r="M105" s="13">
        <f t="shared" ca="1" si="29"/>
        <v>1</v>
      </c>
      <c r="N105" s="28"/>
      <c r="O105" s="12">
        <f t="shared" si="34"/>
        <v>6.8307932727805359E-2</v>
      </c>
      <c r="P105" s="12">
        <f t="shared" si="35"/>
        <v>0.33799793892687469</v>
      </c>
      <c r="Q105" s="13">
        <f t="shared" ca="1" si="30"/>
        <v>1</v>
      </c>
      <c r="R105" s="13">
        <f t="shared" ca="1" si="31"/>
        <v>1</v>
      </c>
      <c r="S105" s="28"/>
    </row>
    <row r="106" spans="3:19" x14ac:dyDescent="0.2">
      <c r="E106" s="28"/>
      <c r="F106" s="10">
        <f t="shared" si="22"/>
        <v>99</v>
      </c>
      <c r="G106" s="11">
        <v>0.289682</v>
      </c>
      <c r="H106" s="12">
        <f t="shared" si="23"/>
        <v>0.710318</v>
      </c>
      <c r="I106" s="28"/>
      <c r="J106" s="12">
        <f t="shared" si="32"/>
        <v>4.9541198479997432E-2</v>
      </c>
      <c r="K106" s="12">
        <f t="shared" si="33"/>
        <v>0.31958759685347898</v>
      </c>
      <c r="L106" s="13">
        <f t="shared" ca="1" si="28"/>
        <v>1</v>
      </c>
      <c r="M106" s="13">
        <f t="shared" ca="1" si="29"/>
        <v>1</v>
      </c>
      <c r="N106" s="28"/>
      <c r="O106" s="12">
        <f t="shared" si="34"/>
        <v>4.9762192376340747E-2</v>
      </c>
      <c r="P106" s="12">
        <f t="shared" si="35"/>
        <v>0.32866388460411777</v>
      </c>
      <c r="Q106" s="13">
        <f t="shared" ca="1" si="30"/>
        <v>1</v>
      </c>
      <c r="R106" s="13">
        <f t="shared" ca="1" si="31"/>
        <v>1</v>
      </c>
      <c r="S106" s="28"/>
    </row>
    <row r="107" spans="3:19" x14ac:dyDescent="0.2">
      <c r="E107" s="28"/>
      <c r="F107" s="10">
        <f t="shared" si="22"/>
        <v>100</v>
      </c>
      <c r="G107" s="11">
        <v>0.30819200000000002</v>
      </c>
      <c r="H107" s="12">
        <f t="shared" si="23"/>
        <v>0.69180799999999998</v>
      </c>
      <c r="I107" s="28"/>
      <c r="J107" s="12">
        <f t="shared" si="32"/>
        <v>3.5190005021914814E-2</v>
      </c>
      <c r="K107" s="12">
        <f t="shared" si="33"/>
        <v>0.31076195726709355</v>
      </c>
      <c r="L107" s="13">
        <f t="shared" ca="1" si="28"/>
        <v>1</v>
      </c>
      <c r="M107" s="13">
        <f t="shared" ca="1" si="29"/>
        <v>1</v>
      </c>
      <c r="N107" s="28"/>
      <c r="O107" s="12">
        <f t="shared" si="34"/>
        <v>3.5346980964377606E-2</v>
      </c>
      <c r="P107" s="12">
        <f t="shared" si="35"/>
        <v>0.31958759685347898</v>
      </c>
      <c r="Q107" s="13">
        <f t="shared" ca="1" si="30"/>
        <v>1</v>
      </c>
      <c r="R107" s="13">
        <f t="shared" ca="1" si="31"/>
        <v>1</v>
      </c>
      <c r="S107" s="28"/>
    </row>
    <row r="108" spans="3:19" x14ac:dyDescent="0.2">
      <c r="E108" s="28"/>
      <c r="F108" s="10">
        <f t="shared" si="22"/>
        <v>101</v>
      </c>
      <c r="G108" s="11">
        <v>0.338758</v>
      </c>
      <c r="H108" s="12">
        <f t="shared" si="23"/>
        <v>0.661242</v>
      </c>
      <c r="I108" s="28"/>
      <c r="J108" s="12">
        <f t="shared" si="32"/>
        <v>2.4344726994200844E-2</v>
      </c>
      <c r="K108" s="12">
        <f t="shared" si="33"/>
        <v>0.30218004401701043</v>
      </c>
      <c r="L108" s="13">
        <f t="shared" ca="1" si="28"/>
        <v>1</v>
      </c>
      <c r="M108" s="13">
        <f t="shared" ca="1" si="29"/>
        <v>1</v>
      </c>
      <c r="N108" s="28"/>
      <c r="O108" s="12">
        <f t="shared" si="34"/>
        <v>2.4453324207004141E-2</v>
      </c>
      <c r="P108" s="12">
        <f t="shared" si="35"/>
        <v>0.31076195726709355</v>
      </c>
      <c r="Q108" s="13">
        <f t="shared" ca="1" si="30"/>
        <v>1</v>
      </c>
      <c r="R108" s="13">
        <f t="shared" ca="1" si="31"/>
        <v>1</v>
      </c>
      <c r="S108" s="28"/>
    </row>
    <row r="109" spans="3:19" x14ac:dyDescent="0.2">
      <c r="E109" s="28"/>
      <c r="F109" s="10">
        <f t="shared" si="22"/>
        <v>102</v>
      </c>
      <c r="G109" s="11">
        <v>0.35882999999999998</v>
      </c>
      <c r="H109" s="12">
        <f t="shared" si="23"/>
        <v>0.64117000000000002</v>
      </c>
      <c r="I109" s="28"/>
      <c r="J109" s="12">
        <f t="shared" si="32"/>
        <v>1.6097755967099354E-2</v>
      </c>
      <c r="K109" s="12">
        <f t="shared" si="33"/>
        <v>0.29383512642649789</v>
      </c>
      <c r="L109" s="13">
        <f t="shared" ca="1" si="28"/>
        <v>1</v>
      </c>
      <c r="M109" s="13">
        <f t="shared" ca="1" si="29"/>
        <v>1</v>
      </c>
      <c r="N109" s="28"/>
      <c r="O109" s="12">
        <f t="shared" si="34"/>
        <v>1.6169565005287833E-2</v>
      </c>
      <c r="P109" s="12">
        <f t="shared" si="35"/>
        <v>0.30218004401701043</v>
      </c>
      <c r="Q109" s="13">
        <f t="shared" ca="1" si="30"/>
        <v>1</v>
      </c>
      <c r="R109" s="13">
        <f t="shared" ca="1" si="31"/>
        <v>1</v>
      </c>
      <c r="S109" s="28"/>
    </row>
    <row r="110" spans="3:19" x14ac:dyDescent="0.2">
      <c r="E110" s="28"/>
      <c r="F110" s="10">
        <f t="shared" si="22"/>
        <v>103</v>
      </c>
      <c r="G110" s="11">
        <v>0.38073499999999999</v>
      </c>
      <c r="H110" s="12">
        <f t="shared" si="23"/>
        <v>0.61926499999999995</v>
      </c>
      <c r="I110" s="28"/>
      <c r="J110" s="12">
        <f t="shared" si="32"/>
        <v>1.0321398193425093E-2</v>
      </c>
      <c r="K110" s="12">
        <f t="shared" si="33"/>
        <v>0.28572065969126592</v>
      </c>
      <c r="L110" s="13">
        <f t="shared" ca="1" si="28"/>
        <v>1</v>
      </c>
      <c r="M110" s="13">
        <f t="shared" ca="1" si="29"/>
        <v>1</v>
      </c>
      <c r="N110" s="28"/>
      <c r="O110" s="12">
        <f t="shared" si="34"/>
        <v>1.0367439994440401E-2</v>
      </c>
      <c r="P110" s="12">
        <f t="shared" si="35"/>
        <v>0.29383512642649789</v>
      </c>
      <c r="Q110" s="13">
        <f t="shared" ca="1" si="30"/>
        <v>1</v>
      </c>
      <c r="R110" s="13">
        <f t="shared" ca="1" si="31"/>
        <v>1</v>
      </c>
      <c r="S110" s="28"/>
    </row>
    <row r="111" spans="3:19" x14ac:dyDescent="0.2">
      <c r="E111" s="28"/>
      <c r="F111" s="10">
        <f t="shared" si="22"/>
        <v>104</v>
      </c>
      <c r="G111" s="11">
        <v>0.40442600000000001</v>
      </c>
      <c r="H111" s="12">
        <f t="shared" si="23"/>
        <v>0.59557400000000005</v>
      </c>
      <c r="I111" s="28"/>
      <c r="J111" s="12">
        <f t="shared" si="32"/>
        <v>6.3916806522513895E-3</v>
      </c>
      <c r="K111" s="12">
        <f t="shared" si="33"/>
        <v>0.27783027974646629</v>
      </c>
      <c r="L111" s="13">
        <f t="shared" ca="1" si="28"/>
        <v>1</v>
      </c>
      <c r="M111" s="13">
        <f t="shared" ca="1" si="29"/>
        <v>1</v>
      </c>
      <c r="N111" s="28"/>
      <c r="O111" s="12">
        <f t="shared" si="34"/>
        <v>6.4201927281571343E-3</v>
      </c>
      <c r="P111" s="12">
        <f t="shared" si="35"/>
        <v>0.28572065969126592</v>
      </c>
      <c r="Q111" s="13">
        <f t="shared" ca="1" si="30"/>
        <v>1</v>
      </c>
      <c r="R111" s="13">
        <f t="shared" ca="1" si="31"/>
        <v>1</v>
      </c>
      <c r="S111" s="28"/>
    </row>
    <row r="112" spans="3:19" x14ac:dyDescent="0.2">
      <c r="E112" s="28"/>
      <c r="F112" s="10">
        <f t="shared" si="22"/>
        <v>105</v>
      </c>
      <c r="G112" s="11">
        <v>0.42788300000000001</v>
      </c>
      <c r="H112" s="12">
        <f t="shared" si="23"/>
        <v>0.57211699999999999</v>
      </c>
      <c r="I112" s="28"/>
      <c r="J112" s="12">
        <f t="shared" si="32"/>
        <v>3.8067188127839692E-3</v>
      </c>
      <c r="K112" s="12">
        <f t="shared" si="33"/>
        <v>0.27015779827544367</v>
      </c>
      <c r="L112" s="13">
        <f t="shared" ca="1" si="28"/>
        <v>1</v>
      </c>
      <c r="M112" s="13">
        <f t="shared" ca="1" si="29"/>
        <v>1</v>
      </c>
      <c r="N112" s="28"/>
      <c r="O112" s="12">
        <f t="shared" si="34"/>
        <v>3.8236998638794574E-3</v>
      </c>
      <c r="P112" s="12">
        <f t="shared" si="35"/>
        <v>0.27783027974646629</v>
      </c>
      <c r="Q112" s="13">
        <f t="shared" ca="1" si="30"/>
        <v>1</v>
      </c>
      <c r="R112" s="13">
        <f t="shared" ca="1" si="31"/>
        <v>1</v>
      </c>
      <c r="S112" s="28"/>
    </row>
    <row r="113" spans="1:19" x14ac:dyDescent="0.2">
      <c r="E113" s="28"/>
      <c r="F113" s="10">
        <f t="shared" si="22"/>
        <v>106</v>
      </c>
      <c r="G113" s="11">
        <v>0.44908500000000001</v>
      </c>
      <c r="H113" s="12">
        <f t="shared" si="23"/>
        <v>0.55091500000000004</v>
      </c>
      <c r="I113" s="28"/>
      <c r="J113" s="12">
        <f t="shared" si="32"/>
        <v>2.1778885470135258E-3</v>
      </c>
      <c r="K113" s="12">
        <f t="shared" si="33"/>
        <v>0.26269719785632406</v>
      </c>
      <c r="L113" s="13">
        <f t="shared" ca="1" si="28"/>
        <v>1</v>
      </c>
      <c r="M113" s="13">
        <f t="shared" ca="1" si="29"/>
        <v>1</v>
      </c>
      <c r="N113" s="28"/>
      <c r="O113" s="12">
        <f t="shared" si="34"/>
        <v>2.1876036950231235E-3</v>
      </c>
      <c r="P113" s="12">
        <f t="shared" si="35"/>
        <v>0.27015779827544367</v>
      </c>
      <c r="Q113" s="13">
        <f t="shared" ca="1" si="30"/>
        <v>1</v>
      </c>
      <c r="R113" s="13">
        <f t="shared" ca="1" si="31"/>
        <v>1</v>
      </c>
      <c r="S113" s="28"/>
    </row>
    <row r="114" spans="1:19" x14ac:dyDescent="0.2">
      <c r="E114" s="28"/>
      <c r="F114" s="10">
        <f t="shared" si="22"/>
        <v>107</v>
      </c>
      <c r="G114" s="11">
        <v>0.46601199999999998</v>
      </c>
      <c r="H114" s="12">
        <f t="shared" si="23"/>
        <v>0.53398800000000002</v>
      </c>
      <c r="I114" s="28"/>
      <c r="J114" s="12">
        <f t="shared" si="32"/>
        <v>1.1998314688779566E-3</v>
      </c>
      <c r="K114" s="12">
        <f t="shared" si="33"/>
        <v>0.25544262724263328</v>
      </c>
      <c r="L114" s="13">
        <f t="shared" ca="1" si="28"/>
        <v>1</v>
      </c>
      <c r="M114" s="13">
        <f t="shared" ca="1" si="29"/>
        <v>1</v>
      </c>
      <c r="N114" s="28"/>
      <c r="O114" s="12">
        <f t="shared" si="34"/>
        <v>1.2051836896436641E-3</v>
      </c>
      <c r="P114" s="12">
        <f t="shared" si="35"/>
        <v>0.26269719785632406</v>
      </c>
      <c r="Q114" s="13">
        <f t="shared" ca="1" si="30"/>
        <v>1</v>
      </c>
      <c r="R114" s="13">
        <f t="shared" ca="1" si="31"/>
        <v>1</v>
      </c>
      <c r="S114" s="28"/>
    </row>
    <row r="115" spans="1:19" x14ac:dyDescent="0.2">
      <c r="E115" s="28"/>
      <c r="F115" s="10">
        <f t="shared" si="22"/>
        <v>108</v>
      </c>
      <c r="G115" s="11">
        <v>0.47858200000000001</v>
      </c>
      <c r="H115" s="12">
        <f t="shared" si="23"/>
        <v>0.52141799999999994</v>
      </c>
      <c r="I115" s="28"/>
      <c r="J115" s="12">
        <f t="shared" si="32"/>
        <v>6.4069560640320233E-4</v>
      </c>
      <c r="K115" s="12">
        <f t="shared" si="33"/>
        <v>0.24838839677424474</v>
      </c>
      <c r="L115" s="13">
        <f t="shared" ca="1" si="28"/>
        <v>1</v>
      </c>
      <c r="M115" s="13">
        <f t="shared" ca="1" si="29"/>
        <v>1</v>
      </c>
      <c r="N115" s="28"/>
      <c r="O115" s="12">
        <f t="shared" si="34"/>
        <v>6.4355362806544096E-4</v>
      </c>
      <c r="P115" s="12">
        <f t="shared" si="35"/>
        <v>0.25544262724263328</v>
      </c>
      <c r="Q115" s="13">
        <f t="shared" ca="1" si="30"/>
        <v>1</v>
      </c>
      <c r="R115" s="13">
        <f t="shared" ca="1" si="31"/>
        <v>1</v>
      </c>
      <c r="S115" s="28"/>
    </row>
    <row r="116" spans="1:19" x14ac:dyDescent="0.2">
      <c r="E116" s="28"/>
      <c r="F116" s="10">
        <f t="shared" si="22"/>
        <v>109</v>
      </c>
      <c r="G116" s="11">
        <v>0.48814000000000002</v>
      </c>
      <c r="H116" s="12">
        <f t="shared" si="23"/>
        <v>0.51185999999999998</v>
      </c>
      <c r="I116" s="28"/>
      <c r="J116" s="12">
        <f t="shared" si="32"/>
        <v>3.340702216995449E-4</v>
      </c>
      <c r="K116" s="12">
        <f t="shared" si="33"/>
        <v>0.24152897391505712</v>
      </c>
      <c r="L116" s="13">
        <f t="shared" ca="1" si="28"/>
        <v>1</v>
      </c>
      <c r="M116" s="13">
        <f t="shared" ca="1" si="29"/>
        <v>1</v>
      </c>
      <c r="N116" s="28"/>
      <c r="O116" s="12">
        <f t="shared" si="34"/>
        <v>3.3556044563862604E-4</v>
      </c>
      <c r="P116" s="12">
        <f t="shared" si="35"/>
        <v>0.24838839677424474</v>
      </c>
      <c r="Q116" s="13">
        <f t="shared" ca="1" si="30"/>
        <v>1</v>
      </c>
      <c r="R116" s="13">
        <f t="shared" ca="1" si="31"/>
        <v>1</v>
      </c>
      <c r="S116" s="28"/>
    </row>
    <row r="117" spans="1:19" x14ac:dyDescent="0.2">
      <c r="E117" s="28"/>
      <c r="F117" s="10">
        <f t="shared" si="22"/>
        <v>110</v>
      </c>
      <c r="G117" s="11">
        <v>0.494813</v>
      </c>
      <c r="H117" s="12">
        <f t="shared" si="23"/>
        <v>0.50518700000000005</v>
      </c>
      <c r="I117" s="28"/>
      <c r="J117" s="12">
        <f t="shared" si="32"/>
        <v>1.7099718367912905E-4</v>
      </c>
      <c r="K117" s="12">
        <f t="shared" si="33"/>
        <v>0.23485897891390231</v>
      </c>
      <c r="L117" s="13">
        <f t="shared" ca="1" si="28"/>
        <v>1</v>
      </c>
      <c r="M117" s="13">
        <f t="shared" ca="1" si="29"/>
        <v>1</v>
      </c>
      <c r="N117" s="28"/>
      <c r="O117" s="12">
        <f t="shared" si="34"/>
        <v>1.7175996970458712E-4</v>
      </c>
      <c r="P117" s="12">
        <f t="shared" si="35"/>
        <v>0.24152897391505712</v>
      </c>
      <c r="Q117" s="13">
        <f t="shared" ca="1" si="30"/>
        <v>1</v>
      </c>
      <c r="R117" s="13">
        <f t="shared" ca="1" si="31"/>
        <v>1</v>
      </c>
      <c r="S117" s="28"/>
    </row>
    <row r="118" spans="1:19" x14ac:dyDescent="0.2">
      <c r="E118" s="28"/>
      <c r="F118" s="10">
        <f t="shared" si="22"/>
        <v>111</v>
      </c>
      <c r="G118" s="11">
        <v>0.498724</v>
      </c>
      <c r="H118" s="12">
        <f t="shared" si="23"/>
        <v>0.50127600000000005</v>
      </c>
      <c r="I118" s="28"/>
      <c r="J118" s="12">
        <f t="shared" si="32"/>
        <v>8.638555423130818E-5</v>
      </c>
      <c r="K118" s="12">
        <f t="shared" si="33"/>
        <v>0.22837318058528036</v>
      </c>
      <c r="L118" s="13">
        <f t="shared" ca="1" si="28"/>
        <v>1</v>
      </c>
      <c r="M118" s="13">
        <f t="shared" ca="1" si="29"/>
        <v>1</v>
      </c>
      <c r="N118" s="28"/>
      <c r="O118" s="12">
        <f t="shared" si="34"/>
        <v>8.6770903815151258E-5</v>
      </c>
      <c r="P118" s="12">
        <f t="shared" si="35"/>
        <v>0.23485897891390231</v>
      </c>
      <c r="Q118" s="13">
        <f t="shared" ca="1" si="30"/>
        <v>1</v>
      </c>
      <c r="R118" s="13">
        <f t="shared" ca="1" si="31"/>
        <v>1</v>
      </c>
      <c r="S118" s="28"/>
    </row>
    <row r="119" spans="1:19" x14ac:dyDescent="0.2">
      <c r="E119" s="28"/>
      <c r="F119" s="10">
        <f t="shared" si="22"/>
        <v>112</v>
      </c>
      <c r="G119" s="11">
        <v>0.5</v>
      </c>
      <c r="H119" s="12">
        <f t="shared" si="23"/>
        <v>0.5</v>
      </c>
      <c r="I119" s="28"/>
      <c r="J119" s="12">
        <f t="shared" si="32"/>
        <v>4.3303005082853242E-5</v>
      </c>
      <c r="K119" s="12">
        <f t="shared" si="33"/>
        <v>0.22206649220661256</v>
      </c>
      <c r="L119" s="13">
        <f t="shared" ca="1" si="28"/>
        <v>1</v>
      </c>
      <c r="M119" s="13">
        <f t="shared" ca="1" si="29"/>
        <v>1</v>
      </c>
      <c r="N119" s="28"/>
      <c r="O119" s="12">
        <f t="shared" si="34"/>
        <v>4.349617158084377E-5</v>
      </c>
      <c r="P119" s="12">
        <f t="shared" si="35"/>
        <v>0.22837318058528036</v>
      </c>
      <c r="Q119" s="13">
        <f t="shared" ca="1" si="30"/>
        <v>1</v>
      </c>
      <c r="R119" s="13">
        <f t="shared" ca="1" si="31"/>
        <v>1</v>
      </c>
      <c r="S119" s="28"/>
    </row>
    <row r="120" spans="1:19" x14ac:dyDescent="0.2">
      <c r="E120" s="28"/>
      <c r="F120" s="10">
        <f t="shared" si="22"/>
        <v>113</v>
      </c>
      <c r="G120" s="11">
        <v>0.5</v>
      </c>
      <c r="H120" s="12">
        <f t="shared" si="23"/>
        <v>0.5</v>
      </c>
      <c r="I120" s="28"/>
      <c r="J120" s="12">
        <f t="shared" si="32"/>
        <v>2.1651502541426621E-5</v>
      </c>
      <c r="K120" s="12">
        <f t="shared" si="33"/>
        <v>0.21593396752879479</v>
      </c>
      <c r="L120" s="13">
        <f t="shared" ca="1" si="28"/>
        <v>1</v>
      </c>
      <c r="M120" s="13">
        <f t="shared" ca="1" si="29"/>
        <v>1</v>
      </c>
      <c r="N120" s="28"/>
      <c r="O120" s="12">
        <f t="shared" si="34"/>
        <v>2.1748085790421885E-5</v>
      </c>
      <c r="P120" s="12">
        <f t="shared" si="35"/>
        <v>0.22206649220661256</v>
      </c>
      <c r="Q120" s="13">
        <f t="shared" ca="1" si="30"/>
        <v>1</v>
      </c>
      <c r="R120" s="13">
        <f t="shared" ca="1" si="31"/>
        <v>1</v>
      </c>
      <c r="S120" s="28"/>
    </row>
    <row r="121" spans="1:19" x14ac:dyDescent="0.2">
      <c r="E121" s="28"/>
      <c r="F121" s="10">
        <f t="shared" si="22"/>
        <v>114</v>
      </c>
      <c r="G121" s="11">
        <v>0.5</v>
      </c>
      <c r="H121" s="12">
        <f t="shared" si="23"/>
        <v>0.5</v>
      </c>
      <c r="I121" s="28"/>
      <c r="J121" s="12">
        <f t="shared" si="32"/>
        <v>1.082575127071331E-5</v>
      </c>
      <c r="K121" s="12">
        <f t="shared" si="33"/>
        <v>0.20997079689692219</v>
      </c>
      <c r="L121" s="13">
        <f t="shared" ca="1" si="28"/>
        <v>1</v>
      </c>
      <c r="M121" s="13">
        <f t="shared" ca="1" si="29"/>
        <v>1</v>
      </c>
      <c r="N121" s="28"/>
      <c r="O121" s="12">
        <f t="shared" si="34"/>
        <v>1.0874042895210942E-5</v>
      </c>
      <c r="P121" s="12">
        <f t="shared" si="35"/>
        <v>0.21593396752879479</v>
      </c>
      <c r="Q121" s="13">
        <f t="shared" ca="1" si="30"/>
        <v>1</v>
      </c>
      <c r="R121" s="13">
        <f t="shared" ca="1" si="31"/>
        <v>1</v>
      </c>
      <c r="S121" s="28"/>
    </row>
    <row r="122" spans="1:19" x14ac:dyDescent="0.2">
      <c r="E122" s="28"/>
      <c r="F122" s="10">
        <f t="shared" si="22"/>
        <v>115</v>
      </c>
      <c r="G122" s="11">
        <v>0.5</v>
      </c>
      <c r="H122" s="12">
        <f t="shared" si="23"/>
        <v>0.5</v>
      </c>
      <c r="I122" s="28"/>
      <c r="J122" s="12">
        <f t="shared" si="32"/>
        <v>5.4128756353566552E-6</v>
      </c>
      <c r="K122" s="12">
        <f t="shared" si="33"/>
        <v>0.20417230347814294</v>
      </c>
      <c r="L122" s="13">
        <f t="shared" ca="1" si="28"/>
        <v>1</v>
      </c>
      <c r="M122" s="13">
        <f t="shared" ca="1" si="29"/>
        <v>1</v>
      </c>
      <c r="N122" s="28"/>
      <c r="O122" s="12">
        <f t="shared" si="34"/>
        <v>5.4370214476054712E-6</v>
      </c>
      <c r="P122" s="12">
        <f t="shared" si="35"/>
        <v>0.20997079689692219</v>
      </c>
      <c r="Q122" s="13">
        <f t="shared" ca="1" si="30"/>
        <v>1</v>
      </c>
      <c r="R122" s="13">
        <f t="shared" ca="1" si="31"/>
        <v>1</v>
      </c>
      <c r="S122" s="28"/>
    </row>
    <row r="123" spans="1:19" x14ac:dyDescent="0.2">
      <c r="E123" s="28"/>
      <c r="F123" s="10">
        <f t="shared" si="22"/>
        <v>116</v>
      </c>
      <c r="G123" s="11">
        <v>0.5</v>
      </c>
      <c r="H123" s="12">
        <f t="shared" si="23"/>
        <v>0.5</v>
      </c>
      <c r="I123" s="28"/>
      <c r="J123" s="12">
        <f t="shared" si="32"/>
        <v>2.7064378176783276E-6</v>
      </c>
      <c r="K123" s="12">
        <f t="shared" si="33"/>
        <v>0.19853393959368237</v>
      </c>
      <c r="L123" s="13">
        <f t="shared" ca="1" si="28"/>
        <v>1</v>
      </c>
      <c r="M123" s="13">
        <f t="shared" ca="1" si="29"/>
        <v>1</v>
      </c>
      <c r="N123" s="28"/>
      <c r="O123" s="12">
        <f t="shared" si="34"/>
        <v>2.7185107238027356E-6</v>
      </c>
      <c r="P123" s="12">
        <f t="shared" si="35"/>
        <v>0.20417230347814294</v>
      </c>
      <c r="Q123" s="13">
        <f t="shared" ca="1" si="30"/>
        <v>1</v>
      </c>
      <c r="R123" s="13">
        <f t="shared" ca="1" si="31"/>
        <v>1</v>
      </c>
      <c r="S123" s="28"/>
    </row>
    <row r="124" spans="1:19" x14ac:dyDescent="0.2">
      <c r="E124" s="28"/>
      <c r="F124" s="10">
        <f t="shared" si="22"/>
        <v>117</v>
      </c>
      <c r="G124" s="11">
        <v>0.5</v>
      </c>
      <c r="H124" s="12">
        <f t="shared" si="23"/>
        <v>0.5</v>
      </c>
      <c r="I124" s="28"/>
      <c r="J124" s="12">
        <f t="shared" si="32"/>
        <v>1.3532189088391638E-6</v>
      </c>
      <c r="K124" s="12">
        <f t="shared" si="33"/>
        <v>0.193051283152161</v>
      </c>
      <c r="L124" s="13">
        <f t="shared" ca="1" si="28"/>
        <v>1</v>
      </c>
      <c r="M124" s="13">
        <f t="shared" ca="1" si="29"/>
        <v>1</v>
      </c>
      <c r="N124" s="28"/>
      <c r="O124" s="12">
        <f t="shared" si="34"/>
        <v>1.3592553619013678E-6</v>
      </c>
      <c r="P124" s="12">
        <f t="shared" si="35"/>
        <v>0.19853393959368237</v>
      </c>
      <c r="Q124" s="13">
        <f t="shared" ca="1" si="30"/>
        <v>1</v>
      </c>
      <c r="R124" s="13">
        <f t="shared" ca="1" si="31"/>
        <v>1</v>
      </c>
      <c r="S124" s="28"/>
    </row>
    <row r="125" spans="1:19" x14ac:dyDescent="0.2">
      <c r="E125" s="28"/>
      <c r="F125" s="10">
        <f t="shared" si="22"/>
        <v>118</v>
      </c>
      <c r="G125" s="11">
        <v>0.5</v>
      </c>
      <c r="H125" s="12">
        <f t="shared" si="23"/>
        <v>0.5</v>
      </c>
      <c r="I125" s="28"/>
      <c r="J125" s="12">
        <f t="shared" si="32"/>
        <v>6.766094544195819E-7</v>
      </c>
      <c r="K125" s="12">
        <f t="shared" si="33"/>
        <v>0.18772003418140898</v>
      </c>
      <c r="L125" s="13">
        <f t="shared" ca="1" si="28"/>
        <v>1</v>
      </c>
      <c r="M125" s="13">
        <f t="shared" ca="1" si="29"/>
        <v>1</v>
      </c>
      <c r="N125" s="28"/>
      <c r="O125" s="12">
        <f t="shared" si="34"/>
        <v>6.796276809506839E-7</v>
      </c>
      <c r="P125" s="12">
        <f t="shared" si="35"/>
        <v>0.193051283152161</v>
      </c>
      <c r="Q125" s="13">
        <f t="shared" ca="1" si="30"/>
        <v>1</v>
      </c>
      <c r="R125" s="13">
        <f t="shared" ca="1" si="31"/>
        <v>1</v>
      </c>
      <c r="S125" s="28"/>
    </row>
    <row r="126" spans="1:19" x14ac:dyDescent="0.2">
      <c r="A126" s="17"/>
      <c r="B126" s="17"/>
      <c r="E126" s="28"/>
      <c r="F126" s="10">
        <f t="shared" si="22"/>
        <v>119</v>
      </c>
      <c r="G126" s="11">
        <v>0.5</v>
      </c>
      <c r="H126" s="12">
        <f t="shared" si="23"/>
        <v>0.5</v>
      </c>
      <c r="I126" s="28"/>
      <c r="J126" s="12">
        <f t="shared" si="32"/>
        <v>3.3830472720979095E-7</v>
      </c>
      <c r="K126" s="12">
        <f t="shared" si="33"/>
        <v>0.18253601145605697</v>
      </c>
      <c r="L126" s="13">
        <f t="shared" ca="1" si="28"/>
        <v>1</v>
      </c>
      <c r="M126" s="13">
        <f t="shared" ca="1" si="29"/>
        <v>1</v>
      </c>
      <c r="N126" s="28"/>
      <c r="O126" s="12">
        <f t="shared" si="34"/>
        <v>3.3981384047534195E-7</v>
      </c>
      <c r="P126" s="12">
        <f t="shared" si="35"/>
        <v>0.18772003418140898</v>
      </c>
      <c r="Q126" s="13">
        <f t="shared" ca="1" si="30"/>
        <v>1</v>
      </c>
      <c r="R126" s="13">
        <f t="shared" ca="1" si="31"/>
        <v>1</v>
      </c>
      <c r="S126" s="28"/>
    </row>
    <row r="127" spans="1:19" x14ac:dyDescent="0.2">
      <c r="E127" s="28"/>
      <c r="F127" s="10">
        <f t="shared" si="22"/>
        <v>120</v>
      </c>
      <c r="G127" s="11">
        <v>1</v>
      </c>
      <c r="H127" s="12">
        <f t="shared" si="23"/>
        <v>0</v>
      </c>
      <c r="I127" s="28"/>
      <c r="J127" s="12">
        <f t="shared" si="32"/>
        <v>1.6915236360489547E-7</v>
      </c>
      <c r="K127" s="12">
        <f t="shared" si="33"/>
        <v>0.17749514921825843</v>
      </c>
      <c r="L127" s="13">
        <f t="shared" ca="1" si="28"/>
        <v>1</v>
      </c>
      <c r="M127" s="13">
        <f t="shared" ca="1" si="29"/>
        <v>1</v>
      </c>
      <c r="N127" s="28"/>
      <c r="O127" s="12">
        <f t="shared" si="34"/>
        <v>1.6990692023767097E-7</v>
      </c>
      <c r="P127" s="12">
        <f t="shared" si="35"/>
        <v>0.18253601145605697</v>
      </c>
      <c r="Q127" s="13">
        <f t="shared" ca="1" si="30"/>
        <v>1</v>
      </c>
      <c r="R127" s="13">
        <f t="shared" ca="1" si="31"/>
        <v>1</v>
      </c>
      <c r="S127" s="28"/>
    </row>
    <row r="128" spans="1:19" x14ac:dyDescent="0.2">
      <c r="E128" s="29"/>
      <c r="F128" s="10"/>
      <c r="G128" s="11"/>
      <c r="H128" s="16"/>
      <c r="I128" s="29"/>
      <c r="J128" s="16"/>
      <c r="K128" s="16"/>
      <c r="L128" s="16"/>
      <c r="M128" s="16"/>
      <c r="N128" s="29"/>
      <c r="O128" s="16"/>
      <c r="P128" s="16"/>
      <c r="Q128" s="16"/>
      <c r="R128" s="16"/>
      <c r="S128" s="29"/>
    </row>
    <row r="129" spans="1:19" x14ac:dyDescent="0.2">
      <c r="F129" s="10"/>
      <c r="G129" s="11"/>
    </row>
    <row r="130" spans="1:19" x14ac:dyDescent="0.2">
      <c r="A130" s="18"/>
      <c r="B130" s="18"/>
      <c r="E130" s="29"/>
      <c r="F130" s="10"/>
      <c r="G130" s="11"/>
      <c r="I130" s="29"/>
      <c r="K130" s="12"/>
      <c r="L130" s="12"/>
      <c r="M130" s="12"/>
      <c r="N130" s="29"/>
      <c r="P130" s="12"/>
      <c r="Q130" s="12"/>
      <c r="R130" s="12"/>
      <c r="S130" s="29"/>
    </row>
    <row r="131" spans="1:19" x14ac:dyDescent="0.2">
      <c r="A131" s="18"/>
      <c r="B131" s="18"/>
      <c r="E131" s="29"/>
      <c r="F131" s="10"/>
      <c r="G131" s="11"/>
      <c r="I131" s="29"/>
      <c r="K131" s="12"/>
      <c r="L131" s="12"/>
      <c r="M131" s="12"/>
      <c r="N131" s="29"/>
      <c r="P131" s="12"/>
      <c r="Q131" s="12"/>
      <c r="R131" s="12"/>
      <c r="S131" s="29"/>
    </row>
    <row r="132" spans="1:19" x14ac:dyDescent="0.2">
      <c r="J132" s="14"/>
      <c r="O132" s="14"/>
    </row>
    <row r="133" spans="1:19" x14ac:dyDescent="0.2">
      <c r="J133" s="14"/>
      <c r="O133" s="14"/>
    </row>
  </sheetData>
  <sheetProtection selectLockedCells="1" selectUnlockedCells="1"/>
  <hyperlinks>
    <hyperlink ref="G3" r:id="rId1" display="http://www.pbgc.gov/prac/mortality-retirement-and-pv-max-guarantee/erisa-mortality-tables/erisa-section-4050-mortality-table-for-2016-valuation-dates.html" xr:uid="{DF8A6AB3-CF61-432F-BF44-875B0EC04A17}"/>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F19"/>
  <sheetViews>
    <sheetView workbookViewId="0">
      <selection activeCell="D4" sqref="D4"/>
    </sheetView>
  </sheetViews>
  <sheetFormatPr defaultRowHeight="12.75" x14ac:dyDescent="0.2"/>
  <cols>
    <col min="2" max="2" width="61.140625" bestFit="1" customWidth="1"/>
  </cols>
  <sheetData>
    <row r="1" spans="1:4" x14ac:dyDescent="0.2">
      <c r="A1" t="s">
        <v>53</v>
      </c>
    </row>
    <row r="3" spans="1:4" x14ac:dyDescent="0.2">
      <c r="A3" s="69" t="s">
        <v>24</v>
      </c>
      <c r="B3" s="70"/>
      <c r="C3" s="71"/>
      <c r="D3" s="72"/>
    </row>
    <row r="4" spans="1:4" x14ac:dyDescent="0.2">
      <c r="A4" s="73" t="s">
        <v>19</v>
      </c>
      <c r="B4" s="74" t="s">
        <v>20</v>
      </c>
      <c r="C4" s="75"/>
      <c r="D4" s="120">
        <f>ROUND(DATEDIF('Before NRA'!E7,'Before NRA'!E4,"m")/12,4)</f>
        <v>60</v>
      </c>
    </row>
    <row r="5" spans="1:4" x14ac:dyDescent="0.2">
      <c r="A5" s="73" t="s">
        <v>19</v>
      </c>
      <c r="B5" s="75" t="s">
        <v>21</v>
      </c>
      <c r="C5" s="75"/>
      <c r="D5" s="120">
        <f>ROUND(MAX(55,'Before NRA'!E14,D4),4)</f>
        <v>60</v>
      </c>
    </row>
    <row r="6" spans="1:4" x14ac:dyDescent="0.2">
      <c r="A6" s="73"/>
      <c r="B6" s="75" t="s">
        <v>23</v>
      </c>
      <c r="C6" s="75"/>
      <c r="D6" s="120">
        <f>ROUND(MAX(55,'Before NRA'!E11,D4,D5),0)</f>
        <v>65</v>
      </c>
    </row>
    <row r="7" spans="1:4" x14ac:dyDescent="0.2">
      <c r="A7" s="73"/>
      <c r="B7" s="75" t="s">
        <v>22</v>
      </c>
      <c r="C7" s="75"/>
      <c r="D7" s="120">
        <f ca="1">ROUND(XRA_Table2C!C10,0)</f>
        <v>62</v>
      </c>
    </row>
    <row r="9" spans="1:4" x14ac:dyDescent="0.2">
      <c r="B9" s="76" t="s">
        <v>36</v>
      </c>
    </row>
    <row r="10" spans="1:4" x14ac:dyDescent="0.2">
      <c r="B10" s="121">
        <f ca="1">AnnuFact_Before_NRD!C11</f>
        <v>15.161507859343002</v>
      </c>
    </row>
    <row r="15" spans="1:4" x14ac:dyDescent="0.2">
      <c r="A15" s="23" t="s">
        <v>54</v>
      </c>
    </row>
    <row r="17" spans="1:6" x14ac:dyDescent="0.2">
      <c r="A17" s="23" t="s">
        <v>55</v>
      </c>
      <c r="B17" s="39"/>
      <c r="C17" s="40"/>
      <c r="D17" s="41"/>
      <c r="E17" s="41"/>
      <c r="F17" s="35"/>
    </row>
    <row r="18" spans="1:6" x14ac:dyDescent="0.2">
      <c r="A18" s="37" t="s">
        <v>19</v>
      </c>
      <c r="B18" s="38" t="s">
        <v>20</v>
      </c>
      <c r="C18" s="2"/>
      <c r="D18" s="122">
        <f>ROUND(DATEDIF('After NRA'!E7,'After NRA'!E4,"m")/12,4)</f>
        <v>70</v>
      </c>
      <c r="E18" s="41"/>
      <c r="F18" s="35"/>
    </row>
    <row r="19" spans="1:6" x14ac:dyDescent="0.2">
      <c r="A19" s="37"/>
      <c r="B19" s="38" t="s">
        <v>27</v>
      </c>
      <c r="C19" s="2"/>
      <c r="D19" s="122">
        <f>AnnuFact_After_NRD!B9</f>
        <v>12.816995159906428</v>
      </c>
      <c r="E19" s="119"/>
      <c r="F19" s="35"/>
    </row>
  </sheetData>
  <sheetProtection selectLockedCells="1" selectUn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R133"/>
  <sheetViews>
    <sheetView topLeftCell="A2" workbookViewId="0">
      <selection activeCell="F3" sqref="F3:F127"/>
    </sheetView>
  </sheetViews>
  <sheetFormatPr defaultColWidth="9.140625" defaultRowHeight="12.75" x14ac:dyDescent="0.2"/>
  <cols>
    <col min="1" max="3" width="12.7109375" style="4" customWidth="1"/>
    <col min="4" max="4" width="1.7109375" style="30" customWidth="1"/>
    <col min="5" max="5" width="11" style="4" customWidth="1"/>
    <col min="6" max="6" width="10.140625" style="4" customWidth="1"/>
    <col min="7" max="7" width="9.5703125" style="6" bestFit="1" customWidth="1"/>
    <col min="8" max="8" width="1.7109375" style="30" customWidth="1"/>
    <col min="9" max="10" width="8.5703125" style="6" bestFit="1" customWidth="1"/>
    <col min="11" max="11" width="8.7109375" style="6" customWidth="1"/>
    <col min="12" max="12" width="1.7109375" style="30" customWidth="1"/>
    <col min="13" max="14" width="8.5703125" style="6" bestFit="1" customWidth="1"/>
    <col min="15" max="15" width="8.42578125" style="6" customWidth="1"/>
    <col min="16" max="16" width="1.7109375" style="30" customWidth="1"/>
    <col min="17" max="17" width="11.7109375" style="4" bestFit="1" customWidth="1"/>
    <col min="18" max="16384" width="9.140625" style="4"/>
  </cols>
  <sheetData>
    <row r="1" spans="1:18" x14ac:dyDescent="0.2">
      <c r="A1" s="68" t="s">
        <v>35</v>
      </c>
      <c r="F1" s="90">
        <f>1/(1+F4)</f>
        <v>0.97002619070714913</v>
      </c>
      <c r="R1" s="4" t="str">
        <f ca="1">CELL("filename")</f>
        <v>C:\Users\ioxxi79\AppData\Local\Packages\Microsoft.MicrosoftEdge_8wekyb3d8bbwe\TempState\Downloads\[2019-category-2-pv-calculator.xlsx]Instructions</v>
      </c>
    </row>
    <row r="2" spans="1:18" ht="15" x14ac:dyDescent="0.3">
      <c r="A2" s="50" t="s">
        <v>41</v>
      </c>
      <c r="B2" s="48"/>
      <c r="C2" s="49"/>
      <c r="F2" s="90">
        <f>1/(1+F5)</f>
        <v>0.9723842862699339</v>
      </c>
      <c r="G2" s="4"/>
      <c r="H2" s="26"/>
      <c r="K2" s="91" t="s">
        <v>8</v>
      </c>
      <c r="L2" s="26"/>
      <c r="N2" s="4"/>
      <c r="O2" s="91" t="s">
        <v>8</v>
      </c>
      <c r="P2" s="26"/>
    </row>
    <row r="3" spans="1:18" x14ac:dyDescent="0.2">
      <c r="A3" s="22" t="s">
        <v>5</v>
      </c>
      <c r="D3" s="26"/>
      <c r="E3" s="3" t="s">
        <v>3</v>
      </c>
      <c r="F3" s="34" t="s">
        <v>130</v>
      </c>
      <c r="G3" s="21"/>
      <c r="H3" s="26"/>
      <c r="I3" s="5" t="s">
        <v>42</v>
      </c>
      <c r="J3" s="5" t="s">
        <v>43</v>
      </c>
      <c r="K3" s="92" t="s">
        <v>40</v>
      </c>
      <c r="L3" s="26"/>
      <c r="M3" s="5" t="s">
        <v>42</v>
      </c>
      <c r="N3" s="5" t="s">
        <v>43</v>
      </c>
      <c r="O3" s="92" t="s">
        <v>40</v>
      </c>
      <c r="P3" s="26"/>
    </row>
    <row r="4" spans="1:18" ht="12.75" customHeight="1" x14ac:dyDescent="0.2">
      <c r="A4" s="54">
        <f>'Annuity Factor Calcs'!$D$18</f>
        <v>70</v>
      </c>
      <c r="D4" s="27"/>
      <c r="E4" s="19" t="s">
        <v>4</v>
      </c>
      <c r="F4" s="186">
        <v>3.09E-2</v>
      </c>
      <c r="G4" s="20" t="s">
        <v>2</v>
      </c>
      <c r="H4" s="27"/>
      <c r="I4" s="5" t="s">
        <v>44</v>
      </c>
      <c r="J4" s="5" t="s">
        <v>44</v>
      </c>
      <c r="K4" s="93" t="s">
        <v>12</v>
      </c>
      <c r="L4" s="27"/>
      <c r="M4" s="5" t="s">
        <v>44</v>
      </c>
      <c r="N4" s="5" t="s">
        <v>44</v>
      </c>
      <c r="O4" s="93" t="s">
        <v>13</v>
      </c>
      <c r="P4" s="27"/>
    </row>
    <row r="5" spans="1:18" x14ac:dyDescent="0.2">
      <c r="A5" s="33">
        <f>INT(A4+0.0000001)</f>
        <v>70</v>
      </c>
      <c r="B5" s="65">
        <f>SUMPRODUCT(SurvivalDiscount,InterestDiscount,Payment)-((11/24)*(I$5*J$5))</f>
        <v>12.816995159906428</v>
      </c>
      <c r="D5" s="26"/>
      <c r="E5" s="19" t="s">
        <v>7</v>
      </c>
      <c r="F5" s="186">
        <v>2.8400000000000002E-2</v>
      </c>
      <c r="G5" s="36">
        <v>999</v>
      </c>
      <c r="H5" s="26"/>
      <c r="I5" s="7">
        <f>LOOKUP(K5,$E$10:$E$127,I10:I127)</f>
        <v>1</v>
      </c>
      <c r="J5" s="7">
        <f>LOOKUP(K5,$E$10:$E$127,J10:J127)</f>
        <v>1</v>
      </c>
      <c r="K5" s="33">
        <f>$A$5</f>
        <v>70</v>
      </c>
      <c r="L5" s="26"/>
      <c r="M5" s="7">
        <f>LOOKUP(O5,$E$10:$E$127,M10:M127)</f>
        <v>1</v>
      </c>
      <c r="N5" s="7">
        <f>LOOKUP(O5,$E$10:$E$127,N10:N127)</f>
        <v>1</v>
      </c>
      <c r="O5" s="33">
        <f>$A$6</f>
        <v>71</v>
      </c>
      <c r="P5" s="26"/>
    </row>
    <row r="6" spans="1:18" x14ac:dyDescent="0.2">
      <c r="A6" s="33">
        <f>A5+1</f>
        <v>71</v>
      </c>
      <c r="B6" s="65">
        <f>SUMPRODUCT(SurvivalDiscount2,InterestDiscount2,Payment2)-((11/24)*(M$5*N$5))</f>
        <v>12.370147436816685</v>
      </c>
      <c r="D6" s="26"/>
      <c r="E6" s="8" t="s">
        <v>8</v>
      </c>
      <c r="F6" s="9" t="s">
        <v>9</v>
      </c>
      <c r="G6" s="9" t="s">
        <v>10</v>
      </c>
      <c r="H6" s="26"/>
      <c r="I6" s="31"/>
      <c r="J6" s="31"/>
      <c r="K6" s="89"/>
      <c r="L6" s="26"/>
      <c r="M6" s="31"/>
      <c r="N6" s="31"/>
      <c r="O6" s="89"/>
      <c r="P6" s="26"/>
    </row>
    <row r="7" spans="1:18" x14ac:dyDescent="0.2">
      <c r="A7" s="46">
        <f>MOD(A4,1)</f>
        <v>0</v>
      </c>
      <c r="B7" s="24"/>
      <c r="D7" s="28"/>
      <c r="E7" s="10">
        <v>0</v>
      </c>
      <c r="F7" s="11">
        <v>0</v>
      </c>
      <c r="G7" s="4">
        <f>1-F7</f>
        <v>1</v>
      </c>
      <c r="H7" s="28"/>
      <c r="I7" s="6">
        <v>1</v>
      </c>
      <c r="J7" s="13">
        <v>0</v>
      </c>
      <c r="K7" s="13">
        <f>IF($E7&gt;=K$5,1,0)</f>
        <v>0</v>
      </c>
      <c r="L7" s="28"/>
      <c r="M7" s="6">
        <v>1</v>
      </c>
      <c r="N7" s="13">
        <v>0</v>
      </c>
      <c r="O7" s="13">
        <f>IF($E7&gt;=O$5,1,0)</f>
        <v>0</v>
      </c>
      <c r="P7" s="28"/>
    </row>
    <row r="8" spans="1:18" x14ac:dyDescent="0.2">
      <c r="A8" s="23"/>
      <c r="B8" s="66" t="s">
        <v>33</v>
      </c>
      <c r="D8" s="28"/>
      <c r="E8" s="10">
        <f t="shared" ref="E8:E71" si="0">E7+1</f>
        <v>1</v>
      </c>
      <c r="F8" s="11">
        <v>0</v>
      </c>
      <c r="G8" s="12">
        <f t="shared" ref="G8:G71" si="1">1-F8</f>
        <v>1</v>
      </c>
      <c r="H8" s="28"/>
      <c r="I8" s="12">
        <f t="shared" ref="I8:I39" si="2">IF($E7&lt;$A$5,1,I7*$G7)</f>
        <v>1</v>
      </c>
      <c r="J8" s="12">
        <f t="shared" ref="J8:J39" si="3">IF($E7&lt;$A$5,1,J7*IF($E8&gt;($A$5+$G$4),$F$2,$F$1))</f>
        <v>1</v>
      </c>
      <c r="K8" s="13">
        <f t="shared" ref="K8:K71" si="4">IF($E8&gt;=K$5,1,0)</f>
        <v>0</v>
      </c>
      <c r="L8" s="28"/>
      <c r="M8" s="12">
        <f t="shared" ref="M8:M39" si="5">IF($E7&lt;$A$6,1,M7*$G7)</f>
        <v>1</v>
      </c>
      <c r="N8" s="12">
        <f t="shared" ref="N8:N39" si="6">IF($E7&lt;$A$6,1,N7*IF($E8&gt;($A$6+$G$4),$F$2,$F$1))</f>
        <v>1</v>
      </c>
      <c r="O8" s="13">
        <f t="shared" ref="O8:O71" si="7">IF($E8&gt;=O$5,1,0)</f>
        <v>0</v>
      </c>
      <c r="P8" s="28"/>
    </row>
    <row r="9" spans="1:18" x14ac:dyDescent="0.2">
      <c r="A9" s="42">
        <f>A4</f>
        <v>70</v>
      </c>
      <c r="B9" s="51">
        <f>B5+((B6-B5)*A7)</f>
        <v>12.816995159906428</v>
      </c>
      <c r="D9" s="28"/>
      <c r="E9" s="10">
        <f t="shared" si="0"/>
        <v>2</v>
      </c>
      <c r="F9" s="11">
        <v>0</v>
      </c>
      <c r="G9" s="12">
        <f t="shared" si="1"/>
        <v>1</v>
      </c>
      <c r="H9" s="28"/>
      <c r="I9" s="12">
        <f t="shared" si="2"/>
        <v>1</v>
      </c>
      <c r="J9" s="12">
        <f t="shared" si="3"/>
        <v>1</v>
      </c>
      <c r="K9" s="13">
        <f t="shared" si="4"/>
        <v>0</v>
      </c>
      <c r="L9" s="28"/>
      <c r="M9" s="12">
        <f t="shared" si="5"/>
        <v>1</v>
      </c>
      <c r="N9" s="12">
        <f t="shared" si="6"/>
        <v>1</v>
      </c>
      <c r="O9" s="13">
        <f t="shared" si="7"/>
        <v>0</v>
      </c>
      <c r="P9" s="28"/>
    </row>
    <row r="10" spans="1:18" x14ac:dyDescent="0.2">
      <c r="A10" s="23"/>
      <c r="B10" s="67" t="s">
        <v>34</v>
      </c>
      <c r="D10" s="28"/>
      <c r="E10" s="10">
        <f t="shared" si="0"/>
        <v>3</v>
      </c>
      <c r="F10" s="11">
        <v>0</v>
      </c>
      <c r="G10" s="12">
        <f t="shared" si="1"/>
        <v>1</v>
      </c>
      <c r="H10" s="28"/>
      <c r="I10" s="12">
        <f t="shared" si="2"/>
        <v>1</v>
      </c>
      <c r="J10" s="12">
        <f t="shared" si="3"/>
        <v>1</v>
      </c>
      <c r="K10" s="13">
        <f t="shared" si="4"/>
        <v>0</v>
      </c>
      <c r="L10" s="28"/>
      <c r="M10" s="12">
        <f t="shared" si="5"/>
        <v>1</v>
      </c>
      <c r="N10" s="12">
        <f t="shared" si="6"/>
        <v>1</v>
      </c>
      <c r="O10" s="13">
        <f t="shared" si="7"/>
        <v>0</v>
      </c>
      <c r="P10" s="28"/>
    </row>
    <row r="11" spans="1:18" x14ac:dyDescent="0.2">
      <c r="D11" s="28"/>
      <c r="E11" s="10">
        <f t="shared" si="0"/>
        <v>4</v>
      </c>
      <c r="F11" s="11">
        <v>0</v>
      </c>
      <c r="G11" s="12">
        <f t="shared" si="1"/>
        <v>1</v>
      </c>
      <c r="H11" s="28"/>
      <c r="I11" s="12">
        <f t="shared" si="2"/>
        <v>1</v>
      </c>
      <c r="J11" s="12">
        <f t="shared" si="3"/>
        <v>1</v>
      </c>
      <c r="K11" s="13">
        <f t="shared" si="4"/>
        <v>0</v>
      </c>
      <c r="L11" s="28"/>
      <c r="M11" s="12">
        <f t="shared" si="5"/>
        <v>1</v>
      </c>
      <c r="N11" s="12">
        <f t="shared" si="6"/>
        <v>1</v>
      </c>
      <c r="O11" s="13">
        <f t="shared" si="7"/>
        <v>0</v>
      </c>
      <c r="P11" s="28"/>
    </row>
    <row r="12" spans="1:18" x14ac:dyDescent="0.2">
      <c r="D12" s="28"/>
      <c r="E12" s="10">
        <f t="shared" si="0"/>
        <v>5</v>
      </c>
      <c r="F12" s="11">
        <v>0</v>
      </c>
      <c r="G12" s="12">
        <f t="shared" si="1"/>
        <v>1</v>
      </c>
      <c r="H12" s="28"/>
      <c r="I12" s="12">
        <f t="shared" si="2"/>
        <v>1</v>
      </c>
      <c r="J12" s="12">
        <f t="shared" si="3"/>
        <v>1</v>
      </c>
      <c r="K12" s="13">
        <f t="shared" si="4"/>
        <v>0</v>
      </c>
      <c r="L12" s="28"/>
      <c r="M12" s="12">
        <f t="shared" si="5"/>
        <v>1</v>
      </c>
      <c r="N12" s="12">
        <f t="shared" si="6"/>
        <v>1</v>
      </c>
      <c r="O12" s="13">
        <f t="shared" si="7"/>
        <v>0</v>
      </c>
      <c r="P12" s="28"/>
    </row>
    <row r="13" spans="1:18" x14ac:dyDescent="0.2">
      <c r="D13" s="28"/>
      <c r="E13" s="10">
        <f t="shared" si="0"/>
        <v>6</v>
      </c>
      <c r="F13" s="11">
        <v>0</v>
      </c>
      <c r="G13" s="12">
        <f t="shared" si="1"/>
        <v>1</v>
      </c>
      <c r="H13" s="28"/>
      <c r="I13" s="12">
        <f t="shared" si="2"/>
        <v>1</v>
      </c>
      <c r="J13" s="12">
        <f t="shared" si="3"/>
        <v>1</v>
      </c>
      <c r="K13" s="13">
        <f t="shared" si="4"/>
        <v>0</v>
      </c>
      <c r="L13" s="28"/>
      <c r="M13" s="12">
        <f t="shared" si="5"/>
        <v>1</v>
      </c>
      <c r="N13" s="12">
        <f t="shared" si="6"/>
        <v>1</v>
      </c>
      <c r="O13" s="13">
        <f t="shared" si="7"/>
        <v>0</v>
      </c>
      <c r="P13" s="28"/>
    </row>
    <row r="14" spans="1:18" x14ac:dyDescent="0.2">
      <c r="D14" s="28"/>
      <c r="E14" s="10">
        <f t="shared" si="0"/>
        <v>7</v>
      </c>
      <c r="F14" s="11">
        <v>0</v>
      </c>
      <c r="G14" s="12">
        <f t="shared" si="1"/>
        <v>1</v>
      </c>
      <c r="H14" s="28"/>
      <c r="I14" s="12">
        <f t="shared" si="2"/>
        <v>1</v>
      </c>
      <c r="J14" s="12">
        <f t="shared" si="3"/>
        <v>1</v>
      </c>
      <c r="K14" s="13">
        <f t="shared" si="4"/>
        <v>0</v>
      </c>
      <c r="L14" s="28"/>
      <c r="M14" s="12">
        <f t="shared" si="5"/>
        <v>1</v>
      </c>
      <c r="N14" s="12">
        <f t="shared" si="6"/>
        <v>1</v>
      </c>
      <c r="O14" s="13">
        <f t="shared" si="7"/>
        <v>0</v>
      </c>
      <c r="P14" s="28"/>
    </row>
    <row r="15" spans="1:18" x14ac:dyDescent="0.2">
      <c r="C15" s="14"/>
      <c r="D15" s="28"/>
      <c r="E15" s="10">
        <f t="shared" si="0"/>
        <v>8</v>
      </c>
      <c r="F15" s="11">
        <v>0</v>
      </c>
      <c r="G15" s="12">
        <f t="shared" si="1"/>
        <v>1</v>
      </c>
      <c r="H15" s="28"/>
      <c r="I15" s="12">
        <f t="shared" si="2"/>
        <v>1</v>
      </c>
      <c r="J15" s="12">
        <f t="shared" si="3"/>
        <v>1</v>
      </c>
      <c r="K15" s="13">
        <f t="shared" si="4"/>
        <v>0</v>
      </c>
      <c r="L15" s="28"/>
      <c r="M15" s="12">
        <f t="shared" si="5"/>
        <v>1</v>
      </c>
      <c r="N15" s="12">
        <f t="shared" si="6"/>
        <v>1</v>
      </c>
      <c r="O15" s="13">
        <f t="shared" si="7"/>
        <v>0</v>
      </c>
      <c r="P15" s="28"/>
    </row>
    <row r="16" spans="1:18" x14ac:dyDescent="0.2">
      <c r="A16" s="23"/>
      <c r="B16" s="23"/>
      <c r="C16" s="23"/>
      <c r="D16" s="28"/>
      <c r="E16" s="10">
        <f t="shared" si="0"/>
        <v>9</v>
      </c>
      <c r="F16" s="11">
        <v>0</v>
      </c>
      <c r="G16" s="12">
        <f t="shared" si="1"/>
        <v>1</v>
      </c>
      <c r="H16" s="28"/>
      <c r="I16" s="12">
        <f t="shared" si="2"/>
        <v>1</v>
      </c>
      <c r="J16" s="12">
        <f t="shared" si="3"/>
        <v>1</v>
      </c>
      <c r="K16" s="13">
        <f t="shared" si="4"/>
        <v>0</v>
      </c>
      <c r="L16" s="28"/>
      <c r="M16" s="12">
        <f t="shared" si="5"/>
        <v>1</v>
      </c>
      <c r="N16" s="12">
        <f t="shared" si="6"/>
        <v>1</v>
      </c>
      <c r="O16" s="13">
        <f t="shared" si="7"/>
        <v>0</v>
      </c>
      <c r="P16" s="28"/>
      <c r="Q16" s="14"/>
    </row>
    <row r="17" spans="4:16" x14ac:dyDescent="0.2">
      <c r="D17" s="28"/>
      <c r="E17" s="10">
        <f t="shared" si="0"/>
        <v>10</v>
      </c>
      <c r="F17" s="11">
        <v>0</v>
      </c>
      <c r="G17" s="12">
        <f t="shared" si="1"/>
        <v>1</v>
      </c>
      <c r="H17" s="28"/>
      <c r="I17" s="12">
        <f t="shared" si="2"/>
        <v>1</v>
      </c>
      <c r="J17" s="12">
        <f t="shared" si="3"/>
        <v>1</v>
      </c>
      <c r="K17" s="13">
        <f t="shared" si="4"/>
        <v>0</v>
      </c>
      <c r="L17" s="28"/>
      <c r="M17" s="12">
        <f t="shared" si="5"/>
        <v>1</v>
      </c>
      <c r="N17" s="12">
        <f t="shared" si="6"/>
        <v>1</v>
      </c>
      <c r="O17" s="13">
        <f t="shared" si="7"/>
        <v>0</v>
      </c>
      <c r="P17" s="28"/>
    </row>
    <row r="18" spans="4:16" x14ac:dyDescent="0.2">
      <c r="D18" s="28"/>
      <c r="E18" s="10">
        <f t="shared" si="0"/>
        <v>11</v>
      </c>
      <c r="F18" s="11">
        <v>0</v>
      </c>
      <c r="G18" s="12">
        <f t="shared" si="1"/>
        <v>1</v>
      </c>
      <c r="H18" s="28"/>
      <c r="I18" s="12">
        <f t="shared" si="2"/>
        <v>1</v>
      </c>
      <c r="J18" s="12">
        <f t="shared" si="3"/>
        <v>1</v>
      </c>
      <c r="K18" s="13">
        <f t="shared" si="4"/>
        <v>0</v>
      </c>
      <c r="L18" s="28"/>
      <c r="M18" s="12">
        <f t="shared" si="5"/>
        <v>1</v>
      </c>
      <c r="N18" s="12">
        <f t="shared" si="6"/>
        <v>1</v>
      </c>
      <c r="O18" s="13">
        <f t="shared" si="7"/>
        <v>0</v>
      </c>
      <c r="P18" s="28"/>
    </row>
    <row r="19" spans="4:16" x14ac:dyDescent="0.2">
      <c r="D19" s="28"/>
      <c r="E19" s="10">
        <f t="shared" si="0"/>
        <v>12</v>
      </c>
      <c r="F19" s="11">
        <v>0</v>
      </c>
      <c r="G19" s="12">
        <f t="shared" si="1"/>
        <v>1</v>
      </c>
      <c r="H19" s="28"/>
      <c r="I19" s="12">
        <f t="shared" si="2"/>
        <v>1</v>
      </c>
      <c r="J19" s="12">
        <f t="shared" si="3"/>
        <v>1</v>
      </c>
      <c r="K19" s="13">
        <f t="shared" si="4"/>
        <v>0</v>
      </c>
      <c r="L19" s="28"/>
      <c r="M19" s="12">
        <f t="shared" si="5"/>
        <v>1</v>
      </c>
      <c r="N19" s="12">
        <f t="shared" si="6"/>
        <v>1</v>
      </c>
      <c r="O19" s="13">
        <f t="shared" si="7"/>
        <v>0</v>
      </c>
      <c r="P19" s="28"/>
    </row>
    <row r="20" spans="4:16" x14ac:dyDescent="0.2">
      <c r="D20" s="28"/>
      <c r="E20" s="10">
        <f t="shared" si="0"/>
        <v>13</v>
      </c>
      <c r="F20" s="11">
        <v>0</v>
      </c>
      <c r="G20" s="12">
        <f t="shared" si="1"/>
        <v>1</v>
      </c>
      <c r="H20" s="28"/>
      <c r="I20" s="12">
        <f t="shared" si="2"/>
        <v>1</v>
      </c>
      <c r="J20" s="12">
        <f t="shared" si="3"/>
        <v>1</v>
      </c>
      <c r="K20" s="13">
        <f t="shared" si="4"/>
        <v>0</v>
      </c>
      <c r="L20" s="28"/>
      <c r="M20" s="12">
        <f t="shared" si="5"/>
        <v>1</v>
      </c>
      <c r="N20" s="12">
        <f t="shared" si="6"/>
        <v>1</v>
      </c>
      <c r="O20" s="13">
        <f t="shared" si="7"/>
        <v>0</v>
      </c>
      <c r="P20" s="28"/>
    </row>
    <row r="21" spans="4:16" x14ac:dyDescent="0.2">
      <c r="D21" s="28"/>
      <c r="E21" s="10">
        <f t="shared" si="0"/>
        <v>14</v>
      </c>
      <c r="F21" s="11">
        <v>0</v>
      </c>
      <c r="G21" s="12">
        <f t="shared" si="1"/>
        <v>1</v>
      </c>
      <c r="H21" s="28"/>
      <c r="I21" s="12">
        <f t="shared" si="2"/>
        <v>1</v>
      </c>
      <c r="J21" s="12">
        <f t="shared" si="3"/>
        <v>1</v>
      </c>
      <c r="K21" s="13">
        <f t="shared" si="4"/>
        <v>0</v>
      </c>
      <c r="L21" s="28"/>
      <c r="M21" s="12">
        <f t="shared" si="5"/>
        <v>1</v>
      </c>
      <c r="N21" s="12">
        <f t="shared" si="6"/>
        <v>1</v>
      </c>
      <c r="O21" s="13">
        <f t="shared" si="7"/>
        <v>0</v>
      </c>
      <c r="P21" s="28"/>
    </row>
    <row r="22" spans="4:16" x14ac:dyDescent="0.2">
      <c r="D22" s="28"/>
      <c r="E22" s="10">
        <f t="shared" si="0"/>
        <v>15</v>
      </c>
      <c r="F22" s="11">
        <v>1.6100000000000001E-4</v>
      </c>
      <c r="G22" s="12">
        <f t="shared" si="1"/>
        <v>0.99983900000000003</v>
      </c>
      <c r="H22" s="28"/>
      <c r="I22" s="12">
        <f t="shared" si="2"/>
        <v>1</v>
      </c>
      <c r="J22" s="12">
        <f t="shared" si="3"/>
        <v>1</v>
      </c>
      <c r="K22" s="13">
        <f t="shared" si="4"/>
        <v>0</v>
      </c>
      <c r="L22" s="28"/>
      <c r="M22" s="12">
        <f t="shared" si="5"/>
        <v>1</v>
      </c>
      <c r="N22" s="12">
        <f t="shared" si="6"/>
        <v>1</v>
      </c>
      <c r="O22" s="13">
        <f t="shared" si="7"/>
        <v>0</v>
      </c>
      <c r="P22" s="28"/>
    </row>
    <row r="23" spans="4:16" x14ac:dyDescent="0.2">
      <c r="D23" s="28"/>
      <c r="E23" s="10">
        <f t="shared" si="0"/>
        <v>16</v>
      </c>
      <c r="F23" s="11">
        <v>1.85E-4</v>
      </c>
      <c r="G23" s="12">
        <f t="shared" si="1"/>
        <v>0.99981500000000001</v>
      </c>
      <c r="H23" s="28"/>
      <c r="I23" s="12">
        <f t="shared" si="2"/>
        <v>1</v>
      </c>
      <c r="J23" s="12">
        <f t="shared" si="3"/>
        <v>1</v>
      </c>
      <c r="K23" s="13">
        <f t="shared" si="4"/>
        <v>0</v>
      </c>
      <c r="L23" s="28"/>
      <c r="M23" s="12">
        <f t="shared" si="5"/>
        <v>1</v>
      </c>
      <c r="N23" s="12">
        <f t="shared" si="6"/>
        <v>1</v>
      </c>
      <c r="O23" s="13">
        <f t="shared" si="7"/>
        <v>0</v>
      </c>
      <c r="P23" s="28"/>
    </row>
    <row r="24" spans="4:16" x14ac:dyDescent="0.2">
      <c r="D24" s="28"/>
      <c r="E24" s="10">
        <f t="shared" si="0"/>
        <v>17</v>
      </c>
      <c r="F24" s="11">
        <v>2.05E-4</v>
      </c>
      <c r="G24" s="12">
        <f t="shared" si="1"/>
        <v>0.99979499999999999</v>
      </c>
      <c r="H24" s="28"/>
      <c r="I24" s="12">
        <f t="shared" si="2"/>
        <v>1</v>
      </c>
      <c r="J24" s="12">
        <f t="shared" si="3"/>
        <v>1</v>
      </c>
      <c r="K24" s="13">
        <f t="shared" si="4"/>
        <v>0</v>
      </c>
      <c r="L24" s="28"/>
      <c r="M24" s="12">
        <f t="shared" si="5"/>
        <v>1</v>
      </c>
      <c r="N24" s="12">
        <f t="shared" si="6"/>
        <v>1</v>
      </c>
      <c r="O24" s="13">
        <f t="shared" si="7"/>
        <v>0</v>
      </c>
      <c r="P24" s="28"/>
    </row>
    <row r="25" spans="4:16" x14ac:dyDescent="0.2">
      <c r="D25" s="28"/>
      <c r="E25" s="10">
        <f t="shared" si="0"/>
        <v>18</v>
      </c>
      <c r="F25" s="11">
        <v>2.1599999999999999E-4</v>
      </c>
      <c r="G25" s="12">
        <f t="shared" si="1"/>
        <v>0.99978400000000001</v>
      </c>
      <c r="H25" s="28"/>
      <c r="I25" s="12">
        <f t="shared" si="2"/>
        <v>1</v>
      </c>
      <c r="J25" s="12">
        <f t="shared" si="3"/>
        <v>1</v>
      </c>
      <c r="K25" s="13">
        <f t="shared" si="4"/>
        <v>0</v>
      </c>
      <c r="L25" s="28"/>
      <c r="M25" s="12">
        <f t="shared" si="5"/>
        <v>1</v>
      </c>
      <c r="N25" s="12">
        <f t="shared" si="6"/>
        <v>1</v>
      </c>
      <c r="O25" s="13">
        <f t="shared" si="7"/>
        <v>0</v>
      </c>
      <c r="P25" s="28"/>
    </row>
    <row r="26" spans="4:16" x14ac:dyDescent="0.2">
      <c r="D26" s="28"/>
      <c r="E26" s="10">
        <f t="shared" si="0"/>
        <v>19</v>
      </c>
      <c r="F26" s="11">
        <v>2.22E-4</v>
      </c>
      <c r="G26" s="12">
        <f t="shared" si="1"/>
        <v>0.99977800000000006</v>
      </c>
      <c r="H26" s="28"/>
      <c r="I26" s="12">
        <f t="shared" si="2"/>
        <v>1</v>
      </c>
      <c r="J26" s="12">
        <f t="shared" si="3"/>
        <v>1</v>
      </c>
      <c r="K26" s="13">
        <f t="shared" si="4"/>
        <v>0</v>
      </c>
      <c r="L26" s="28"/>
      <c r="M26" s="12">
        <f t="shared" si="5"/>
        <v>1</v>
      </c>
      <c r="N26" s="12">
        <f t="shared" si="6"/>
        <v>1</v>
      </c>
      <c r="O26" s="13">
        <f t="shared" si="7"/>
        <v>0</v>
      </c>
      <c r="P26" s="28"/>
    </row>
    <row r="27" spans="4:16" x14ac:dyDescent="0.2">
      <c r="D27" s="28"/>
      <c r="E27" s="10">
        <f t="shared" si="0"/>
        <v>20</v>
      </c>
      <c r="F27" s="11">
        <v>2.2599999999999999E-4</v>
      </c>
      <c r="G27" s="12">
        <f t="shared" si="1"/>
        <v>0.99977400000000005</v>
      </c>
      <c r="H27" s="28"/>
      <c r="I27" s="12">
        <f t="shared" si="2"/>
        <v>1</v>
      </c>
      <c r="J27" s="12">
        <f t="shared" si="3"/>
        <v>1</v>
      </c>
      <c r="K27" s="13">
        <f t="shared" si="4"/>
        <v>0</v>
      </c>
      <c r="L27" s="28"/>
      <c r="M27" s="12">
        <f t="shared" si="5"/>
        <v>1</v>
      </c>
      <c r="N27" s="12">
        <f t="shared" si="6"/>
        <v>1</v>
      </c>
      <c r="O27" s="13">
        <f t="shared" si="7"/>
        <v>0</v>
      </c>
      <c r="P27" s="28"/>
    </row>
    <row r="28" spans="4:16" x14ac:dyDescent="0.2">
      <c r="D28" s="28"/>
      <c r="E28" s="10">
        <f t="shared" si="0"/>
        <v>21</v>
      </c>
      <c r="F28" s="11">
        <v>2.3599999999999999E-4</v>
      </c>
      <c r="G28" s="12">
        <f t="shared" si="1"/>
        <v>0.99976399999999999</v>
      </c>
      <c r="H28" s="28"/>
      <c r="I28" s="12">
        <f t="shared" si="2"/>
        <v>1</v>
      </c>
      <c r="J28" s="12">
        <f t="shared" si="3"/>
        <v>1</v>
      </c>
      <c r="K28" s="13">
        <f t="shared" si="4"/>
        <v>0</v>
      </c>
      <c r="L28" s="28"/>
      <c r="M28" s="12">
        <f t="shared" si="5"/>
        <v>1</v>
      </c>
      <c r="N28" s="12">
        <f t="shared" si="6"/>
        <v>1</v>
      </c>
      <c r="O28" s="13">
        <f t="shared" si="7"/>
        <v>0</v>
      </c>
      <c r="P28" s="28"/>
    </row>
    <row r="29" spans="4:16" x14ac:dyDescent="0.2">
      <c r="D29" s="28"/>
      <c r="E29" s="10">
        <f t="shared" si="0"/>
        <v>22</v>
      </c>
      <c r="F29" s="11">
        <v>2.5000000000000001E-4</v>
      </c>
      <c r="G29" s="12">
        <f t="shared" si="1"/>
        <v>0.99975000000000003</v>
      </c>
      <c r="H29" s="28"/>
      <c r="I29" s="12">
        <f t="shared" si="2"/>
        <v>1</v>
      </c>
      <c r="J29" s="12">
        <f t="shared" si="3"/>
        <v>1</v>
      </c>
      <c r="K29" s="13">
        <f t="shared" si="4"/>
        <v>0</v>
      </c>
      <c r="L29" s="28"/>
      <c r="M29" s="12">
        <f t="shared" si="5"/>
        <v>1</v>
      </c>
      <c r="N29" s="12">
        <f t="shared" si="6"/>
        <v>1</v>
      </c>
      <c r="O29" s="13">
        <f t="shared" si="7"/>
        <v>0</v>
      </c>
      <c r="P29" s="28"/>
    </row>
    <row r="30" spans="4:16" x14ac:dyDescent="0.2">
      <c r="D30" s="28"/>
      <c r="E30" s="10">
        <f t="shared" si="0"/>
        <v>23</v>
      </c>
      <c r="F30" s="11">
        <v>2.7599999999999999E-4</v>
      </c>
      <c r="G30" s="12">
        <f t="shared" si="1"/>
        <v>0.99972399999999995</v>
      </c>
      <c r="H30" s="28"/>
      <c r="I30" s="12">
        <f t="shared" si="2"/>
        <v>1</v>
      </c>
      <c r="J30" s="12">
        <f t="shared" si="3"/>
        <v>1</v>
      </c>
      <c r="K30" s="13">
        <f t="shared" si="4"/>
        <v>0</v>
      </c>
      <c r="L30" s="28"/>
      <c r="M30" s="12">
        <f t="shared" si="5"/>
        <v>1</v>
      </c>
      <c r="N30" s="12">
        <f t="shared" si="6"/>
        <v>1</v>
      </c>
      <c r="O30" s="13">
        <f t="shared" si="7"/>
        <v>0</v>
      </c>
      <c r="P30" s="28"/>
    </row>
    <row r="31" spans="4:16" x14ac:dyDescent="0.2">
      <c r="D31" s="28"/>
      <c r="E31" s="10">
        <f t="shared" si="0"/>
        <v>24</v>
      </c>
      <c r="F31" s="11">
        <v>3.0400000000000002E-4</v>
      </c>
      <c r="G31" s="12">
        <f t="shared" si="1"/>
        <v>0.99969600000000003</v>
      </c>
      <c r="H31" s="28"/>
      <c r="I31" s="12">
        <f t="shared" si="2"/>
        <v>1</v>
      </c>
      <c r="J31" s="12">
        <f t="shared" si="3"/>
        <v>1</v>
      </c>
      <c r="K31" s="13">
        <f t="shared" si="4"/>
        <v>0</v>
      </c>
      <c r="L31" s="28"/>
      <c r="M31" s="12">
        <f t="shared" si="5"/>
        <v>1</v>
      </c>
      <c r="N31" s="12">
        <f t="shared" si="6"/>
        <v>1</v>
      </c>
      <c r="O31" s="13">
        <f t="shared" si="7"/>
        <v>0</v>
      </c>
      <c r="P31" s="28"/>
    </row>
    <row r="32" spans="4:16" x14ac:dyDescent="0.2">
      <c r="D32" s="28"/>
      <c r="E32" s="10">
        <f t="shared" si="0"/>
        <v>25</v>
      </c>
      <c r="F32" s="11">
        <v>3.4600000000000001E-4</v>
      </c>
      <c r="G32" s="12">
        <f t="shared" si="1"/>
        <v>0.99965400000000004</v>
      </c>
      <c r="H32" s="28"/>
      <c r="I32" s="12">
        <f t="shared" si="2"/>
        <v>1</v>
      </c>
      <c r="J32" s="12">
        <f t="shared" si="3"/>
        <v>1</v>
      </c>
      <c r="K32" s="13">
        <f t="shared" si="4"/>
        <v>0</v>
      </c>
      <c r="L32" s="28"/>
      <c r="M32" s="12">
        <f t="shared" si="5"/>
        <v>1</v>
      </c>
      <c r="N32" s="12">
        <f t="shared" si="6"/>
        <v>1</v>
      </c>
      <c r="O32" s="13">
        <f t="shared" si="7"/>
        <v>0</v>
      </c>
      <c r="P32" s="28"/>
    </row>
    <row r="33" spans="4:16" x14ac:dyDescent="0.2">
      <c r="D33" s="28"/>
      <c r="E33" s="10">
        <f t="shared" si="0"/>
        <v>26</v>
      </c>
      <c r="F33" s="11">
        <v>4.0700000000000003E-4</v>
      </c>
      <c r="G33" s="12">
        <f t="shared" si="1"/>
        <v>0.99959299999999995</v>
      </c>
      <c r="H33" s="28"/>
      <c r="I33" s="12">
        <f t="shared" si="2"/>
        <v>1</v>
      </c>
      <c r="J33" s="12">
        <f t="shared" si="3"/>
        <v>1</v>
      </c>
      <c r="K33" s="13">
        <f t="shared" si="4"/>
        <v>0</v>
      </c>
      <c r="L33" s="28"/>
      <c r="M33" s="12">
        <f t="shared" si="5"/>
        <v>1</v>
      </c>
      <c r="N33" s="12">
        <f t="shared" si="6"/>
        <v>1</v>
      </c>
      <c r="O33" s="13">
        <f t="shared" si="7"/>
        <v>0</v>
      </c>
      <c r="P33" s="28"/>
    </row>
    <row r="34" spans="4:16" x14ac:dyDescent="0.2">
      <c r="D34" s="28"/>
      <c r="E34" s="10">
        <f t="shared" si="0"/>
        <v>27</v>
      </c>
      <c r="F34" s="11">
        <v>4.3399999999999998E-4</v>
      </c>
      <c r="G34" s="12">
        <f t="shared" si="1"/>
        <v>0.99956599999999995</v>
      </c>
      <c r="H34" s="28"/>
      <c r="I34" s="12">
        <f t="shared" si="2"/>
        <v>1</v>
      </c>
      <c r="J34" s="12">
        <f t="shared" si="3"/>
        <v>1</v>
      </c>
      <c r="K34" s="13">
        <f t="shared" si="4"/>
        <v>0</v>
      </c>
      <c r="L34" s="28"/>
      <c r="M34" s="12">
        <f t="shared" si="5"/>
        <v>1</v>
      </c>
      <c r="N34" s="12">
        <f t="shared" si="6"/>
        <v>1</v>
      </c>
      <c r="O34" s="13">
        <f t="shared" si="7"/>
        <v>0</v>
      </c>
      <c r="P34" s="28"/>
    </row>
    <row r="35" spans="4:16" x14ac:dyDescent="0.2">
      <c r="D35" s="28"/>
      <c r="E35" s="10">
        <f t="shared" si="0"/>
        <v>28</v>
      </c>
      <c r="F35" s="11">
        <v>4.5199999999999998E-4</v>
      </c>
      <c r="G35" s="12">
        <f t="shared" si="1"/>
        <v>0.99954799999999999</v>
      </c>
      <c r="H35" s="28"/>
      <c r="I35" s="12">
        <f t="shared" si="2"/>
        <v>1</v>
      </c>
      <c r="J35" s="12">
        <f t="shared" si="3"/>
        <v>1</v>
      </c>
      <c r="K35" s="13">
        <f t="shared" si="4"/>
        <v>0</v>
      </c>
      <c r="L35" s="28"/>
      <c r="M35" s="12">
        <f t="shared" si="5"/>
        <v>1</v>
      </c>
      <c r="N35" s="12">
        <f t="shared" si="6"/>
        <v>1</v>
      </c>
      <c r="O35" s="13">
        <f t="shared" si="7"/>
        <v>0</v>
      </c>
      <c r="P35" s="28"/>
    </row>
    <row r="36" spans="4:16" x14ac:dyDescent="0.2">
      <c r="D36" s="28"/>
      <c r="E36" s="10">
        <f t="shared" si="0"/>
        <v>29</v>
      </c>
      <c r="F36" s="11">
        <v>4.6799999999999999E-4</v>
      </c>
      <c r="G36" s="12">
        <f t="shared" si="1"/>
        <v>0.99953199999999998</v>
      </c>
      <c r="H36" s="28"/>
      <c r="I36" s="12">
        <f t="shared" si="2"/>
        <v>1</v>
      </c>
      <c r="J36" s="12">
        <f t="shared" si="3"/>
        <v>1</v>
      </c>
      <c r="K36" s="13">
        <f t="shared" si="4"/>
        <v>0</v>
      </c>
      <c r="L36" s="28"/>
      <c r="M36" s="12">
        <f t="shared" si="5"/>
        <v>1</v>
      </c>
      <c r="N36" s="12">
        <f t="shared" si="6"/>
        <v>1</v>
      </c>
      <c r="O36" s="13">
        <f t="shared" si="7"/>
        <v>0</v>
      </c>
      <c r="P36" s="28"/>
    </row>
    <row r="37" spans="4:16" x14ac:dyDescent="0.2">
      <c r="D37" s="28"/>
      <c r="E37" s="10">
        <f t="shared" si="0"/>
        <v>30</v>
      </c>
      <c r="F37" s="11">
        <v>4.9399999999999997E-4</v>
      </c>
      <c r="G37" s="12">
        <f t="shared" si="1"/>
        <v>0.99950600000000001</v>
      </c>
      <c r="H37" s="28"/>
      <c r="I37" s="12">
        <f t="shared" si="2"/>
        <v>1</v>
      </c>
      <c r="J37" s="12">
        <f t="shared" si="3"/>
        <v>1</v>
      </c>
      <c r="K37" s="13">
        <f t="shared" si="4"/>
        <v>0</v>
      </c>
      <c r="L37" s="28"/>
      <c r="M37" s="12">
        <f t="shared" si="5"/>
        <v>1</v>
      </c>
      <c r="N37" s="12">
        <f t="shared" si="6"/>
        <v>1</v>
      </c>
      <c r="O37" s="13">
        <f t="shared" si="7"/>
        <v>0</v>
      </c>
      <c r="P37" s="28"/>
    </row>
    <row r="38" spans="4:16" x14ac:dyDescent="0.2">
      <c r="D38" s="28"/>
      <c r="E38" s="10">
        <f t="shared" si="0"/>
        <v>31</v>
      </c>
      <c r="F38" s="11">
        <v>5.22E-4</v>
      </c>
      <c r="G38" s="12">
        <f t="shared" si="1"/>
        <v>0.99947799999999998</v>
      </c>
      <c r="H38" s="28"/>
      <c r="I38" s="12">
        <f t="shared" si="2"/>
        <v>1</v>
      </c>
      <c r="J38" s="12">
        <f t="shared" si="3"/>
        <v>1</v>
      </c>
      <c r="K38" s="13">
        <f t="shared" si="4"/>
        <v>0</v>
      </c>
      <c r="L38" s="28"/>
      <c r="M38" s="12">
        <f t="shared" si="5"/>
        <v>1</v>
      </c>
      <c r="N38" s="12">
        <f t="shared" si="6"/>
        <v>1</v>
      </c>
      <c r="O38" s="13">
        <f t="shared" si="7"/>
        <v>0</v>
      </c>
      <c r="P38" s="28"/>
    </row>
    <row r="39" spans="4:16" x14ac:dyDescent="0.2">
      <c r="D39" s="28"/>
      <c r="E39" s="10">
        <f t="shared" si="0"/>
        <v>32</v>
      </c>
      <c r="F39" s="11">
        <v>5.4000000000000001E-4</v>
      </c>
      <c r="G39" s="12">
        <f t="shared" si="1"/>
        <v>0.99946000000000002</v>
      </c>
      <c r="H39" s="28"/>
      <c r="I39" s="12">
        <f t="shared" si="2"/>
        <v>1</v>
      </c>
      <c r="J39" s="12">
        <f t="shared" si="3"/>
        <v>1</v>
      </c>
      <c r="K39" s="13">
        <f t="shared" si="4"/>
        <v>0</v>
      </c>
      <c r="L39" s="28"/>
      <c r="M39" s="12">
        <f t="shared" si="5"/>
        <v>1</v>
      </c>
      <c r="N39" s="12">
        <f t="shared" si="6"/>
        <v>1</v>
      </c>
      <c r="O39" s="13">
        <f t="shared" si="7"/>
        <v>0</v>
      </c>
      <c r="P39" s="28"/>
    </row>
    <row r="40" spans="4:16" x14ac:dyDescent="0.2">
      <c r="D40" s="28"/>
      <c r="E40" s="10">
        <f t="shared" si="0"/>
        <v>33</v>
      </c>
      <c r="F40" s="11">
        <v>5.4799999999999998E-4</v>
      </c>
      <c r="G40" s="12">
        <f t="shared" si="1"/>
        <v>0.99945200000000001</v>
      </c>
      <c r="H40" s="28"/>
      <c r="I40" s="12">
        <f t="shared" ref="I40:I71" si="8">IF($E39&lt;$A$5,1,I39*$G39)</f>
        <v>1</v>
      </c>
      <c r="J40" s="12">
        <f t="shared" ref="J40:J71" si="9">IF($E39&lt;$A$5,1,J39*IF($E40&gt;($A$5+$G$4),$F$2,$F$1))</f>
        <v>1</v>
      </c>
      <c r="K40" s="13">
        <f t="shared" si="4"/>
        <v>0</v>
      </c>
      <c r="L40" s="28"/>
      <c r="M40" s="12">
        <f t="shared" ref="M40:M71" si="10">IF($E39&lt;$A$6,1,M39*$G39)</f>
        <v>1</v>
      </c>
      <c r="N40" s="12">
        <f t="shared" ref="N40:N71" si="11">IF($E39&lt;$A$6,1,N39*IF($E40&gt;($A$6+$G$4),$F$2,$F$1))</f>
        <v>1</v>
      </c>
      <c r="O40" s="13">
        <f t="shared" si="7"/>
        <v>0</v>
      </c>
      <c r="P40" s="28"/>
    </row>
    <row r="41" spans="4:16" x14ac:dyDescent="0.2">
      <c r="D41" s="28"/>
      <c r="E41" s="10">
        <f t="shared" si="0"/>
        <v>34</v>
      </c>
      <c r="F41" s="11">
        <v>5.53E-4</v>
      </c>
      <c r="G41" s="12">
        <f t="shared" si="1"/>
        <v>0.99944699999999997</v>
      </c>
      <c r="H41" s="28"/>
      <c r="I41" s="12">
        <f t="shared" si="8"/>
        <v>1</v>
      </c>
      <c r="J41" s="12">
        <f t="shared" si="9"/>
        <v>1</v>
      </c>
      <c r="K41" s="13">
        <f t="shared" si="4"/>
        <v>0</v>
      </c>
      <c r="L41" s="28"/>
      <c r="M41" s="12">
        <f t="shared" si="10"/>
        <v>1</v>
      </c>
      <c r="N41" s="12">
        <f t="shared" si="11"/>
        <v>1</v>
      </c>
      <c r="O41" s="13">
        <f t="shared" si="7"/>
        <v>0</v>
      </c>
      <c r="P41" s="28"/>
    </row>
    <row r="42" spans="4:16" x14ac:dyDescent="0.2">
      <c r="D42" s="28"/>
      <c r="E42" s="10">
        <f t="shared" si="0"/>
        <v>35</v>
      </c>
      <c r="F42" s="11">
        <v>5.5900000000000004E-4</v>
      </c>
      <c r="G42" s="12">
        <f t="shared" si="1"/>
        <v>0.99944100000000002</v>
      </c>
      <c r="H42" s="28"/>
      <c r="I42" s="12">
        <f t="shared" si="8"/>
        <v>1</v>
      </c>
      <c r="J42" s="12">
        <f t="shared" si="9"/>
        <v>1</v>
      </c>
      <c r="K42" s="13">
        <f t="shared" si="4"/>
        <v>0</v>
      </c>
      <c r="L42" s="28"/>
      <c r="M42" s="12">
        <f t="shared" si="10"/>
        <v>1</v>
      </c>
      <c r="N42" s="12">
        <f t="shared" si="11"/>
        <v>1</v>
      </c>
      <c r="O42" s="13">
        <f t="shared" si="7"/>
        <v>0</v>
      </c>
      <c r="P42" s="28"/>
    </row>
    <row r="43" spans="4:16" x14ac:dyDescent="0.2">
      <c r="D43" s="28"/>
      <c r="E43" s="10">
        <f t="shared" si="0"/>
        <v>36</v>
      </c>
      <c r="F43" s="11">
        <v>5.6899999999999995E-4</v>
      </c>
      <c r="G43" s="12">
        <f t="shared" si="1"/>
        <v>0.99943099999999996</v>
      </c>
      <c r="H43" s="28"/>
      <c r="I43" s="12">
        <f t="shared" si="8"/>
        <v>1</v>
      </c>
      <c r="J43" s="12">
        <f t="shared" si="9"/>
        <v>1</v>
      </c>
      <c r="K43" s="13">
        <f t="shared" si="4"/>
        <v>0</v>
      </c>
      <c r="L43" s="28"/>
      <c r="M43" s="12">
        <f t="shared" si="10"/>
        <v>1</v>
      </c>
      <c r="N43" s="12">
        <f t="shared" si="11"/>
        <v>1</v>
      </c>
      <c r="O43" s="13">
        <f t="shared" si="7"/>
        <v>0</v>
      </c>
      <c r="P43" s="28"/>
    </row>
    <row r="44" spans="4:16" x14ac:dyDescent="0.2">
      <c r="D44" s="28"/>
      <c r="E44" s="10">
        <f t="shared" si="0"/>
        <v>37</v>
      </c>
      <c r="F44" s="11">
        <v>5.9000000000000003E-4</v>
      </c>
      <c r="G44" s="12">
        <f t="shared" si="1"/>
        <v>0.99941000000000002</v>
      </c>
      <c r="H44" s="28"/>
      <c r="I44" s="12">
        <f t="shared" si="8"/>
        <v>1</v>
      </c>
      <c r="J44" s="12">
        <f t="shared" si="9"/>
        <v>1</v>
      </c>
      <c r="K44" s="13">
        <f t="shared" si="4"/>
        <v>0</v>
      </c>
      <c r="L44" s="28"/>
      <c r="M44" s="12">
        <f t="shared" si="10"/>
        <v>1</v>
      </c>
      <c r="N44" s="12">
        <f t="shared" si="11"/>
        <v>1</v>
      </c>
      <c r="O44" s="13">
        <f t="shared" si="7"/>
        <v>0</v>
      </c>
      <c r="P44" s="28"/>
    </row>
    <row r="45" spans="4:16" x14ac:dyDescent="0.2">
      <c r="D45" s="28"/>
      <c r="E45" s="10">
        <f t="shared" si="0"/>
        <v>38</v>
      </c>
      <c r="F45" s="11">
        <v>6.0599999999999998E-4</v>
      </c>
      <c r="G45" s="12">
        <f t="shared" si="1"/>
        <v>0.999394</v>
      </c>
      <c r="H45" s="28"/>
      <c r="I45" s="12">
        <f t="shared" si="8"/>
        <v>1</v>
      </c>
      <c r="J45" s="12">
        <f t="shared" si="9"/>
        <v>1</v>
      </c>
      <c r="K45" s="13">
        <f t="shared" si="4"/>
        <v>0</v>
      </c>
      <c r="L45" s="28"/>
      <c r="M45" s="12">
        <f t="shared" si="10"/>
        <v>1</v>
      </c>
      <c r="N45" s="12">
        <f t="shared" si="11"/>
        <v>1</v>
      </c>
      <c r="O45" s="13">
        <f t="shared" si="7"/>
        <v>0</v>
      </c>
      <c r="P45" s="28"/>
    </row>
    <row r="46" spans="4:16" x14ac:dyDescent="0.2">
      <c r="D46" s="28"/>
      <c r="E46" s="10">
        <f t="shared" si="0"/>
        <v>39</v>
      </c>
      <c r="F46" s="11">
        <v>6.2699999999999995E-4</v>
      </c>
      <c r="G46" s="12">
        <f t="shared" si="1"/>
        <v>0.99937299999999996</v>
      </c>
      <c r="H46" s="28"/>
      <c r="I46" s="12">
        <f t="shared" si="8"/>
        <v>1</v>
      </c>
      <c r="J46" s="12">
        <f t="shared" si="9"/>
        <v>1</v>
      </c>
      <c r="K46" s="13">
        <f t="shared" si="4"/>
        <v>0</v>
      </c>
      <c r="L46" s="28"/>
      <c r="M46" s="12">
        <f t="shared" si="10"/>
        <v>1</v>
      </c>
      <c r="N46" s="12">
        <f t="shared" si="11"/>
        <v>1</v>
      </c>
      <c r="O46" s="13">
        <f t="shared" si="7"/>
        <v>0</v>
      </c>
      <c r="P46" s="28"/>
    </row>
    <row r="47" spans="4:16" x14ac:dyDescent="0.2">
      <c r="D47" s="28"/>
      <c r="E47" s="10">
        <f t="shared" si="0"/>
        <v>40</v>
      </c>
      <c r="F47" s="11">
        <v>6.6E-4</v>
      </c>
      <c r="G47" s="12">
        <f t="shared" si="1"/>
        <v>0.99934000000000001</v>
      </c>
      <c r="H47" s="28"/>
      <c r="I47" s="12">
        <f t="shared" si="8"/>
        <v>1</v>
      </c>
      <c r="J47" s="12">
        <f t="shared" si="9"/>
        <v>1</v>
      </c>
      <c r="K47" s="13">
        <f t="shared" si="4"/>
        <v>0</v>
      </c>
      <c r="L47" s="28"/>
      <c r="M47" s="12">
        <f t="shared" si="10"/>
        <v>1</v>
      </c>
      <c r="N47" s="12">
        <f t="shared" si="11"/>
        <v>1</v>
      </c>
      <c r="O47" s="13">
        <f t="shared" si="7"/>
        <v>0</v>
      </c>
      <c r="P47" s="28"/>
    </row>
    <row r="48" spans="4:16" x14ac:dyDescent="0.2">
      <c r="D48" s="28"/>
      <c r="E48" s="10">
        <f t="shared" si="0"/>
        <v>41</v>
      </c>
      <c r="F48" s="11">
        <v>6.9700000000000003E-4</v>
      </c>
      <c r="G48" s="12">
        <f t="shared" si="1"/>
        <v>0.99930300000000005</v>
      </c>
      <c r="H48" s="28"/>
      <c r="I48" s="12">
        <f t="shared" si="8"/>
        <v>1</v>
      </c>
      <c r="J48" s="12">
        <f t="shared" si="9"/>
        <v>1</v>
      </c>
      <c r="K48" s="13">
        <f t="shared" si="4"/>
        <v>0</v>
      </c>
      <c r="L48" s="28"/>
      <c r="M48" s="12">
        <f t="shared" si="10"/>
        <v>1</v>
      </c>
      <c r="N48" s="12">
        <f t="shared" si="11"/>
        <v>1</v>
      </c>
      <c r="O48" s="13">
        <f t="shared" si="7"/>
        <v>0</v>
      </c>
      <c r="P48" s="28"/>
    </row>
    <row r="49" spans="3:16" x14ac:dyDescent="0.2">
      <c r="D49" s="28"/>
      <c r="E49" s="10">
        <f t="shared" si="0"/>
        <v>42</v>
      </c>
      <c r="F49" s="11">
        <v>7.3499999999999998E-4</v>
      </c>
      <c r="G49" s="12">
        <f t="shared" si="1"/>
        <v>0.99926499999999996</v>
      </c>
      <c r="H49" s="28"/>
      <c r="I49" s="12">
        <f t="shared" si="8"/>
        <v>1</v>
      </c>
      <c r="J49" s="12">
        <f t="shared" si="9"/>
        <v>1</v>
      </c>
      <c r="K49" s="13">
        <f t="shared" si="4"/>
        <v>0</v>
      </c>
      <c r="L49" s="28"/>
      <c r="M49" s="12">
        <f t="shared" si="10"/>
        <v>1</v>
      </c>
      <c r="N49" s="12">
        <f t="shared" si="11"/>
        <v>1</v>
      </c>
      <c r="O49" s="13">
        <f t="shared" si="7"/>
        <v>0</v>
      </c>
      <c r="P49" s="28"/>
    </row>
    <row r="50" spans="3:16" x14ac:dyDescent="0.2">
      <c r="D50" s="28"/>
      <c r="E50" s="10">
        <f t="shared" si="0"/>
        <v>43</v>
      </c>
      <c r="F50" s="11">
        <v>7.7200000000000001E-4</v>
      </c>
      <c r="G50" s="12">
        <f t="shared" si="1"/>
        <v>0.99922800000000001</v>
      </c>
      <c r="H50" s="28"/>
      <c r="I50" s="12">
        <f t="shared" si="8"/>
        <v>1</v>
      </c>
      <c r="J50" s="12">
        <f t="shared" si="9"/>
        <v>1</v>
      </c>
      <c r="K50" s="13">
        <f t="shared" si="4"/>
        <v>0</v>
      </c>
      <c r="L50" s="28"/>
      <c r="M50" s="12">
        <f t="shared" si="10"/>
        <v>1</v>
      </c>
      <c r="N50" s="12">
        <f t="shared" si="11"/>
        <v>1</v>
      </c>
      <c r="O50" s="13">
        <f t="shared" si="7"/>
        <v>0</v>
      </c>
      <c r="P50" s="28"/>
    </row>
    <row r="51" spans="3:16" x14ac:dyDescent="0.2">
      <c r="D51" s="28"/>
      <c r="E51" s="10">
        <f t="shared" si="0"/>
        <v>44</v>
      </c>
      <c r="F51" s="11">
        <v>8.0599999999999997E-4</v>
      </c>
      <c r="G51" s="12">
        <f t="shared" si="1"/>
        <v>0.99919400000000003</v>
      </c>
      <c r="H51" s="28"/>
      <c r="I51" s="12">
        <f t="shared" si="8"/>
        <v>1</v>
      </c>
      <c r="J51" s="12">
        <f t="shared" si="9"/>
        <v>1</v>
      </c>
      <c r="K51" s="13">
        <f t="shared" si="4"/>
        <v>0</v>
      </c>
      <c r="L51" s="28"/>
      <c r="M51" s="12">
        <f t="shared" si="10"/>
        <v>1</v>
      </c>
      <c r="N51" s="12">
        <f t="shared" si="11"/>
        <v>1</v>
      </c>
      <c r="O51" s="13">
        <f t="shared" si="7"/>
        <v>0</v>
      </c>
      <c r="P51" s="28"/>
    </row>
    <row r="52" spans="3:16" x14ac:dyDescent="0.2">
      <c r="D52" s="28"/>
      <c r="E52" s="10">
        <f t="shared" si="0"/>
        <v>45</v>
      </c>
      <c r="F52" s="11">
        <v>8.34E-4</v>
      </c>
      <c r="G52" s="12">
        <f t="shared" si="1"/>
        <v>0.999166</v>
      </c>
      <c r="H52" s="28"/>
      <c r="I52" s="12">
        <f t="shared" si="8"/>
        <v>1</v>
      </c>
      <c r="J52" s="12">
        <f t="shared" si="9"/>
        <v>1</v>
      </c>
      <c r="K52" s="13">
        <f t="shared" si="4"/>
        <v>0</v>
      </c>
      <c r="L52" s="28"/>
      <c r="M52" s="12">
        <f t="shared" si="10"/>
        <v>1</v>
      </c>
      <c r="N52" s="12">
        <f t="shared" si="11"/>
        <v>1</v>
      </c>
      <c r="O52" s="13">
        <f t="shared" si="7"/>
        <v>0</v>
      </c>
      <c r="P52" s="28"/>
    </row>
    <row r="53" spans="3:16" x14ac:dyDescent="0.2">
      <c r="D53" s="28"/>
      <c r="E53" s="10">
        <f t="shared" si="0"/>
        <v>46</v>
      </c>
      <c r="F53" s="11">
        <v>8.7100000000000003E-4</v>
      </c>
      <c r="G53" s="12">
        <f t="shared" si="1"/>
        <v>0.99912900000000004</v>
      </c>
      <c r="H53" s="28"/>
      <c r="I53" s="12">
        <f t="shared" si="8"/>
        <v>1</v>
      </c>
      <c r="J53" s="12">
        <f t="shared" si="9"/>
        <v>1</v>
      </c>
      <c r="K53" s="13">
        <f t="shared" si="4"/>
        <v>0</v>
      </c>
      <c r="L53" s="28"/>
      <c r="M53" s="12">
        <f t="shared" si="10"/>
        <v>1</v>
      </c>
      <c r="N53" s="12">
        <f t="shared" si="11"/>
        <v>1</v>
      </c>
      <c r="O53" s="13">
        <f t="shared" si="7"/>
        <v>0</v>
      </c>
      <c r="P53" s="28"/>
    </row>
    <row r="54" spans="3:16" x14ac:dyDescent="0.2">
      <c r="D54" s="28"/>
      <c r="E54" s="10">
        <f t="shared" si="0"/>
        <v>47</v>
      </c>
      <c r="F54" s="11">
        <v>9.1799999999999998E-4</v>
      </c>
      <c r="G54" s="12">
        <f t="shared" si="1"/>
        <v>0.99908200000000003</v>
      </c>
      <c r="H54" s="28"/>
      <c r="I54" s="12">
        <f t="shared" si="8"/>
        <v>1</v>
      </c>
      <c r="J54" s="12">
        <f t="shared" si="9"/>
        <v>1</v>
      </c>
      <c r="K54" s="13">
        <f t="shared" si="4"/>
        <v>0</v>
      </c>
      <c r="L54" s="28"/>
      <c r="M54" s="12">
        <f t="shared" si="10"/>
        <v>1</v>
      </c>
      <c r="N54" s="12">
        <f t="shared" si="11"/>
        <v>1</v>
      </c>
      <c r="O54" s="13">
        <f t="shared" si="7"/>
        <v>0</v>
      </c>
      <c r="P54" s="28"/>
    </row>
    <row r="55" spans="3:16" x14ac:dyDescent="0.2">
      <c r="D55" s="28"/>
      <c r="E55" s="10">
        <f t="shared" si="0"/>
        <v>48</v>
      </c>
      <c r="F55" s="11">
        <v>9.859999999999999E-4</v>
      </c>
      <c r="G55" s="12">
        <f t="shared" si="1"/>
        <v>0.99901399999999996</v>
      </c>
      <c r="H55" s="28"/>
      <c r="I55" s="12">
        <f t="shared" si="8"/>
        <v>1</v>
      </c>
      <c r="J55" s="12">
        <f t="shared" si="9"/>
        <v>1</v>
      </c>
      <c r="K55" s="13">
        <f t="shared" si="4"/>
        <v>0</v>
      </c>
      <c r="L55" s="28"/>
      <c r="M55" s="12">
        <f t="shared" si="10"/>
        <v>1</v>
      </c>
      <c r="N55" s="12">
        <f t="shared" si="11"/>
        <v>1</v>
      </c>
      <c r="O55" s="13">
        <f t="shared" si="7"/>
        <v>0</v>
      </c>
      <c r="P55" s="28"/>
    </row>
    <row r="56" spans="3:16" x14ac:dyDescent="0.2">
      <c r="D56" s="28"/>
      <c r="E56" s="10">
        <f t="shared" si="0"/>
        <v>49</v>
      </c>
      <c r="F56" s="11">
        <v>1.059E-3</v>
      </c>
      <c r="G56" s="12">
        <f t="shared" si="1"/>
        <v>0.99894099999999997</v>
      </c>
      <c r="H56" s="28"/>
      <c r="I56" s="12">
        <f t="shared" si="8"/>
        <v>1</v>
      </c>
      <c r="J56" s="12">
        <f t="shared" si="9"/>
        <v>1</v>
      </c>
      <c r="K56" s="13">
        <f t="shared" si="4"/>
        <v>0</v>
      </c>
      <c r="L56" s="28"/>
      <c r="M56" s="12">
        <f t="shared" si="10"/>
        <v>1</v>
      </c>
      <c r="N56" s="12">
        <f t="shared" si="11"/>
        <v>1</v>
      </c>
      <c r="O56" s="13">
        <f t="shared" si="7"/>
        <v>0</v>
      </c>
      <c r="P56" s="28"/>
    </row>
    <row r="57" spans="3:16" x14ac:dyDescent="0.2">
      <c r="D57" s="28"/>
      <c r="E57" s="10">
        <f t="shared" si="0"/>
        <v>50</v>
      </c>
      <c r="F57" s="11">
        <v>1.1559999999999999E-3</v>
      </c>
      <c r="G57" s="12">
        <f t="shared" si="1"/>
        <v>0.99884399999999995</v>
      </c>
      <c r="H57" s="28"/>
      <c r="I57" s="12">
        <f t="shared" si="8"/>
        <v>1</v>
      </c>
      <c r="J57" s="12">
        <f t="shared" si="9"/>
        <v>1</v>
      </c>
      <c r="K57" s="13">
        <f t="shared" si="4"/>
        <v>0</v>
      </c>
      <c r="L57" s="28"/>
      <c r="M57" s="12">
        <f t="shared" si="10"/>
        <v>1</v>
      </c>
      <c r="N57" s="12">
        <f t="shared" si="11"/>
        <v>1</v>
      </c>
      <c r="O57" s="13">
        <f t="shared" si="7"/>
        <v>0</v>
      </c>
      <c r="P57" s="28"/>
    </row>
    <row r="58" spans="3:16" x14ac:dyDescent="0.2">
      <c r="D58" s="28"/>
      <c r="E58" s="10">
        <f t="shared" si="0"/>
        <v>51</v>
      </c>
      <c r="F58" s="11">
        <v>1.2689999999999999E-3</v>
      </c>
      <c r="G58" s="12">
        <f t="shared" si="1"/>
        <v>0.99873100000000004</v>
      </c>
      <c r="H58" s="28"/>
      <c r="I58" s="12">
        <f t="shared" si="8"/>
        <v>1</v>
      </c>
      <c r="J58" s="12">
        <f t="shared" si="9"/>
        <v>1</v>
      </c>
      <c r="K58" s="13">
        <f t="shared" si="4"/>
        <v>0</v>
      </c>
      <c r="L58" s="28"/>
      <c r="M58" s="12">
        <f t="shared" si="10"/>
        <v>1</v>
      </c>
      <c r="N58" s="12">
        <f t="shared" si="11"/>
        <v>1</v>
      </c>
      <c r="O58" s="13">
        <f t="shared" si="7"/>
        <v>0</v>
      </c>
      <c r="P58" s="28"/>
    </row>
    <row r="59" spans="3:16" x14ac:dyDescent="0.2">
      <c r="D59" s="28"/>
      <c r="E59" s="10">
        <f t="shared" si="0"/>
        <v>52</v>
      </c>
      <c r="F59" s="11">
        <v>1.421E-3</v>
      </c>
      <c r="G59" s="12">
        <f t="shared" si="1"/>
        <v>0.99857899999999999</v>
      </c>
      <c r="H59" s="28"/>
      <c r="I59" s="12">
        <f t="shared" si="8"/>
        <v>1</v>
      </c>
      <c r="J59" s="12">
        <f t="shared" si="9"/>
        <v>1</v>
      </c>
      <c r="K59" s="13">
        <f t="shared" si="4"/>
        <v>0</v>
      </c>
      <c r="L59" s="28"/>
      <c r="M59" s="12">
        <f t="shared" si="10"/>
        <v>1</v>
      </c>
      <c r="N59" s="12">
        <f t="shared" si="11"/>
        <v>1</v>
      </c>
      <c r="O59" s="13">
        <f t="shared" si="7"/>
        <v>0</v>
      </c>
      <c r="P59" s="28"/>
    </row>
    <row r="60" spans="3:16" x14ac:dyDescent="0.2">
      <c r="C60" s="15"/>
      <c r="D60" s="28"/>
      <c r="E60" s="10">
        <f t="shared" si="0"/>
        <v>53</v>
      </c>
      <c r="F60" s="11">
        <v>1.622E-3</v>
      </c>
      <c r="G60" s="12">
        <f t="shared" si="1"/>
        <v>0.99837799999999999</v>
      </c>
      <c r="H60" s="28"/>
      <c r="I60" s="12">
        <f t="shared" si="8"/>
        <v>1</v>
      </c>
      <c r="J60" s="12">
        <f t="shared" si="9"/>
        <v>1</v>
      </c>
      <c r="K60" s="13">
        <f t="shared" si="4"/>
        <v>0</v>
      </c>
      <c r="L60" s="28"/>
      <c r="M60" s="12">
        <f t="shared" si="10"/>
        <v>1</v>
      </c>
      <c r="N60" s="12">
        <f t="shared" si="11"/>
        <v>1</v>
      </c>
      <c r="O60" s="13">
        <f t="shared" si="7"/>
        <v>0</v>
      </c>
      <c r="P60" s="28"/>
    </row>
    <row r="61" spans="3:16" x14ac:dyDescent="0.2">
      <c r="C61" s="15"/>
      <c r="D61" s="28"/>
      <c r="E61" s="10">
        <f t="shared" si="0"/>
        <v>54</v>
      </c>
      <c r="F61" s="11">
        <v>1.843E-3</v>
      </c>
      <c r="G61" s="12">
        <f t="shared" si="1"/>
        <v>0.99815699999999996</v>
      </c>
      <c r="H61" s="28"/>
      <c r="I61" s="12">
        <f t="shared" si="8"/>
        <v>1</v>
      </c>
      <c r="J61" s="12">
        <f t="shared" si="9"/>
        <v>1</v>
      </c>
      <c r="K61" s="13">
        <f t="shared" si="4"/>
        <v>0</v>
      </c>
      <c r="L61" s="28"/>
      <c r="M61" s="12">
        <f t="shared" si="10"/>
        <v>1</v>
      </c>
      <c r="N61" s="12">
        <f t="shared" si="11"/>
        <v>1</v>
      </c>
      <c r="O61" s="13">
        <f t="shared" si="7"/>
        <v>0</v>
      </c>
      <c r="P61" s="28"/>
    </row>
    <row r="62" spans="3:16" x14ac:dyDescent="0.2">
      <c r="C62" s="15"/>
      <c r="D62" s="28"/>
      <c r="E62" s="10">
        <f t="shared" si="0"/>
        <v>55</v>
      </c>
      <c r="F62" s="11">
        <v>2.147E-3</v>
      </c>
      <c r="G62" s="12">
        <f t="shared" si="1"/>
        <v>0.99785299999999999</v>
      </c>
      <c r="H62" s="28"/>
      <c r="I62" s="12">
        <f t="shared" si="8"/>
        <v>1</v>
      </c>
      <c r="J62" s="12">
        <f t="shared" si="9"/>
        <v>1</v>
      </c>
      <c r="K62" s="13">
        <f t="shared" si="4"/>
        <v>0</v>
      </c>
      <c r="L62" s="28"/>
      <c r="M62" s="12">
        <f t="shared" si="10"/>
        <v>1</v>
      </c>
      <c r="N62" s="12">
        <f t="shared" si="11"/>
        <v>1</v>
      </c>
      <c r="O62" s="13">
        <f t="shared" si="7"/>
        <v>0</v>
      </c>
      <c r="P62" s="28"/>
    </row>
    <row r="63" spans="3:16" x14ac:dyDescent="0.2">
      <c r="C63" s="15"/>
      <c r="D63" s="28"/>
      <c r="E63" s="10">
        <f t="shared" si="0"/>
        <v>56</v>
      </c>
      <c r="F63" s="11">
        <v>2.5249999999999999E-3</v>
      </c>
      <c r="G63" s="12">
        <f t="shared" si="1"/>
        <v>0.997475</v>
      </c>
      <c r="H63" s="28"/>
      <c r="I63" s="12">
        <f t="shared" si="8"/>
        <v>1</v>
      </c>
      <c r="J63" s="12">
        <f t="shared" si="9"/>
        <v>1</v>
      </c>
      <c r="K63" s="13">
        <f t="shared" si="4"/>
        <v>0</v>
      </c>
      <c r="L63" s="28"/>
      <c r="M63" s="12">
        <f t="shared" si="10"/>
        <v>1</v>
      </c>
      <c r="N63" s="12">
        <f t="shared" si="11"/>
        <v>1</v>
      </c>
      <c r="O63" s="13">
        <f t="shared" si="7"/>
        <v>0</v>
      </c>
      <c r="P63" s="28"/>
    </row>
    <row r="64" spans="3:16" x14ac:dyDescent="0.2">
      <c r="C64" s="15"/>
      <c r="D64" s="28"/>
      <c r="E64" s="10">
        <f t="shared" si="0"/>
        <v>57</v>
      </c>
      <c r="F64" s="11">
        <v>2.9640000000000001E-3</v>
      </c>
      <c r="G64" s="12">
        <f t="shared" si="1"/>
        <v>0.99703600000000003</v>
      </c>
      <c r="H64" s="28"/>
      <c r="I64" s="12">
        <f t="shared" si="8"/>
        <v>1</v>
      </c>
      <c r="J64" s="12">
        <f t="shared" si="9"/>
        <v>1</v>
      </c>
      <c r="K64" s="13">
        <f t="shared" si="4"/>
        <v>0</v>
      </c>
      <c r="L64" s="28"/>
      <c r="M64" s="12">
        <f t="shared" si="10"/>
        <v>1</v>
      </c>
      <c r="N64" s="12">
        <f t="shared" si="11"/>
        <v>1</v>
      </c>
      <c r="O64" s="13">
        <f t="shared" si="7"/>
        <v>0</v>
      </c>
      <c r="P64" s="28"/>
    </row>
    <row r="65" spans="3:16" x14ac:dyDescent="0.2">
      <c r="C65" s="15"/>
      <c r="D65" s="28"/>
      <c r="E65" s="10">
        <f t="shared" si="0"/>
        <v>58</v>
      </c>
      <c r="F65" s="11">
        <v>3.4420000000000002E-3</v>
      </c>
      <c r="G65" s="12">
        <f t="shared" si="1"/>
        <v>0.99655800000000005</v>
      </c>
      <c r="H65" s="28"/>
      <c r="I65" s="12">
        <f t="shared" si="8"/>
        <v>1</v>
      </c>
      <c r="J65" s="12">
        <f t="shared" si="9"/>
        <v>1</v>
      </c>
      <c r="K65" s="13">
        <f t="shared" si="4"/>
        <v>0</v>
      </c>
      <c r="L65" s="28"/>
      <c r="M65" s="12">
        <f t="shared" si="10"/>
        <v>1</v>
      </c>
      <c r="N65" s="12">
        <f t="shared" si="11"/>
        <v>1</v>
      </c>
      <c r="O65" s="13">
        <f t="shared" si="7"/>
        <v>0</v>
      </c>
      <c r="P65" s="28"/>
    </row>
    <row r="66" spans="3:16" x14ac:dyDescent="0.2">
      <c r="C66" s="15"/>
      <c r="D66" s="28"/>
      <c r="E66" s="10">
        <f t="shared" si="0"/>
        <v>59</v>
      </c>
      <c r="F66" s="11">
        <v>3.9110000000000004E-3</v>
      </c>
      <c r="G66" s="12">
        <f t="shared" si="1"/>
        <v>0.996089</v>
      </c>
      <c r="H66" s="28"/>
      <c r="I66" s="12">
        <f t="shared" si="8"/>
        <v>1</v>
      </c>
      <c r="J66" s="12">
        <f t="shared" si="9"/>
        <v>1</v>
      </c>
      <c r="K66" s="13">
        <f t="shared" si="4"/>
        <v>0</v>
      </c>
      <c r="L66" s="28"/>
      <c r="M66" s="12">
        <f t="shared" si="10"/>
        <v>1</v>
      </c>
      <c r="N66" s="12">
        <f t="shared" si="11"/>
        <v>1</v>
      </c>
      <c r="O66" s="13">
        <f t="shared" si="7"/>
        <v>0</v>
      </c>
      <c r="P66" s="28"/>
    </row>
    <row r="67" spans="3:16" x14ac:dyDescent="0.2">
      <c r="C67" s="15"/>
      <c r="D67" s="28"/>
      <c r="E67" s="10">
        <f t="shared" si="0"/>
        <v>60</v>
      </c>
      <c r="F67" s="11">
        <v>4.4409999999999996E-3</v>
      </c>
      <c r="G67" s="12">
        <f t="shared" si="1"/>
        <v>0.99555899999999997</v>
      </c>
      <c r="H67" s="28"/>
      <c r="I67" s="12">
        <f t="shared" si="8"/>
        <v>1</v>
      </c>
      <c r="J67" s="12">
        <f t="shared" si="9"/>
        <v>1</v>
      </c>
      <c r="K67" s="13">
        <f t="shared" si="4"/>
        <v>0</v>
      </c>
      <c r="L67" s="28"/>
      <c r="M67" s="12">
        <f t="shared" si="10"/>
        <v>1</v>
      </c>
      <c r="N67" s="12">
        <f t="shared" si="11"/>
        <v>1</v>
      </c>
      <c r="O67" s="13">
        <f t="shared" si="7"/>
        <v>0</v>
      </c>
      <c r="P67" s="28"/>
    </row>
    <row r="68" spans="3:16" x14ac:dyDescent="0.2">
      <c r="C68" s="15"/>
      <c r="D68" s="28"/>
      <c r="E68" s="10">
        <f t="shared" si="0"/>
        <v>61</v>
      </c>
      <c r="F68" s="11">
        <v>5.1450000000000003E-3</v>
      </c>
      <c r="G68" s="12">
        <f t="shared" si="1"/>
        <v>0.99485500000000004</v>
      </c>
      <c r="H68" s="28"/>
      <c r="I68" s="12">
        <f t="shared" si="8"/>
        <v>1</v>
      </c>
      <c r="J68" s="12">
        <f t="shared" si="9"/>
        <v>1</v>
      </c>
      <c r="K68" s="13">
        <f t="shared" si="4"/>
        <v>0</v>
      </c>
      <c r="L68" s="28"/>
      <c r="M68" s="12">
        <f t="shared" si="10"/>
        <v>1</v>
      </c>
      <c r="N68" s="12">
        <f t="shared" si="11"/>
        <v>1</v>
      </c>
      <c r="O68" s="13">
        <f t="shared" si="7"/>
        <v>0</v>
      </c>
      <c r="P68" s="28"/>
    </row>
    <row r="69" spans="3:16" x14ac:dyDescent="0.2">
      <c r="C69" s="15"/>
      <c r="D69" s="28"/>
      <c r="E69" s="10">
        <f t="shared" si="0"/>
        <v>62</v>
      </c>
      <c r="F69" s="11">
        <v>5.8459999999999996E-3</v>
      </c>
      <c r="G69" s="12">
        <f t="shared" si="1"/>
        <v>0.99415399999999998</v>
      </c>
      <c r="H69" s="28"/>
      <c r="I69" s="12">
        <f t="shared" si="8"/>
        <v>1</v>
      </c>
      <c r="J69" s="12">
        <f t="shared" si="9"/>
        <v>1</v>
      </c>
      <c r="K69" s="13">
        <f t="shared" si="4"/>
        <v>0</v>
      </c>
      <c r="L69" s="28"/>
      <c r="M69" s="12">
        <f t="shared" si="10"/>
        <v>1</v>
      </c>
      <c r="N69" s="12">
        <f t="shared" si="11"/>
        <v>1</v>
      </c>
      <c r="O69" s="13">
        <f t="shared" si="7"/>
        <v>0</v>
      </c>
      <c r="P69" s="28"/>
    </row>
    <row r="70" spans="3:16" x14ac:dyDescent="0.2">
      <c r="C70" s="15"/>
      <c r="D70" s="28"/>
      <c r="E70" s="10">
        <f t="shared" si="0"/>
        <v>63</v>
      </c>
      <c r="F70" s="11">
        <v>6.7780000000000002E-3</v>
      </c>
      <c r="G70" s="12">
        <f t="shared" si="1"/>
        <v>0.99322200000000005</v>
      </c>
      <c r="H70" s="28"/>
      <c r="I70" s="12">
        <f t="shared" si="8"/>
        <v>1</v>
      </c>
      <c r="J70" s="12">
        <f t="shared" si="9"/>
        <v>1</v>
      </c>
      <c r="K70" s="13">
        <f t="shared" si="4"/>
        <v>0</v>
      </c>
      <c r="L70" s="28"/>
      <c r="M70" s="12">
        <f t="shared" si="10"/>
        <v>1</v>
      </c>
      <c r="N70" s="12">
        <f t="shared" si="11"/>
        <v>1</v>
      </c>
      <c r="O70" s="13">
        <f t="shared" si="7"/>
        <v>0</v>
      </c>
      <c r="P70" s="28"/>
    </row>
    <row r="71" spans="3:16" x14ac:dyDescent="0.2">
      <c r="C71" s="15"/>
      <c r="D71" s="28"/>
      <c r="E71" s="10">
        <f t="shared" si="0"/>
        <v>64</v>
      </c>
      <c r="F71" s="11">
        <v>7.685E-3</v>
      </c>
      <c r="G71" s="12">
        <f t="shared" si="1"/>
        <v>0.99231499999999995</v>
      </c>
      <c r="H71" s="28"/>
      <c r="I71" s="12">
        <f t="shared" si="8"/>
        <v>1</v>
      </c>
      <c r="J71" s="12">
        <f t="shared" si="9"/>
        <v>1</v>
      </c>
      <c r="K71" s="13">
        <f t="shared" si="4"/>
        <v>0</v>
      </c>
      <c r="L71" s="28"/>
      <c r="M71" s="12">
        <f t="shared" si="10"/>
        <v>1</v>
      </c>
      <c r="N71" s="12">
        <f t="shared" si="11"/>
        <v>1</v>
      </c>
      <c r="O71" s="13">
        <f t="shared" si="7"/>
        <v>0</v>
      </c>
      <c r="P71" s="28"/>
    </row>
    <row r="72" spans="3:16" x14ac:dyDescent="0.2">
      <c r="C72" s="15"/>
      <c r="D72" s="28"/>
      <c r="E72" s="10">
        <f t="shared" ref="E72:E127" si="12">E71+1</f>
        <v>65</v>
      </c>
      <c r="F72" s="11">
        <v>8.6669999999999994E-3</v>
      </c>
      <c r="G72" s="12">
        <f t="shared" ref="G72:G127" si="13">1-F72</f>
        <v>0.99133300000000002</v>
      </c>
      <c r="H72" s="28"/>
      <c r="I72" s="12">
        <f t="shared" ref="I72:I103" si="14">IF($E71&lt;$A$5,1,I71*$G71)</f>
        <v>1</v>
      </c>
      <c r="J72" s="12">
        <f t="shared" ref="J72:J103" si="15">IF($E71&lt;$A$5,1,J71*IF($E72&gt;($A$5+$G$4),$F$2,$F$1))</f>
        <v>1</v>
      </c>
      <c r="K72" s="13">
        <f t="shared" ref="K72:K127" si="16">IF($E72&gt;=K$5,1,0)</f>
        <v>0</v>
      </c>
      <c r="L72" s="28"/>
      <c r="M72" s="12">
        <f t="shared" ref="M72:M103" si="17">IF($E71&lt;$A$6,1,M71*$G71)</f>
        <v>1</v>
      </c>
      <c r="N72" s="12">
        <f t="shared" ref="N72:N103" si="18">IF($E71&lt;$A$6,1,N71*IF($E72&gt;($A$6+$G$4),$F$2,$F$1))</f>
        <v>1</v>
      </c>
      <c r="O72" s="13">
        <f t="shared" ref="O72:O127" si="19">IF($E72&gt;=O$5,1,0)</f>
        <v>0</v>
      </c>
      <c r="P72" s="28"/>
    </row>
    <row r="73" spans="3:16" x14ac:dyDescent="0.2">
      <c r="C73" s="15"/>
      <c r="D73" s="28"/>
      <c r="E73" s="10">
        <f t="shared" si="12"/>
        <v>66</v>
      </c>
      <c r="F73" s="11">
        <v>9.8960000000000003E-3</v>
      </c>
      <c r="G73" s="12">
        <f t="shared" si="13"/>
        <v>0.99010399999999998</v>
      </c>
      <c r="H73" s="28"/>
      <c r="I73" s="12">
        <f t="shared" si="14"/>
        <v>1</v>
      </c>
      <c r="J73" s="12">
        <f t="shared" si="15"/>
        <v>1</v>
      </c>
      <c r="K73" s="13">
        <f t="shared" si="16"/>
        <v>0</v>
      </c>
      <c r="L73" s="28"/>
      <c r="M73" s="12">
        <f t="shared" si="17"/>
        <v>1</v>
      </c>
      <c r="N73" s="12">
        <f t="shared" si="18"/>
        <v>1</v>
      </c>
      <c r="O73" s="13">
        <f t="shared" si="19"/>
        <v>0</v>
      </c>
      <c r="P73" s="28"/>
    </row>
    <row r="74" spans="3:16" x14ac:dyDescent="0.2">
      <c r="C74" s="15"/>
      <c r="D74" s="28"/>
      <c r="E74" s="10">
        <f t="shared" si="12"/>
        <v>67</v>
      </c>
      <c r="F74" s="11">
        <v>1.0989000000000001E-2</v>
      </c>
      <c r="G74" s="12">
        <f t="shared" si="13"/>
        <v>0.98901099999999997</v>
      </c>
      <c r="H74" s="28"/>
      <c r="I74" s="12">
        <f t="shared" si="14"/>
        <v>1</v>
      </c>
      <c r="J74" s="12">
        <f t="shared" si="15"/>
        <v>1</v>
      </c>
      <c r="K74" s="13">
        <f t="shared" si="16"/>
        <v>0</v>
      </c>
      <c r="L74" s="28"/>
      <c r="M74" s="12">
        <f t="shared" si="17"/>
        <v>1</v>
      </c>
      <c r="N74" s="12">
        <f t="shared" si="18"/>
        <v>1</v>
      </c>
      <c r="O74" s="13">
        <f t="shared" si="19"/>
        <v>0</v>
      </c>
      <c r="P74" s="28"/>
    </row>
    <row r="75" spans="3:16" x14ac:dyDescent="0.2">
      <c r="C75" s="15"/>
      <c r="D75" s="28"/>
      <c r="E75" s="10">
        <f t="shared" si="12"/>
        <v>68</v>
      </c>
      <c r="F75" s="11">
        <v>1.1825E-2</v>
      </c>
      <c r="G75" s="12">
        <f t="shared" si="13"/>
        <v>0.98817500000000003</v>
      </c>
      <c r="H75" s="28"/>
      <c r="I75" s="12">
        <f t="shared" si="14"/>
        <v>1</v>
      </c>
      <c r="J75" s="12">
        <f t="shared" si="15"/>
        <v>1</v>
      </c>
      <c r="K75" s="13">
        <f t="shared" si="16"/>
        <v>0</v>
      </c>
      <c r="L75" s="28"/>
      <c r="M75" s="12">
        <f t="shared" si="17"/>
        <v>1</v>
      </c>
      <c r="N75" s="12">
        <f t="shared" si="18"/>
        <v>1</v>
      </c>
      <c r="O75" s="13">
        <f t="shared" si="19"/>
        <v>0</v>
      </c>
      <c r="P75" s="28"/>
    </row>
    <row r="76" spans="3:16" x14ac:dyDescent="0.2">
      <c r="C76" s="15"/>
      <c r="D76" s="28"/>
      <c r="E76" s="10">
        <f t="shared" si="12"/>
        <v>69</v>
      </c>
      <c r="F76" s="11">
        <v>1.2865E-2</v>
      </c>
      <c r="G76" s="12">
        <f t="shared" si="13"/>
        <v>0.98713499999999998</v>
      </c>
      <c r="H76" s="28"/>
      <c r="I76" s="12">
        <f t="shared" si="14"/>
        <v>1</v>
      </c>
      <c r="J76" s="12">
        <f t="shared" si="15"/>
        <v>1</v>
      </c>
      <c r="K76" s="13">
        <f t="shared" si="16"/>
        <v>0</v>
      </c>
      <c r="L76" s="28"/>
      <c r="M76" s="12">
        <f t="shared" si="17"/>
        <v>1</v>
      </c>
      <c r="N76" s="12">
        <f t="shared" si="18"/>
        <v>1</v>
      </c>
      <c r="O76" s="13">
        <f t="shared" si="19"/>
        <v>0</v>
      </c>
      <c r="P76" s="28"/>
    </row>
    <row r="77" spans="3:16" x14ac:dyDescent="0.2">
      <c r="C77" s="15"/>
      <c r="D77" s="28"/>
      <c r="E77" s="10">
        <f t="shared" si="12"/>
        <v>70</v>
      </c>
      <c r="F77" s="11">
        <v>1.3710999999999999E-2</v>
      </c>
      <c r="G77" s="12">
        <f t="shared" si="13"/>
        <v>0.98628899999999997</v>
      </c>
      <c r="H77" s="28"/>
      <c r="I77" s="12">
        <f t="shared" si="14"/>
        <v>1</v>
      </c>
      <c r="J77" s="12">
        <f t="shared" si="15"/>
        <v>1</v>
      </c>
      <c r="K77" s="13">
        <f t="shared" si="16"/>
        <v>1</v>
      </c>
      <c r="L77" s="28"/>
      <c r="M77" s="12">
        <f t="shared" si="17"/>
        <v>1</v>
      </c>
      <c r="N77" s="12">
        <f t="shared" si="18"/>
        <v>1</v>
      </c>
      <c r="O77" s="13">
        <f t="shared" si="19"/>
        <v>0</v>
      </c>
      <c r="P77" s="28"/>
    </row>
    <row r="78" spans="3:16" x14ac:dyDescent="0.2">
      <c r="C78" s="15"/>
      <c r="D78" s="28"/>
      <c r="E78" s="10">
        <f t="shared" si="12"/>
        <v>71</v>
      </c>
      <c r="F78" s="11">
        <v>1.4734000000000001E-2</v>
      </c>
      <c r="G78" s="12">
        <f t="shared" si="13"/>
        <v>0.98526599999999998</v>
      </c>
      <c r="H78" s="28"/>
      <c r="I78" s="12">
        <f t="shared" si="14"/>
        <v>0.98628899999999997</v>
      </c>
      <c r="J78" s="12">
        <f t="shared" si="15"/>
        <v>0.97002619070714913</v>
      </c>
      <c r="K78" s="13">
        <f t="shared" si="16"/>
        <v>1</v>
      </c>
      <c r="L78" s="28"/>
      <c r="M78" s="12">
        <f t="shared" si="17"/>
        <v>1</v>
      </c>
      <c r="N78" s="12">
        <f t="shared" si="18"/>
        <v>1</v>
      </c>
      <c r="O78" s="13">
        <f t="shared" si="19"/>
        <v>1</v>
      </c>
      <c r="P78" s="28"/>
    </row>
    <row r="79" spans="3:16" x14ac:dyDescent="0.2">
      <c r="C79" s="15"/>
      <c r="D79" s="28"/>
      <c r="E79" s="10">
        <f t="shared" si="12"/>
        <v>72</v>
      </c>
      <c r="F79" s="11">
        <v>1.6211E-2</v>
      </c>
      <c r="G79" s="12">
        <f t="shared" si="13"/>
        <v>0.98378900000000002</v>
      </c>
      <c r="H79" s="28"/>
      <c r="I79" s="12">
        <f t="shared" si="14"/>
        <v>0.97175701787399993</v>
      </c>
      <c r="J79" s="12">
        <f t="shared" si="15"/>
        <v>0.94095081065782249</v>
      </c>
      <c r="K79" s="13">
        <f t="shared" si="16"/>
        <v>1</v>
      </c>
      <c r="L79" s="28"/>
      <c r="M79" s="12">
        <f t="shared" si="17"/>
        <v>0.98526599999999998</v>
      </c>
      <c r="N79" s="12">
        <f t="shared" si="18"/>
        <v>0.97002619070714913</v>
      </c>
      <c r="O79" s="13">
        <f t="shared" si="19"/>
        <v>1</v>
      </c>
      <c r="P79" s="28"/>
    </row>
    <row r="80" spans="3:16" x14ac:dyDescent="0.2">
      <c r="C80" s="15"/>
      <c r="D80" s="28"/>
      <c r="E80" s="10">
        <f t="shared" si="12"/>
        <v>73</v>
      </c>
      <c r="F80" s="11">
        <v>1.7596000000000001E-2</v>
      </c>
      <c r="G80" s="12">
        <f t="shared" si="13"/>
        <v>0.98240400000000005</v>
      </c>
      <c r="H80" s="28"/>
      <c r="I80" s="12">
        <f t="shared" si="14"/>
        <v>0.95600386485724453</v>
      </c>
      <c r="J80" s="12">
        <f t="shared" si="15"/>
        <v>0.9127469305052115</v>
      </c>
      <c r="K80" s="13">
        <f t="shared" si="16"/>
        <v>1</v>
      </c>
      <c r="L80" s="28"/>
      <c r="M80" s="12">
        <f t="shared" si="17"/>
        <v>0.96929385287400005</v>
      </c>
      <c r="N80" s="12">
        <f t="shared" si="18"/>
        <v>0.94095081065782249</v>
      </c>
      <c r="O80" s="13">
        <f t="shared" si="19"/>
        <v>1</v>
      </c>
      <c r="P80" s="28"/>
    </row>
    <row r="81" spans="3:16" x14ac:dyDescent="0.2">
      <c r="C81" s="15"/>
      <c r="D81" s="28"/>
      <c r="E81" s="10">
        <f t="shared" si="12"/>
        <v>74</v>
      </c>
      <c r="F81" s="11">
        <v>1.9356000000000002E-2</v>
      </c>
      <c r="G81" s="12">
        <f t="shared" si="13"/>
        <v>0.98064399999999996</v>
      </c>
      <c r="H81" s="28"/>
      <c r="I81" s="12">
        <f t="shared" si="14"/>
        <v>0.93918202085121649</v>
      </c>
      <c r="J81" s="12">
        <f t="shared" si="15"/>
        <v>0.88538842807761331</v>
      </c>
      <c r="K81" s="13">
        <f t="shared" si="16"/>
        <v>1</v>
      </c>
      <c r="L81" s="28"/>
      <c r="M81" s="12">
        <f t="shared" si="17"/>
        <v>0.95223815823882918</v>
      </c>
      <c r="N81" s="12">
        <f t="shared" si="18"/>
        <v>0.9127469305052115</v>
      </c>
      <c r="O81" s="13">
        <f t="shared" si="19"/>
        <v>1</v>
      </c>
      <c r="P81" s="28"/>
    </row>
    <row r="82" spans="3:16" x14ac:dyDescent="0.2">
      <c r="C82" s="15"/>
      <c r="D82" s="28"/>
      <c r="E82" s="10">
        <f t="shared" si="12"/>
        <v>75</v>
      </c>
      <c r="F82" s="11">
        <v>2.1422E-2</v>
      </c>
      <c r="G82" s="12">
        <f t="shared" si="13"/>
        <v>0.97857799999999995</v>
      </c>
      <c r="H82" s="28"/>
      <c r="I82" s="12">
        <f t="shared" si="14"/>
        <v>0.92100321365562032</v>
      </c>
      <c r="J82" s="12">
        <f t="shared" si="15"/>
        <v>0.85884996418431792</v>
      </c>
      <c r="K82" s="13">
        <f t="shared" si="16"/>
        <v>1</v>
      </c>
      <c r="L82" s="28"/>
      <c r="M82" s="12">
        <f t="shared" si="17"/>
        <v>0.93380663644795836</v>
      </c>
      <c r="N82" s="12">
        <f t="shared" si="18"/>
        <v>0.88538842807761331</v>
      </c>
      <c r="O82" s="13">
        <f t="shared" si="19"/>
        <v>1</v>
      </c>
      <c r="P82" s="28"/>
    </row>
    <row r="83" spans="3:16" x14ac:dyDescent="0.2">
      <c r="C83" s="15"/>
      <c r="D83" s="28"/>
      <c r="E83" s="10">
        <f t="shared" si="12"/>
        <v>76</v>
      </c>
      <c r="F83" s="11">
        <v>2.3689999999999999E-2</v>
      </c>
      <c r="G83" s="12">
        <f t="shared" si="13"/>
        <v>0.97631000000000001</v>
      </c>
      <c r="H83" s="28"/>
      <c r="I83" s="12">
        <f t="shared" si="14"/>
        <v>0.9012734828126896</v>
      </c>
      <c r="J83" s="12">
        <f t="shared" si="15"/>
        <v>0.83310695914668542</v>
      </c>
      <c r="K83" s="13">
        <f t="shared" si="16"/>
        <v>1</v>
      </c>
      <c r="L83" s="28"/>
      <c r="M83" s="12">
        <f t="shared" si="17"/>
        <v>0.9138026306819701</v>
      </c>
      <c r="N83" s="12">
        <f t="shared" si="18"/>
        <v>0.85884996418431792</v>
      </c>
      <c r="O83" s="13">
        <f t="shared" si="19"/>
        <v>1</v>
      </c>
      <c r="P83" s="28"/>
    </row>
    <row r="84" spans="3:16" x14ac:dyDescent="0.2">
      <c r="C84" s="15"/>
      <c r="D84" s="28"/>
      <c r="E84" s="10">
        <f t="shared" si="12"/>
        <v>77</v>
      </c>
      <c r="F84" s="11">
        <v>2.7288E-2</v>
      </c>
      <c r="G84" s="12">
        <f t="shared" si="13"/>
        <v>0.97271200000000002</v>
      </c>
      <c r="H84" s="28"/>
      <c r="I84" s="12">
        <f t="shared" si="14"/>
        <v>0.87992231400485699</v>
      </c>
      <c r="J84" s="12">
        <f t="shared" si="15"/>
        <v>0.80813557003267578</v>
      </c>
      <c r="K84" s="13">
        <f t="shared" si="16"/>
        <v>1</v>
      </c>
      <c r="L84" s="28"/>
      <c r="M84" s="12">
        <f t="shared" si="17"/>
        <v>0.89215464636111419</v>
      </c>
      <c r="N84" s="12">
        <f t="shared" si="18"/>
        <v>0.83310695914668542</v>
      </c>
      <c r="O84" s="13">
        <f t="shared" si="19"/>
        <v>1</v>
      </c>
      <c r="P84" s="28"/>
    </row>
    <row r="85" spans="3:16" x14ac:dyDescent="0.2">
      <c r="C85" s="15"/>
      <c r="D85" s="28"/>
      <c r="E85" s="10">
        <f t="shared" si="12"/>
        <v>78</v>
      </c>
      <c r="F85" s="11">
        <v>3.1032000000000001E-2</v>
      </c>
      <c r="G85" s="12">
        <f t="shared" si="13"/>
        <v>0.96896800000000005</v>
      </c>
      <c r="H85" s="28"/>
      <c r="I85" s="12">
        <f t="shared" si="14"/>
        <v>0.85591099390029246</v>
      </c>
      <c r="J85" s="12">
        <f t="shared" si="15"/>
        <v>0.78391266857374697</v>
      </c>
      <c r="K85" s="13">
        <f t="shared" si="16"/>
        <v>1</v>
      </c>
      <c r="L85" s="28"/>
      <c r="M85" s="12">
        <f t="shared" si="17"/>
        <v>0.86780953037121211</v>
      </c>
      <c r="N85" s="12">
        <f t="shared" si="18"/>
        <v>0.80813557003267578</v>
      </c>
      <c r="O85" s="13">
        <f t="shared" si="19"/>
        <v>1</v>
      </c>
      <c r="P85" s="28"/>
    </row>
    <row r="86" spans="3:16" x14ac:dyDescent="0.2">
      <c r="C86" s="15"/>
      <c r="D86" s="28"/>
      <c r="E86" s="10">
        <f t="shared" si="12"/>
        <v>79</v>
      </c>
      <c r="F86" s="11">
        <v>3.5261000000000001E-2</v>
      </c>
      <c r="G86" s="12">
        <f t="shared" si="13"/>
        <v>0.96473900000000001</v>
      </c>
      <c r="H86" s="28"/>
      <c r="I86" s="12">
        <f t="shared" si="14"/>
        <v>0.82935036393757866</v>
      </c>
      <c r="J86" s="12">
        <f t="shared" si="15"/>
        <v>0.76041581974366768</v>
      </c>
      <c r="K86" s="13">
        <f t="shared" si="16"/>
        <v>1</v>
      </c>
      <c r="L86" s="28"/>
      <c r="M86" s="12">
        <f t="shared" si="17"/>
        <v>0.84087966502473266</v>
      </c>
      <c r="N86" s="12">
        <f t="shared" si="18"/>
        <v>0.78391266857374697</v>
      </c>
      <c r="O86" s="13">
        <f t="shared" si="19"/>
        <v>1</v>
      </c>
      <c r="P86" s="28"/>
    </row>
    <row r="87" spans="3:16" x14ac:dyDescent="0.2">
      <c r="C87" s="15"/>
      <c r="D87" s="28"/>
      <c r="E87" s="10">
        <f t="shared" si="12"/>
        <v>80</v>
      </c>
      <c r="F87" s="11">
        <v>4.0023000000000003E-2</v>
      </c>
      <c r="G87" s="12">
        <f t="shared" si="13"/>
        <v>0.95997699999999997</v>
      </c>
      <c r="H87" s="28"/>
      <c r="I87" s="12">
        <f t="shared" si="14"/>
        <v>0.80010664075477567</v>
      </c>
      <c r="J87" s="12">
        <f t="shared" si="15"/>
        <v>0.73762326097940412</v>
      </c>
      <c r="K87" s="13">
        <f t="shared" si="16"/>
        <v>1</v>
      </c>
      <c r="L87" s="28"/>
      <c r="M87" s="12">
        <f t="shared" si="17"/>
        <v>0.81122940715629555</v>
      </c>
      <c r="N87" s="12">
        <f t="shared" si="18"/>
        <v>0.76041581974366768</v>
      </c>
      <c r="O87" s="13">
        <f t="shared" si="19"/>
        <v>1</v>
      </c>
      <c r="P87" s="28"/>
    </row>
    <row r="88" spans="3:16" x14ac:dyDescent="0.2">
      <c r="C88" s="15"/>
      <c r="D88" s="28"/>
      <c r="E88" s="10">
        <f t="shared" si="12"/>
        <v>81</v>
      </c>
      <c r="F88" s="11">
        <v>4.5363000000000001E-2</v>
      </c>
      <c r="G88" s="12">
        <f t="shared" si="13"/>
        <v>0.95463699999999996</v>
      </c>
      <c r="H88" s="28"/>
      <c r="I88" s="12">
        <f t="shared" si="14"/>
        <v>0.76808397267184725</v>
      </c>
      <c r="J88" s="12">
        <f t="shared" si="15"/>
        <v>0.71551388202483668</v>
      </c>
      <c r="K88" s="13">
        <f t="shared" si="16"/>
        <v>1</v>
      </c>
      <c r="L88" s="28"/>
      <c r="M88" s="12">
        <f t="shared" si="17"/>
        <v>0.77876157259367906</v>
      </c>
      <c r="N88" s="12">
        <f t="shared" si="18"/>
        <v>0.73762326097940412</v>
      </c>
      <c r="O88" s="13">
        <f t="shared" si="19"/>
        <v>1</v>
      </c>
      <c r="P88" s="28"/>
    </row>
    <row r="89" spans="3:16" x14ac:dyDescent="0.2">
      <c r="C89" s="15"/>
      <c r="D89" s="28"/>
      <c r="E89" s="10">
        <f t="shared" si="12"/>
        <v>82</v>
      </c>
      <c r="F89" s="11">
        <v>5.1323000000000001E-2</v>
      </c>
      <c r="G89" s="12">
        <f t="shared" si="13"/>
        <v>0.94867699999999999</v>
      </c>
      <c r="H89" s="28"/>
      <c r="I89" s="12">
        <f t="shared" si="14"/>
        <v>0.73324137941953416</v>
      </c>
      <c r="J89" s="12">
        <f t="shared" si="15"/>
        <v>0.69406720537863686</v>
      </c>
      <c r="K89" s="13">
        <f t="shared" si="16"/>
        <v>1</v>
      </c>
      <c r="L89" s="28"/>
      <c r="M89" s="12">
        <f t="shared" si="17"/>
        <v>0.743434611376112</v>
      </c>
      <c r="N89" s="12">
        <f t="shared" si="18"/>
        <v>0.71551388202483668</v>
      </c>
      <c r="O89" s="13">
        <f t="shared" si="19"/>
        <v>1</v>
      </c>
      <c r="P89" s="28"/>
    </row>
    <row r="90" spans="3:16" x14ac:dyDescent="0.2">
      <c r="C90" s="15"/>
      <c r="D90" s="28"/>
      <c r="E90" s="10">
        <f t="shared" si="12"/>
        <v>83</v>
      </c>
      <c r="F90" s="11">
        <v>5.6554E-2</v>
      </c>
      <c r="G90" s="12">
        <f t="shared" si="13"/>
        <v>0.94344600000000001</v>
      </c>
      <c r="H90" s="28"/>
      <c r="I90" s="12">
        <f t="shared" si="14"/>
        <v>0.69560923210358538</v>
      </c>
      <c r="J90" s="12">
        <f t="shared" si="15"/>
        <v>0.67326336732819569</v>
      </c>
      <c r="K90" s="13">
        <f t="shared" si="16"/>
        <v>1</v>
      </c>
      <c r="L90" s="28"/>
      <c r="M90" s="12">
        <f t="shared" si="17"/>
        <v>0.70527931681645584</v>
      </c>
      <c r="N90" s="12">
        <f t="shared" si="18"/>
        <v>0.69406720537863686</v>
      </c>
      <c r="O90" s="13">
        <f t="shared" si="19"/>
        <v>1</v>
      </c>
      <c r="P90" s="28"/>
    </row>
    <row r="91" spans="3:16" x14ac:dyDescent="0.2">
      <c r="C91" s="15"/>
      <c r="D91" s="28"/>
      <c r="E91" s="10">
        <f t="shared" si="12"/>
        <v>84</v>
      </c>
      <c r="F91" s="11">
        <v>6.3315999999999997E-2</v>
      </c>
      <c r="G91" s="12">
        <f t="shared" si="13"/>
        <v>0.93668399999999996</v>
      </c>
      <c r="H91" s="28"/>
      <c r="I91" s="12">
        <f t="shared" si="14"/>
        <v>0.65626974759119927</v>
      </c>
      <c r="J91" s="12">
        <f t="shared" si="15"/>
        <v>0.6530830995520378</v>
      </c>
      <c r="K91" s="13">
        <f t="shared" si="16"/>
        <v>1</v>
      </c>
      <c r="L91" s="28"/>
      <c r="M91" s="12">
        <f t="shared" si="17"/>
        <v>0.66539295033321799</v>
      </c>
      <c r="N91" s="12">
        <f t="shared" si="18"/>
        <v>0.67326336732819569</v>
      </c>
      <c r="O91" s="13">
        <f t="shared" si="19"/>
        <v>1</v>
      </c>
      <c r="P91" s="28"/>
    </row>
    <row r="92" spans="3:16" x14ac:dyDescent="0.2">
      <c r="C92" s="15"/>
      <c r="D92" s="28"/>
      <c r="E92" s="10">
        <f t="shared" si="12"/>
        <v>85</v>
      </c>
      <c r="F92" s="11">
        <v>7.0385000000000003E-2</v>
      </c>
      <c r="G92" s="12">
        <f t="shared" si="13"/>
        <v>0.92961499999999997</v>
      </c>
      <c r="H92" s="28"/>
      <c r="I92" s="12">
        <f t="shared" si="14"/>
        <v>0.61471737225271483</v>
      </c>
      <c r="J92" s="12">
        <f t="shared" si="15"/>
        <v>0.63350771127368111</v>
      </c>
      <c r="K92" s="13">
        <f t="shared" si="16"/>
        <v>1</v>
      </c>
      <c r="L92" s="28"/>
      <c r="M92" s="12">
        <f t="shared" si="17"/>
        <v>0.62326293028991997</v>
      </c>
      <c r="N92" s="12">
        <f t="shared" si="18"/>
        <v>0.6530830995520378</v>
      </c>
      <c r="O92" s="13">
        <f t="shared" si="19"/>
        <v>1</v>
      </c>
      <c r="P92" s="28"/>
    </row>
    <row r="93" spans="3:16" x14ac:dyDescent="0.2">
      <c r="C93" s="15"/>
      <c r="D93" s="28"/>
      <c r="E93" s="10">
        <f t="shared" si="12"/>
        <v>86</v>
      </c>
      <c r="F93" s="11">
        <v>7.8470999999999999E-2</v>
      </c>
      <c r="G93" s="12">
        <f t="shared" si="13"/>
        <v>0.92152900000000004</v>
      </c>
      <c r="H93" s="28"/>
      <c r="I93" s="12">
        <f t="shared" si="14"/>
        <v>0.57145049000670745</v>
      </c>
      <c r="J93" s="12">
        <f t="shared" si="15"/>
        <v>0.61451907195041333</v>
      </c>
      <c r="K93" s="13">
        <f t="shared" si="16"/>
        <v>1</v>
      </c>
      <c r="L93" s="28"/>
      <c r="M93" s="12">
        <f t="shared" si="17"/>
        <v>0.57939456894146391</v>
      </c>
      <c r="N93" s="12">
        <f t="shared" si="18"/>
        <v>0.63350771127368111</v>
      </c>
      <c r="O93" s="13">
        <f t="shared" si="19"/>
        <v>1</v>
      </c>
      <c r="P93" s="28"/>
    </row>
    <row r="94" spans="3:16" x14ac:dyDescent="0.2">
      <c r="C94" s="15"/>
      <c r="D94" s="28"/>
      <c r="E94" s="10">
        <f t="shared" si="12"/>
        <v>87</v>
      </c>
      <c r="F94" s="11">
        <v>8.9638999999999996E-2</v>
      </c>
      <c r="G94" s="12">
        <f t="shared" si="13"/>
        <v>0.91036099999999998</v>
      </c>
      <c r="H94" s="28"/>
      <c r="I94" s="12">
        <f t="shared" si="14"/>
        <v>0.5266081986053911</v>
      </c>
      <c r="J94" s="12">
        <f t="shared" si="15"/>
        <v>0.59609959448095196</v>
      </c>
      <c r="K94" s="13">
        <f t="shared" si="16"/>
        <v>1</v>
      </c>
      <c r="L94" s="28"/>
      <c r="M94" s="12">
        <f t="shared" si="17"/>
        <v>0.53392889772205832</v>
      </c>
      <c r="N94" s="12">
        <f t="shared" si="18"/>
        <v>0.61451907195041333</v>
      </c>
      <c r="O94" s="13">
        <f t="shared" si="19"/>
        <v>1</v>
      </c>
      <c r="P94" s="28"/>
    </row>
    <row r="95" spans="3:16" x14ac:dyDescent="0.2">
      <c r="C95" s="15"/>
      <c r="D95" s="28"/>
      <c r="E95" s="10">
        <f t="shared" si="12"/>
        <v>88</v>
      </c>
      <c r="F95" s="11">
        <v>0.101123</v>
      </c>
      <c r="G95" s="12">
        <f t="shared" si="13"/>
        <v>0.89887700000000004</v>
      </c>
      <c r="H95" s="28"/>
      <c r="I95" s="12">
        <f t="shared" si="14"/>
        <v>0.47940356629060243</v>
      </c>
      <c r="J95" s="12">
        <f t="shared" si="15"/>
        <v>0.57823221891643417</v>
      </c>
      <c r="K95" s="13">
        <f t="shared" si="16"/>
        <v>1</v>
      </c>
      <c r="L95" s="28"/>
      <c r="M95" s="12">
        <f t="shared" si="17"/>
        <v>0.48606804525915071</v>
      </c>
      <c r="N95" s="12">
        <f t="shared" si="18"/>
        <v>0.59609959448095196</v>
      </c>
      <c r="O95" s="13">
        <f t="shared" si="19"/>
        <v>1</v>
      </c>
      <c r="P95" s="28"/>
    </row>
    <row r="96" spans="3:16" x14ac:dyDescent="0.2">
      <c r="C96" s="15"/>
      <c r="D96" s="28"/>
      <c r="E96" s="10">
        <f t="shared" si="12"/>
        <v>89</v>
      </c>
      <c r="F96" s="11">
        <v>0.11353100000000001</v>
      </c>
      <c r="G96" s="12">
        <f t="shared" si="13"/>
        <v>0.88646899999999995</v>
      </c>
      <c r="H96" s="28"/>
      <c r="I96" s="12">
        <f t="shared" si="14"/>
        <v>0.43092483945659787</v>
      </c>
      <c r="J96" s="12">
        <f t="shared" si="15"/>
        <v>0.56090039665965097</v>
      </c>
      <c r="K96" s="13">
        <f t="shared" si="16"/>
        <v>1</v>
      </c>
      <c r="L96" s="28"/>
      <c r="M96" s="12">
        <f t="shared" si="17"/>
        <v>0.43691538631840965</v>
      </c>
      <c r="N96" s="12">
        <f t="shared" si="18"/>
        <v>0.57823221891643417</v>
      </c>
      <c r="O96" s="13">
        <f t="shared" si="19"/>
        <v>1</v>
      </c>
      <c r="P96" s="28"/>
    </row>
    <row r="97" spans="3:16" x14ac:dyDescent="0.2">
      <c r="C97" s="15"/>
      <c r="D97" s="28"/>
      <c r="E97" s="10">
        <f t="shared" si="12"/>
        <v>90</v>
      </c>
      <c r="F97" s="11">
        <v>0.12772800000000001</v>
      </c>
      <c r="G97" s="12">
        <f t="shared" si="13"/>
        <v>0.87227199999999994</v>
      </c>
      <c r="H97" s="28"/>
      <c r="I97" s="12">
        <f t="shared" si="14"/>
        <v>0.38200151150825085</v>
      </c>
      <c r="J97" s="12">
        <f t="shared" si="15"/>
        <v>0.54408807513789015</v>
      </c>
      <c r="K97" s="13">
        <f t="shared" si="16"/>
        <v>1</v>
      </c>
      <c r="L97" s="28"/>
      <c r="M97" s="12">
        <f t="shared" si="17"/>
        <v>0.38731194559429427</v>
      </c>
      <c r="N97" s="12">
        <f t="shared" si="18"/>
        <v>0.56090039665965097</v>
      </c>
      <c r="O97" s="13">
        <f t="shared" si="19"/>
        <v>1</v>
      </c>
      <c r="P97" s="28"/>
    </row>
    <row r="98" spans="3:16" x14ac:dyDescent="0.2">
      <c r="C98" s="15"/>
      <c r="D98" s="28"/>
      <c r="E98" s="10">
        <f t="shared" si="12"/>
        <v>91</v>
      </c>
      <c r="F98" s="11">
        <v>0.14046600000000001</v>
      </c>
      <c r="G98" s="12">
        <f t="shared" si="13"/>
        <v>0.85953400000000002</v>
      </c>
      <c r="H98" s="28"/>
      <c r="I98" s="12">
        <f t="shared" si="14"/>
        <v>0.33320922244632495</v>
      </c>
      <c r="J98" s="12">
        <f t="shared" si="15"/>
        <v>0.52906269461093947</v>
      </c>
      <c r="K98" s="13">
        <f t="shared" si="16"/>
        <v>1</v>
      </c>
      <c r="L98" s="28"/>
      <c r="M98" s="12">
        <f t="shared" si="17"/>
        <v>0.33784136540742621</v>
      </c>
      <c r="N98" s="12">
        <f t="shared" si="18"/>
        <v>0.54408807513789015</v>
      </c>
      <c r="O98" s="13">
        <f t="shared" si="19"/>
        <v>1</v>
      </c>
      <c r="P98" s="28"/>
    </row>
    <row r="99" spans="3:16" x14ac:dyDescent="0.2">
      <c r="C99" s="15"/>
      <c r="D99" s="28"/>
      <c r="E99" s="10">
        <f t="shared" si="12"/>
        <v>92</v>
      </c>
      <c r="F99" s="11">
        <v>0.15692999999999999</v>
      </c>
      <c r="G99" s="12">
        <f t="shared" si="13"/>
        <v>0.84306999999999999</v>
      </c>
      <c r="H99" s="28"/>
      <c r="I99" s="12">
        <f t="shared" si="14"/>
        <v>0.28640465580617946</v>
      </c>
      <c r="J99" s="12">
        <f t="shared" si="15"/>
        <v>0.5144522506913064</v>
      </c>
      <c r="K99" s="13">
        <f t="shared" si="16"/>
        <v>1</v>
      </c>
      <c r="L99" s="28"/>
      <c r="M99" s="12">
        <f t="shared" si="17"/>
        <v>0.29038614017410669</v>
      </c>
      <c r="N99" s="12">
        <f t="shared" si="18"/>
        <v>0.52906269461093947</v>
      </c>
      <c r="O99" s="13">
        <f t="shared" si="19"/>
        <v>1</v>
      </c>
      <c r="P99" s="28"/>
    </row>
    <row r="100" spans="3:16" x14ac:dyDescent="0.2">
      <c r="C100" s="15"/>
      <c r="D100" s="28"/>
      <c r="E100" s="10">
        <f t="shared" si="12"/>
        <v>93</v>
      </c>
      <c r="F100" s="11">
        <v>0.174177</v>
      </c>
      <c r="G100" s="12">
        <f t="shared" si="13"/>
        <v>0.82582299999999997</v>
      </c>
      <c r="H100" s="28"/>
      <c r="I100" s="12">
        <f t="shared" si="14"/>
        <v>0.24145917317051571</v>
      </c>
      <c r="J100" s="12">
        <f t="shared" si="15"/>
        <v>0.5002452846084271</v>
      </c>
      <c r="K100" s="13">
        <f t="shared" si="16"/>
        <v>1</v>
      </c>
      <c r="L100" s="28"/>
      <c r="M100" s="12">
        <f t="shared" si="17"/>
        <v>0.24481584319658412</v>
      </c>
      <c r="N100" s="12">
        <f t="shared" si="18"/>
        <v>0.5144522506913064</v>
      </c>
      <c r="O100" s="13">
        <f t="shared" si="19"/>
        <v>1</v>
      </c>
      <c r="P100" s="28"/>
    </row>
    <row r="101" spans="3:16" x14ac:dyDescent="0.2">
      <c r="D101" s="28"/>
      <c r="E101" s="10">
        <f t="shared" si="12"/>
        <v>94</v>
      </c>
      <c r="F101" s="11">
        <v>0.189945</v>
      </c>
      <c r="G101" s="12">
        <f t="shared" si="13"/>
        <v>0.81005499999999997</v>
      </c>
      <c r="H101" s="28"/>
      <c r="I101" s="12">
        <f t="shared" si="14"/>
        <v>0.19940253876519479</v>
      </c>
      <c r="J101" s="12">
        <f t="shared" si="15"/>
        <v>0.48643065403386532</v>
      </c>
      <c r="K101" s="13">
        <f t="shared" si="16"/>
        <v>1</v>
      </c>
      <c r="L101" s="28"/>
      <c r="M101" s="12">
        <f t="shared" si="17"/>
        <v>0.20217455407613269</v>
      </c>
      <c r="N101" s="12">
        <f t="shared" si="18"/>
        <v>0.5002452846084271</v>
      </c>
      <c r="O101" s="13">
        <f t="shared" si="19"/>
        <v>1</v>
      </c>
      <c r="P101" s="28"/>
    </row>
    <row r="102" spans="3:16" x14ac:dyDescent="0.2">
      <c r="D102" s="28"/>
      <c r="E102" s="10">
        <f t="shared" si="12"/>
        <v>95</v>
      </c>
      <c r="F102" s="11">
        <v>0.21043500000000001</v>
      </c>
      <c r="G102" s="12">
        <f t="shared" si="13"/>
        <v>0.78956499999999996</v>
      </c>
      <c r="H102" s="28"/>
      <c r="I102" s="12">
        <f t="shared" si="14"/>
        <v>0.16152702353943985</v>
      </c>
      <c r="J102" s="12">
        <f t="shared" si="15"/>
        <v>0.47299752434253728</v>
      </c>
      <c r="K102" s="13">
        <f t="shared" si="16"/>
        <v>1</v>
      </c>
      <c r="L102" s="28"/>
      <c r="M102" s="12">
        <f t="shared" si="17"/>
        <v>0.16377250840214166</v>
      </c>
      <c r="N102" s="12">
        <f t="shared" si="18"/>
        <v>0.48643065403386532</v>
      </c>
      <c r="O102" s="13">
        <f t="shared" si="19"/>
        <v>1</v>
      </c>
      <c r="P102" s="28"/>
    </row>
    <row r="103" spans="3:16" x14ac:dyDescent="0.2">
      <c r="D103" s="28"/>
      <c r="E103" s="10">
        <f t="shared" si="12"/>
        <v>96</v>
      </c>
      <c r="F103" s="11">
        <v>0.22759299999999999</v>
      </c>
      <c r="G103" s="12">
        <f t="shared" si="13"/>
        <v>0.77240700000000007</v>
      </c>
      <c r="H103" s="28"/>
      <c r="I103" s="12">
        <f t="shared" si="14"/>
        <v>0.12753608434091782</v>
      </c>
      <c r="J103" s="12">
        <f t="shared" si="15"/>
        <v>0.45993536011526381</v>
      </c>
      <c r="K103" s="13">
        <f t="shared" si="16"/>
        <v>1</v>
      </c>
      <c r="L103" s="28"/>
      <c r="M103" s="12">
        <f t="shared" si="17"/>
        <v>0.12930904059653697</v>
      </c>
      <c r="N103" s="12">
        <f t="shared" si="18"/>
        <v>0.47299752434253728</v>
      </c>
      <c r="O103" s="13">
        <f t="shared" si="19"/>
        <v>1</v>
      </c>
      <c r="P103" s="28"/>
    </row>
    <row r="104" spans="3:16" x14ac:dyDescent="0.2">
      <c r="D104" s="28"/>
      <c r="E104" s="10">
        <f t="shared" si="12"/>
        <v>97</v>
      </c>
      <c r="F104" s="11">
        <v>0.248774</v>
      </c>
      <c r="G104" s="12">
        <f t="shared" si="13"/>
        <v>0.75122599999999995</v>
      </c>
      <c r="H104" s="28"/>
      <c r="I104" s="12">
        <f t="shared" ref="I104:I127" si="20">IF($E103&lt;$A$5,1,I103*$G103)</f>
        <v>9.8509764297515318E-2</v>
      </c>
      <c r="J104" s="12">
        <f t="shared" ref="J104:J127" si="21">IF($E103&lt;$A$5,1,J103*IF($E104&gt;($A$5+$G$4),$F$2,$F$1))</f>
        <v>0.44723391687598585</v>
      </c>
      <c r="K104" s="13">
        <f t="shared" si="16"/>
        <v>1</v>
      </c>
      <c r="L104" s="28"/>
      <c r="M104" s="12">
        <f t="shared" ref="M104:M127" si="22">IF($E103&lt;$A$6,1,M103*$G103)</f>
        <v>9.9879208120049343E-2</v>
      </c>
      <c r="N104" s="12">
        <f t="shared" ref="N104:N127" si="23">IF($E103&lt;$A$6,1,N103*IF($E104&gt;($A$6+$G$4),$F$2,$F$1))</f>
        <v>0.45993536011526381</v>
      </c>
      <c r="O104" s="13">
        <f t="shared" si="19"/>
        <v>1</v>
      </c>
      <c r="P104" s="28"/>
    </row>
    <row r="105" spans="3:16" x14ac:dyDescent="0.2">
      <c r="D105" s="28"/>
      <c r="E105" s="10">
        <f t="shared" si="12"/>
        <v>98</v>
      </c>
      <c r="F105" s="11">
        <v>0.27150200000000002</v>
      </c>
      <c r="G105" s="12">
        <f t="shared" si="13"/>
        <v>0.72849799999999998</v>
      </c>
      <c r="H105" s="28"/>
      <c r="I105" s="12">
        <f t="shared" si="20"/>
        <v>7.4003096194165244E-2</v>
      </c>
      <c r="J105" s="12">
        <f t="shared" si="21"/>
        <v>0.43488323305716242</v>
      </c>
      <c r="K105" s="13">
        <f t="shared" si="16"/>
        <v>1</v>
      </c>
      <c r="L105" s="28"/>
      <c r="M105" s="12">
        <f t="shared" si="22"/>
        <v>7.5031857999192181E-2</v>
      </c>
      <c r="N105" s="12">
        <f t="shared" si="23"/>
        <v>0.44723391687598585</v>
      </c>
      <c r="O105" s="13">
        <f t="shared" si="19"/>
        <v>1</v>
      </c>
      <c r="P105" s="28"/>
    </row>
    <row r="106" spans="3:16" x14ac:dyDescent="0.2">
      <c r="D106" s="28"/>
      <c r="E106" s="10">
        <f t="shared" si="12"/>
        <v>99</v>
      </c>
      <c r="F106" s="11">
        <v>0.289682</v>
      </c>
      <c r="G106" s="12">
        <f t="shared" si="13"/>
        <v>0.710318</v>
      </c>
      <c r="H106" s="28"/>
      <c r="I106" s="12">
        <f t="shared" si="20"/>
        <v>5.3911107571256993E-2</v>
      </c>
      <c r="J106" s="12">
        <f t="shared" si="21"/>
        <v>0.42287362218705021</v>
      </c>
      <c r="K106" s="13">
        <f t="shared" si="16"/>
        <v>1</v>
      </c>
      <c r="L106" s="28"/>
      <c r="M106" s="12">
        <f t="shared" si="22"/>
        <v>5.4660558488695506E-2</v>
      </c>
      <c r="N106" s="12">
        <f t="shared" si="23"/>
        <v>0.43488323305716242</v>
      </c>
      <c r="O106" s="13">
        <f t="shared" si="19"/>
        <v>1</v>
      </c>
      <c r="P106" s="28"/>
    </row>
    <row r="107" spans="3:16" x14ac:dyDescent="0.2">
      <c r="D107" s="28"/>
      <c r="E107" s="10">
        <f t="shared" si="12"/>
        <v>100</v>
      </c>
      <c r="F107" s="11">
        <v>0.30819200000000002</v>
      </c>
      <c r="G107" s="12">
        <f t="shared" si="13"/>
        <v>0.69180799999999998</v>
      </c>
      <c r="H107" s="28"/>
      <c r="I107" s="12">
        <f t="shared" si="20"/>
        <v>3.8294030107800123E-2</v>
      </c>
      <c r="J107" s="12">
        <f t="shared" si="21"/>
        <v>0.41119566529273649</v>
      </c>
      <c r="K107" s="13">
        <f t="shared" si="16"/>
        <v>1</v>
      </c>
      <c r="L107" s="28"/>
      <c r="M107" s="12">
        <f t="shared" si="22"/>
        <v>3.8826378584573218E-2</v>
      </c>
      <c r="N107" s="12">
        <f t="shared" si="23"/>
        <v>0.42287362218705021</v>
      </c>
      <c r="O107" s="13">
        <f t="shared" si="19"/>
        <v>1</v>
      </c>
      <c r="P107" s="28"/>
    </row>
    <row r="108" spans="3:16" x14ac:dyDescent="0.2">
      <c r="D108" s="28"/>
      <c r="E108" s="10">
        <f t="shared" si="12"/>
        <v>101</v>
      </c>
      <c r="F108" s="11">
        <v>0.338758</v>
      </c>
      <c r="G108" s="12">
        <f t="shared" si="13"/>
        <v>0.661242</v>
      </c>
      <c r="H108" s="28"/>
      <c r="I108" s="12">
        <f t="shared" si="20"/>
        <v>2.6492116380816985E-2</v>
      </c>
      <c r="J108" s="12">
        <f t="shared" si="21"/>
        <v>0.39984020351296817</v>
      </c>
      <c r="K108" s="13">
        <f t="shared" si="16"/>
        <v>1</v>
      </c>
      <c r="L108" s="28"/>
      <c r="M108" s="12">
        <f t="shared" si="22"/>
        <v>2.6860399315836427E-2</v>
      </c>
      <c r="N108" s="12">
        <f t="shared" si="23"/>
        <v>0.41119566529273649</v>
      </c>
      <c r="O108" s="13">
        <f t="shared" si="19"/>
        <v>1</v>
      </c>
      <c r="P108" s="28"/>
    </row>
    <row r="109" spans="3:16" x14ac:dyDescent="0.2">
      <c r="D109" s="28"/>
      <c r="E109" s="10">
        <f t="shared" si="12"/>
        <v>102</v>
      </c>
      <c r="F109" s="11">
        <v>0.35882999999999998</v>
      </c>
      <c r="G109" s="12">
        <f t="shared" si="13"/>
        <v>0.64117000000000002</v>
      </c>
      <c r="H109" s="28"/>
      <c r="I109" s="12">
        <f t="shared" si="20"/>
        <v>1.7517700019884185E-2</v>
      </c>
      <c r="J109" s="12">
        <f t="shared" si="21"/>
        <v>0.38879833091498267</v>
      </c>
      <c r="K109" s="13">
        <f t="shared" si="16"/>
        <v>1</v>
      </c>
      <c r="L109" s="28"/>
      <c r="M109" s="12">
        <f t="shared" si="22"/>
        <v>1.776122416440231E-2</v>
      </c>
      <c r="N109" s="12">
        <f t="shared" si="23"/>
        <v>0.39984020351296817</v>
      </c>
      <c r="O109" s="13">
        <f t="shared" si="19"/>
        <v>1</v>
      </c>
      <c r="P109" s="28"/>
    </row>
    <row r="110" spans="3:16" x14ac:dyDescent="0.2">
      <c r="D110" s="28"/>
      <c r="E110" s="10">
        <f t="shared" si="12"/>
        <v>103</v>
      </c>
      <c r="F110" s="11">
        <v>0.38073499999999999</v>
      </c>
      <c r="G110" s="12">
        <f t="shared" si="13"/>
        <v>0.61926499999999995</v>
      </c>
      <c r="H110" s="28"/>
      <c r="I110" s="12">
        <f t="shared" si="20"/>
        <v>1.1231823721749143E-2</v>
      </c>
      <c r="J110" s="12">
        <f t="shared" si="21"/>
        <v>0.37806138750970703</v>
      </c>
      <c r="K110" s="13">
        <f t="shared" si="16"/>
        <v>1</v>
      </c>
      <c r="L110" s="28"/>
      <c r="M110" s="12">
        <f t="shared" si="22"/>
        <v>1.1387964097489829E-2</v>
      </c>
      <c r="N110" s="12">
        <f t="shared" si="23"/>
        <v>0.38879833091498267</v>
      </c>
      <c r="O110" s="13">
        <f t="shared" si="19"/>
        <v>1</v>
      </c>
      <c r="P110" s="28"/>
    </row>
    <row r="111" spans="3:16" x14ac:dyDescent="0.2">
      <c r="D111" s="28"/>
      <c r="E111" s="10">
        <f t="shared" si="12"/>
        <v>104</v>
      </c>
      <c r="F111" s="11">
        <v>0.40442600000000001</v>
      </c>
      <c r="G111" s="12">
        <f t="shared" si="13"/>
        <v>0.59557400000000005</v>
      </c>
      <c r="H111" s="28"/>
      <c r="I111" s="12">
        <f t="shared" si="20"/>
        <v>6.9554753170489826E-3</v>
      </c>
      <c r="J111" s="12">
        <f t="shared" si="21"/>
        <v>0.36762095245984738</v>
      </c>
      <c r="K111" s="13">
        <f t="shared" si="16"/>
        <v>1</v>
      </c>
      <c r="L111" s="28"/>
      <c r="M111" s="12">
        <f t="shared" si="22"/>
        <v>7.0521675868320385E-3</v>
      </c>
      <c r="N111" s="12">
        <f t="shared" si="23"/>
        <v>0.37806138750970703</v>
      </c>
      <c r="O111" s="13">
        <f t="shared" si="19"/>
        <v>1</v>
      </c>
      <c r="P111" s="28"/>
    </row>
    <row r="112" spans="3:16" x14ac:dyDescent="0.2">
      <c r="D112" s="28"/>
      <c r="E112" s="10">
        <f t="shared" si="12"/>
        <v>105</v>
      </c>
      <c r="F112" s="11">
        <v>0.42788300000000001</v>
      </c>
      <c r="G112" s="12">
        <f t="shared" si="13"/>
        <v>0.57211699999999999</v>
      </c>
      <c r="H112" s="28"/>
      <c r="I112" s="12">
        <f t="shared" si="20"/>
        <v>4.1425002564761315E-3</v>
      </c>
      <c r="J112" s="12">
        <f t="shared" si="21"/>
        <v>0.35746883747554198</v>
      </c>
      <c r="K112" s="13">
        <f t="shared" si="16"/>
        <v>1</v>
      </c>
      <c r="L112" s="28"/>
      <c r="M112" s="12">
        <f t="shared" si="22"/>
        <v>4.2000876583599047E-3</v>
      </c>
      <c r="N112" s="12">
        <f t="shared" si="23"/>
        <v>0.36762095245984738</v>
      </c>
      <c r="O112" s="13">
        <f t="shared" si="19"/>
        <v>1</v>
      </c>
      <c r="P112" s="28"/>
    </row>
    <row r="113" spans="1:16" x14ac:dyDescent="0.2">
      <c r="D113" s="28"/>
      <c r="E113" s="10">
        <f t="shared" si="12"/>
        <v>106</v>
      </c>
      <c r="F113" s="11">
        <v>0.44908500000000001</v>
      </c>
      <c r="G113" s="12">
        <f t="shared" si="13"/>
        <v>0.55091500000000004</v>
      </c>
      <c r="H113" s="28"/>
      <c r="I113" s="12">
        <f t="shared" si="20"/>
        <v>2.3699948192343547E-3</v>
      </c>
      <c r="J113" s="12">
        <f t="shared" si="21"/>
        <v>0.34759708039239789</v>
      </c>
      <c r="K113" s="13">
        <f t="shared" si="16"/>
        <v>1</v>
      </c>
      <c r="L113" s="28"/>
      <c r="M113" s="12">
        <f t="shared" si="22"/>
        <v>2.4029415508378935E-3</v>
      </c>
      <c r="N113" s="12">
        <f t="shared" si="23"/>
        <v>0.35746883747554198</v>
      </c>
      <c r="O113" s="13">
        <f t="shared" si="19"/>
        <v>1</v>
      </c>
      <c r="P113" s="28"/>
    </row>
    <row r="114" spans="1:16" x14ac:dyDescent="0.2">
      <c r="D114" s="28"/>
      <c r="E114" s="10">
        <f t="shared" si="12"/>
        <v>107</v>
      </c>
      <c r="F114" s="11">
        <v>0.46601199999999998</v>
      </c>
      <c r="G114" s="12">
        <f t="shared" si="13"/>
        <v>0.53398800000000002</v>
      </c>
      <c r="H114" s="28"/>
      <c r="I114" s="12">
        <f t="shared" si="20"/>
        <v>1.3056656958384946E-3</v>
      </c>
      <c r="J114" s="12">
        <f t="shared" si="21"/>
        <v>0.33799793892687469</v>
      </c>
      <c r="K114" s="13">
        <f t="shared" si="16"/>
        <v>1</v>
      </c>
      <c r="L114" s="28"/>
      <c r="M114" s="12">
        <f t="shared" si="22"/>
        <v>1.3238165444798581E-3</v>
      </c>
      <c r="N114" s="12">
        <f t="shared" si="23"/>
        <v>0.34759708039239789</v>
      </c>
      <c r="O114" s="13">
        <f t="shared" si="19"/>
        <v>1</v>
      </c>
      <c r="P114" s="28"/>
    </row>
    <row r="115" spans="1:16" x14ac:dyDescent="0.2">
      <c r="D115" s="28"/>
      <c r="E115" s="10">
        <f t="shared" si="12"/>
        <v>108</v>
      </c>
      <c r="F115" s="11">
        <v>0.47858200000000001</v>
      </c>
      <c r="G115" s="12">
        <f t="shared" si="13"/>
        <v>0.52141799999999994</v>
      </c>
      <c r="H115" s="28"/>
      <c r="I115" s="12">
        <f t="shared" si="20"/>
        <v>6.9720981358940609E-4</v>
      </c>
      <c r="J115" s="12">
        <f t="shared" si="21"/>
        <v>0.32866388460411777</v>
      </c>
      <c r="K115" s="13">
        <f t="shared" si="16"/>
        <v>1</v>
      </c>
      <c r="L115" s="28"/>
      <c r="M115" s="12">
        <f t="shared" si="22"/>
        <v>7.0690214895371051E-4</v>
      </c>
      <c r="N115" s="12">
        <f t="shared" si="23"/>
        <v>0.33799793892687469</v>
      </c>
      <c r="O115" s="13">
        <f t="shared" si="19"/>
        <v>1</v>
      </c>
      <c r="P115" s="28"/>
    </row>
    <row r="116" spans="1:16" x14ac:dyDescent="0.2">
      <c r="D116" s="28"/>
      <c r="E116" s="10">
        <f t="shared" si="12"/>
        <v>109</v>
      </c>
      <c r="F116" s="11">
        <v>0.48814000000000002</v>
      </c>
      <c r="G116" s="12">
        <f t="shared" si="13"/>
        <v>0.51185999999999998</v>
      </c>
      <c r="H116" s="28"/>
      <c r="I116" s="12">
        <f t="shared" si="20"/>
        <v>3.6353774658216088E-4</v>
      </c>
      <c r="J116" s="12">
        <f t="shared" si="21"/>
        <v>0.31958759685347898</v>
      </c>
      <c r="K116" s="13">
        <f t="shared" si="16"/>
        <v>1</v>
      </c>
      <c r="L116" s="28"/>
      <c r="M116" s="12">
        <f t="shared" si="22"/>
        <v>3.6859150470314579E-4</v>
      </c>
      <c r="N116" s="12">
        <f t="shared" si="23"/>
        <v>0.32866388460411777</v>
      </c>
      <c r="O116" s="13">
        <f t="shared" si="19"/>
        <v>1</v>
      </c>
      <c r="P116" s="28"/>
    </row>
    <row r="117" spans="1:16" x14ac:dyDescent="0.2">
      <c r="D117" s="28"/>
      <c r="E117" s="10">
        <f t="shared" si="12"/>
        <v>110</v>
      </c>
      <c r="F117" s="11">
        <v>0.494813</v>
      </c>
      <c r="G117" s="12">
        <f t="shared" si="13"/>
        <v>0.50518700000000005</v>
      </c>
      <c r="H117" s="28"/>
      <c r="I117" s="12">
        <f t="shared" si="20"/>
        <v>1.8608043096554486E-4</v>
      </c>
      <c r="J117" s="12">
        <f t="shared" si="21"/>
        <v>0.31076195726709355</v>
      </c>
      <c r="K117" s="13">
        <f t="shared" si="16"/>
        <v>1</v>
      </c>
      <c r="L117" s="28"/>
      <c r="M117" s="12">
        <f t="shared" si="22"/>
        <v>1.8866724759735221E-4</v>
      </c>
      <c r="N117" s="12">
        <f t="shared" si="23"/>
        <v>0.31958759685347898</v>
      </c>
      <c r="O117" s="13">
        <f t="shared" si="19"/>
        <v>1</v>
      </c>
      <c r="P117" s="28"/>
    </row>
    <row r="118" spans="1:16" x14ac:dyDescent="0.2">
      <c r="D118" s="28"/>
      <c r="E118" s="10">
        <f t="shared" si="12"/>
        <v>111</v>
      </c>
      <c r="F118" s="11">
        <v>0.498724</v>
      </c>
      <c r="G118" s="12">
        <f t="shared" si="13"/>
        <v>0.50127600000000005</v>
      </c>
      <c r="H118" s="28"/>
      <c r="I118" s="12">
        <f t="shared" si="20"/>
        <v>9.4005414678190717E-5</v>
      </c>
      <c r="J118" s="12">
        <f t="shared" si="21"/>
        <v>0.30218004401701043</v>
      </c>
      <c r="K118" s="13">
        <f t="shared" si="16"/>
        <v>1</v>
      </c>
      <c r="L118" s="28"/>
      <c r="M118" s="12">
        <f t="shared" si="22"/>
        <v>9.5312240811963576E-5</v>
      </c>
      <c r="N118" s="12">
        <f t="shared" si="23"/>
        <v>0.31076195726709355</v>
      </c>
      <c r="O118" s="13">
        <f t="shared" si="19"/>
        <v>1</v>
      </c>
      <c r="P118" s="28"/>
    </row>
    <row r="119" spans="1:16" x14ac:dyDescent="0.2">
      <c r="D119" s="28"/>
      <c r="E119" s="10">
        <f t="shared" si="12"/>
        <v>112</v>
      </c>
      <c r="F119" s="11">
        <v>0.5</v>
      </c>
      <c r="G119" s="12">
        <f t="shared" si="13"/>
        <v>0.5</v>
      </c>
      <c r="H119" s="28"/>
      <c r="I119" s="12">
        <f t="shared" si="20"/>
        <v>4.7122658248224734E-5</v>
      </c>
      <c r="J119" s="12">
        <f t="shared" si="21"/>
        <v>0.29383512642649789</v>
      </c>
      <c r="K119" s="13">
        <f t="shared" si="16"/>
        <v>1</v>
      </c>
      <c r="L119" s="28"/>
      <c r="M119" s="12">
        <f t="shared" si="22"/>
        <v>4.7777738825257857E-5</v>
      </c>
      <c r="N119" s="12">
        <f t="shared" si="23"/>
        <v>0.30218004401701043</v>
      </c>
      <c r="O119" s="13">
        <f t="shared" si="19"/>
        <v>1</v>
      </c>
      <c r="P119" s="28"/>
    </row>
    <row r="120" spans="1:16" x14ac:dyDescent="0.2">
      <c r="D120" s="28"/>
      <c r="E120" s="10">
        <f t="shared" si="12"/>
        <v>113</v>
      </c>
      <c r="F120" s="11">
        <v>0.5</v>
      </c>
      <c r="G120" s="12">
        <f t="shared" si="13"/>
        <v>0.5</v>
      </c>
      <c r="H120" s="28"/>
      <c r="I120" s="12">
        <f t="shared" si="20"/>
        <v>2.3561329124112367E-5</v>
      </c>
      <c r="J120" s="12">
        <f t="shared" si="21"/>
        <v>0.28572065969126592</v>
      </c>
      <c r="K120" s="13">
        <f t="shared" si="16"/>
        <v>1</v>
      </c>
      <c r="L120" s="28"/>
      <c r="M120" s="12">
        <f t="shared" si="22"/>
        <v>2.3888869412628928E-5</v>
      </c>
      <c r="N120" s="12">
        <f t="shared" si="23"/>
        <v>0.29383512642649789</v>
      </c>
      <c r="O120" s="13">
        <f t="shared" si="19"/>
        <v>1</v>
      </c>
      <c r="P120" s="28"/>
    </row>
    <row r="121" spans="1:16" x14ac:dyDescent="0.2">
      <c r="D121" s="28"/>
      <c r="E121" s="10">
        <f t="shared" si="12"/>
        <v>114</v>
      </c>
      <c r="F121" s="11">
        <v>0.5</v>
      </c>
      <c r="G121" s="12">
        <f t="shared" si="13"/>
        <v>0.5</v>
      </c>
      <c r="H121" s="28"/>
      <c r="I121" s="12">
        <f t="shared" si="20"/>
        <v>1.1780664562056183E-5</v>
      </c>
      <c r="J121" s="12">
        <f t="shared" si="21"/>
        <v>0.27783027974646629</v>
      </c>
      <c r="K121" s="13">
        <f t="shared" si="16"/>
        <v>1</v>
      </c>
      <c r="L121" s="28"/>
      <c r="M121" s="12">
        <f t="shared" si="22"/>
        <v>1.1944434706314464E-5</v>
      </c>
      <c r="N121" s="12">
        <f t="shared" si="23"/>
        <v>0.28572065969126592</v>
      </c>
      <c r="O121" s="13">
        <f t="shared" si="19"/>
        <v>1</v>
      </c>
      <c r="P121" s="28"/>
    </row>
    <row r="122" spans="1:16" x14ac:dyDescent="0.2">
      <c r="D122" s="28"/>
      <c r="E122" s="10">
        <f t="shared" si="12"/>
        <v>115</v>
      </c>
      <c r="F122" s="11">
        <v>0.5</v>
      </c>
      <c r="G122" s="12">
        <f t="shared" si="13"/>
        <v>0.5</v>
      </c>
      <c r="H122" s="28"/>
      <c r="I122" s="12">
        <f t="shared" si="20"/>
        <v>5.8903322810280917E-6</v>
      </c>
      <c r="J122" s="12">
        <f t="shared" si="21"/>
        <v>0.27015779827544367</v>
      </c>
      <c r="K122" s="13">
        <f t="shared" si="16"/>
        <v>1</v>
      </c>
      <c r="L122" s="28"/>
      <c r="M122" s="12">
        <f t="shared" si="22"/>
        <v>5.9722173531572321E-6</v>
      </c>
      <c r="N122" s="12">
        <f t="shared" si="23"/>
        <v>0.27783027974646629</v>
      </c>
      <c r="O122" s="13">
        <f t="shared" si="19"/>
        <v>1</v>
      </c>
      <c r="P122" s="28"/>
    </row>
    <row r="123" spans="1:16" x14ac:dyDescent="0.2">
      <c r="D123" s="28"/>
      <c r="E123" s="10">
        <f t="shared" si="12"/>
        <v>116</v>
      </c>
      <c r="F123" s="11">
        <v>0.5</v>
      </c>
      <c r="G123" s="12">
        <f t="shared" si="13"/>
        <v>0.5</v>
      </c>
      <c r="H123" s="28"/>
      <c r="I123" s="12">
        <f t="shared" si="20"/>
        <v>2.9451661405140458E-6</v>
      </c>
      <c r="J123" s="12">
        <f t="shared" si="21"/>
        <v>0.26269719785632406</v>
      </c>
      <c r="K123" s="13">
        <f t="shared" si="16"/>
        <v>1</v>
      </c>
      <c r="L123" s="28"/>
      <c r="M123" s="12">
        <f t="shared" si="22"/>
        <v>2.9861086765786161E-6</v>
      </c>
      <c r="N123" s="12">
        <f t="shared" si="23"/>
        <v>0.27015779827544367</v>
      </c>
      <c r="O123" s="13">
        <f t="shared" si="19"/>
        <v>1</v>
      </c>
      <c r="P123" s="28"/>
    </row>
    <row r="124" spans="1:16" x14ac:dyDescent="0.2">
      <c r="D124" s="28"/>
      <c r="E124" s="10">
        <f t="shared" si="12"/>
        <v>117</v>
      </c>
      <c r="F124" s="11">
        <v>0.5</v>
      </c>
      <c r="G124" s="12">
        <f t="shared" si="13"/>
        <v>0.5</v>
      </c>
      <c r="H124" s="28"/>
      <c r="I124" s="12">
        <f t="shared" si="20"/>
        <v>1.4725830702570229E-6</v>
      </c>
      <c r="J124" s="12">
        <f t="shared" si="21"/>
        <v>0.25544262724263328</v>
      </c>
      <c r="K124" s="13">
        <f t="shared" si="16"/>
        <v>1</v>
      </c>
      <c r="L124" s="28"/>
      <c r="M124" s="12">
        <f t="shared" si="22"/>
        <v>1.493054338289308E-6</v>
      </c>
      <c r="N124" s="12">
        <f t="shared" si="23"/>
        <v>0.26269719785632406</v>
      </c>
      <c r="O124" s="13">
        <f t="shared" si="19"/>
        <v>1</v>
      </c>
      <c r="P124" s="28"/>
    </row>
    <row r="125" spans="1:16" x14ac:dyDescent="0.2">
      <c r="D125" s="28"/>
      <c r="E125" s="10">
        <f t="shared" si="12"/>
        <v>118</v>
      </c>
      <c r="F125" s="11">
        <v>0.5</v>
      </c>
      <c r="G125" s="12">
        <f t="shared" si="13"/>
        <v>0.5</v>
      </c>
      <c r="H125" s="28"/>
      <c r="I125" s="12">
        <f t="shared" si="20"/>
        <v>7.3629153512851146E-7</v>
      </c>
      <c r="J125" s="12">
        <f t="shared" si="21"/>
        <v>0.24838839677424474</v>
      </c>
      <c r="K125" s="13">
        <f t="shared" si="16"/>
        <v>1</v>
      </c>
      <c r="L125" s="28"/>
      <c r="M125" s="12">
        <f t="shared" si="22"/>
        <v>7.4652716914465401E-7</v>
      </c>
      <c r="N125" s="12">
        <f t="shared" si="23"/>
        <v>0.25544262724263328</v>
      </c>
      <c r="O125" s="13">
        <f t="shared" si="19"/>
        <v>1</v>
      </c>
      <c r="P125" s="28"/>
    </row>
    <row r="126" spans="1:16" x14ac:dyDescent="0.2">
      <c r="A126" s="17"/>
      <c r="B126" s="17"/>
      <c r="D126" s="28"/>
      <c r="E126" s="10">
        <f t="shared" si="12"/>
        <v>119</v>
      </c>
      <c r="F126" s="11">
        <v>0.5</v>
      </c>
      <c r="G126" s="12">
        <f t="shared" si="13"/>
        <v>0.5</v>
      </c>
      <c r="H126" s="28"/>
      <c r="I126" s="12">
        <f t="shared" si="20"/>
        <v>3.6814576756425573E-7</v>
      </c>
      <c r="J126" s="12">
        <f t="shared" si="21"/>
        <v>0.24152897391505712</v>
      </c>
      <c r="K126" s="13">
        <f t="shared" si="16"/>
        <v>1</v>
      </c>
      <c r="L126" s="28"/>
      <c r="M126" s="12">
        <f t="shared" si="22"/>
        <v>3.7326358457232701E-7</v>
      </c>
      <c r="N126" s="12">
        <f t="shared" si="23"/>
        <v>0.24838839677424474</v>
      </c>
      <c r="O126" s="13">
        <f t="shared" si="19"/>
        <v>1</v>
      </c>
      <c r="P126" s="28"/>
    </row>
    <row r="127" spans="1:16" x14ac:dyDescent="0.2">
      <c r="D127" s="28"/>
      <c r="E127" s="10">
        <f t="shared" si="12"/>
        <v>120</v>
      </c>
      <c r="F127" s="11">
        <v>1</v>
      </c>
      <c r="G127" s="12">
        <f t="shared" si="13"/>
        <v>0</v>
      </c>
      <c r="H127" s="28"/>
      <c r="I127" s="12">
        <f t="shared" si="20"/>
        <v>1.8407288378212787E-7</v>
      </c>
      <c r="J127" s="12">
        <f t="shared" si="21"/>
        <v>0.23485897891390231</v>
      </c>
      <c r="K127" s="13">
        <f t="shared" si="16"/>
        <v>1</v>
      </c>
      <c r="L127" s="28"/>
      <c r="M127" s="12">
        <f t="shared" si="22"/>
        <v>1.866317922861635E-7</v>
      </c>
      <c r="N127" s="12">
        <f t="shared" si="23"/>
        <v>0.24152897391505712</v>
      </c>
      <c r="O127" s="13">
        <f t="shared" si="19"/>
        <v>1</v>
      </c>
      <c r="P127" s="28"/>
    </row>
    <row r="128" spans="1:16" x14ac:dyDescent="0.2">
      <c r="D128" s="29"/>
      <c r="E128" s="10"/>
      <c r="F128" s="11"/>
      <c r="G128" s="16"/>
      <c r="H128" s="29"/>
      <c r="I128" s="16"/>
      <c r="J128" s="16"/>
      <c r="K128" s="16"/>
      <c r="L128" s="29"/>
      <c r="M128" s="16"/>
      <c r="N128" s="16"/>
      <c r="O128" s="16"/>
      <c r="P128" s="29"/>
    </row>
    <row r="129" spans="1:16" x14ac:dyDescent="0.2">
      <c r="E129" s="10"/>
      <c r="F129" s="11"/>
    </row>
    <row r="130" spans="1:16" x14ac:dyDescent="0.2">
      <c r="A130" s="18"/>
      <c r="B130" s="18"/>
      <c r="D130" s="29"/>
      <c r="E130" s="10"/>
      <c r="F130" s="11"/>
      <c r="H130" s="29"/>
      <c r="J130" s="12"/>
      <c r="K130" s="12"/>
      <c r="L130" s="29"/>
      <c r="N130" s="12"/>
      <c r="O130" s="12"/>
      <c r="P130" s="29"/>
    </row>
    <row r="131" spans="1:16" x14ac:dyDescent="0.2">
      <c r="A131" s="18"/>
      <c r="B131" s="18"/>
      <c r="D131" s="29"/>
      <c r="E131" s="10"/>
      <c r="F131" s="11"/>
      <c r="H131" s="29"/>
      <c r="J131" s="12"/>
      <c r="K131" s="12"/>
      <c r="L131" s="29"/>
      <c r="N131" s="12"/>
      <c r="O131" s="12"/>
      <c r="P131" s="29"/>
    </row>
    <row r="132" spans="1:16" x14ac:dyDescent="0.2">
      <c r="I132" s="14"/>
      <c r="M132" s="14"/>
    </row>
    <row r="133" spans="1:16" x14ac:dyDescent="0.2">
      <c r="I133" s="14"/>
      <c r="M133" s="14"/>
    </row>
  </sheetData>
  <sheetProtection selectLockedCells="1" selectUnlockedCells="1"/>
  <hyperlinks>
    <hyperlink ref="F3" r:id="rId1" display="http://www.pbgc.gov/prac/mortality-retirement-and-pv-max-guarantee/erisa-mortality-tables/erisa-section-4050-mortality-table-for-2016-valuation-dates.html" xr:uid="{C48FC82B-9B64-4B18-915B-18A90CC542E3}"/>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85C4-2DC4-4D31-907A-EA67670D9478}">
  <sheetPr codeName="Sheet8">
    <tabColor rgb="FFFFFF00"/>
  </sheetPr>
  <dimension ref="A1:E20"/>
  <sheetViews>
    <sheetView workbookViewId="0">
      <selection activeCell="B20" sqref="B20"/>
    </sheetView>
  </sheetViews>
  <sheetFormatPr defaultRowHeight="15.75" x14ac:dyDescent="0.25"/>
  <cols>
    <col min="1" max="1" width="3.7109375" style="225" customWidth="1"/>
    <col min="2" max="5" width="9.140625" style="225" customWidth="1"/>
    <col min="6" max="16384" width="9.140625" style="225"/>
  </cols>
  <sheetData>
    <row r="1" spans="1:5" x14ac:dyDescent="0.25">
      <c r="A1" s="229" t="s">
        <v>127</v>
      </c>
      <c r="E1" s="228">
        <v>2020</v>
      </c>
    </row>
    <row r="3" spans="1:5" x14ac:dyDescent="0.25">
      <c r="A3" s="226">
        <v>1</v>
      </c>
      <c r="B3" s="225" t="s">
        <v>126</v>
      </c>
    </row>
    <row r="4" spans="1:5" x14ac:dyDescent="0.25">
      <c r="B4" s="225" t="str">
        <f>CONCATENATE("   a.  Update data validation and error message for cell E4, replacing ",E1-1," with ",E1,".")</f>
        <v xml:space="preserve">   a.  Update data validation and error message for cell E4, replacing 2019 with 2020.</v>
      </c>
    </row>
    <row r="6" spans="1:5" x14ac:dyDescent="0.25">
      <c r="A6" s="226">
        <v>2</v>
      </c>
      <c r="B6" s="225" t="s">
        <v>125</v>
      </c>
    </row>
    <row r="7" spans="1:5" x14ac:dyDescent="0.25">
      <c r="B7" s="225" t="str">
        <f>CONCATENATE("   a.  Update data validation and error message for cell E4, replacing ",E1-1," with ",E1,".")</f>
        <v xml:space="preserve">   a.  Update data validation and error message for cell E4, replacing 2019 with 2020.</v>
      </c>
    </row>
    <row r="9" spans="1:5" x14ac:dyDescent="0.25">
      <c r="A9" s="226">
        <v>3</v>
      </c>
      <c r="B9" s="225" t="s">
        <v>124</v>
      </c>
    </row>
    <row r="10" spans="1:5" x14ac:dyDescent="0.25">
      <c r="A10" s="227"/>
      <c r="B10" s="225" t="str">
        <f>CONCATENATE("   a.  Update Mortality with ", D2," ERISA 4050 Mortality, including documentation.")</f>
        <v xml:space="preserve">   a.  Update Mortality with  ERISA 4050 Mortality, including documentation.</v>
      </c>
    </row>
    <row r="11" spans="1:5" x14ac:dyDescent="0.25">
      <c r="B11" s="225" t="str">
        <f>CONCATENATE("   b.  Update Select and Ultimate rates in cells G4 and G5 respectively with January ",E1," rates.")</f>
        <v xml:space="preserve">   b.  Update Select and Ultimate rates in cells G4 and G5 respectively with January 2020 rates.</v>
      </c>
    </row>
    <row r="12" spans="1:5" x14ac:dyDescent="0.25">
      <c r="B12" s="225" t="str">
        <f>CONCATENATE("   c.  Update Select period in cells H4 corresponding to above S&amp;U rates.")</f>
        <v xml:space="preserve">   c.  Update Select period in cells H4 corresponding to above S&amp;U rates.</v>
      </c>
    </row>
    <row r="14" spans="1:5" x14ac:dyDescent="0.25">
      <c r="A14" s="226">
        <v>4</v>
      </c>
      <c r="B14" s="225" t="s">
        <v>123</v>
      </c>
    </row>
    <row r="15" spans="1:5" x14ac:dyDescent="0.25">
      <c r="B15" s="225" t="str">
        <f>CONCATENATE("   a.  Update Mortality with ", D7," ERISA 4050 Mortality, including documentation.")</f>
        <v xml:space="preserve">   a.  Update Mortality with  ERISA 4050 Mortality, including documentation.</v>
      </c>
    </row>
    <row r="16" spans="1:5" x14ac:dyDescent="0.25">
      <c r="B16" s="225" t="str">
        <f>CONCATENATE("   b.  Update Select and Ultimate rates in cells F4 and F5 respectively with January ",E6," rates.")</f>
        <v xml:space="preserve">   b.  Update Select and Ultimate rates in cells F4 and F5 respectively with January  rates.</v>
      </c>
    </row>
    <row r="17" spans="1:2" x14ac:dyDescent="0.25">
      <c r="B17" s="225" t="str">
        <f>CONCATENATE("   c.  Update Select period in cells G4 corresponding to above S&amp;U rates.")</f>
        <v xml:space="preserve">   c.  Update Select period in cells G4 corresponding to above S&amp;U rates.</v>
      </c>
    </row>
    <row r="19" spans="1:2" x14ac:dyDescent="0.25">
      <c r="A19" s="226">
        <v>5</v>
      </c>
      <c r="B19" s="230" t="s">
        <v>129</v>
      </c>
    </row>
    <row r="20" spans="1:2" x14ac:dyDescent="0.25">
      <c r="B20" s="230" t="s">
        <v>131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AD Document" ma:contentTypeID="0x010100E09C6A4FD85CD94DB99934580C23925724000321E47F3298EC4FB296D6F054D1D28E" ma:contentTypeVersion="14" ma:contentTypeDescription="Documents with Controlled Unclassified Information (CUI) flag and markings." ma:contentTypeScope="" ma:versionID="2311a4156029ca45e31cab6d3ae90f21">
  <xsd:schema xmlns:xsd="http://www.w3.org/2001/XMLSchema" xmlns:xs="http://www.w3.org/2001/XMLSchema" xmlns:p="http://schemas.microsoft.com/office/2006/metadata/properties" xmlns:ns2="42a8a83a-5e27-410c-a1fc-7c5ac4e503f4" targetNamespace="http://schemas.microsoft.com/office/2006/metadata/properties" ma:root="true" ma:fieldsID="3405515e906f20c37a9affb4bcc664b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TaxCatchAll" minOccurs="0"/>
                <xsd:element ref="ns2:TaxCatchAllLabel" minOccurs="0"/>
                <xsd:element ref="ns2:bb9566753ea64e0fbe15cf4eea17e8e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TaxCatchAll" ma:index="18" nillable="true" ma:displayName="Taxonomy Catch All Column" ma:description="" ma:hidden="true" ma:list="{491bd9d0-e5b3-4c92-ab4d-1bb0dbc017c7}" ma:internalName="TaxCatchAll" ma:showField="CatchAllData"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description="" ma:hidden="true" ma:list="{491bd9d0-e5b3-4c92-ab4d-1bb0dbc017c7}" ma:internalName="TaxCatchAllLabel" ma:readOnly="true" ma:showField="CatchAllDataLabel"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bb9566753ea64e0fbe15cf4eea17e8e8" ma:index="21" nillable="true" ma:taxonomy="true" ma:internalName="bb9566753ea64e0fbe15cf4eea17e8e8" ma:taxonomyFieldName="PRAD_Document_Status" ma:displayName="Document Status" ma:default="5928;#Draft|8b602063-81a7-4444-80ff-7ce3b8151217" ma:fieldId="{bb956675-3ea6-4e0f-be15-cf4eea17e8e8}" ma:sspId="b04b9a93-b54f-4549-9b70-040003075d6a" ma:termSetId="4097c74e-68f4-46ee-b686-59cc2719f70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4b9a93-b54f-4549-9b70-040003075d6a" ContentTypeId="0x010100E09C6A4FD85CD94DB99934580C2392572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oveField xmlns="42a8a83a-5e27-410c-a1fc-7c5ac4e503f4" xsi:nil="true"/>
    <CUIReviewer xmlns="42a8a83a-5e27-410c-a1fc-7c5ac4e503f4">
      <UserInfo>
        <DisplayName/>
        <AccountId xsi:nil="true"/>
        <AccountType/>
      </UserInfo>
    </CUIReviewer>
    <CUIFalsePositive xmlns="42a8a83a-5e27-410c-a1fc-7c5ac4e503f4" xsi:nil="true"/>
    <RecordNotification xmlns="42a8a83a-5e27-410c-a1fc-7c5ac4e503f4" xsi:nil="true"/>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bb9566753ea64e0fbe15cf4eea17e8e8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8b602063-81a7-4444-80ff-7ce3b8151217</TermId>
        </TermInfo>
      </Terms>
    </bb9566753ea64e0fbe15cf4eea17e8e8>
    <TaxCatchAll xmlns="42a8a83a-5e27-410c-a1fc-7c5ac4e503f4">
      <Value>5928</Value>
      <Value>3</Value>
    </TaxCatchAll>
    <AllMetadata xmlns="42a8a83a-5e27-410c-a1fc-7c5ac4e503f4" xsi:nil="true"/>
  </documentManagement>
</p:properties>
</file>

<file path=customXml/itemProps1.xml><?xml version="1.0" encoding="utf-8"?>
<ds:datastoreItem xmlns:ds="http://schemas.openxmlformats.org/officeDocument/2006/customXml" ds:itemID="{EEE023F1-728C-4B49-846D-0DF6849E3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12D044-F734-4052-95F3-BC94EA6BFC27}">
  <ds:schemaRefs>
    <ds:schemaRef ds:uri="Microsoft.SharePoint.Taxonomy.ContentTypeSync"/>
  </ds:schemaRefs>
</ds:datastoreItem>
</file>

<file path=customXml/itemProps3.xml><?xml version="1.0" encoding="utf-8"?>
<ds:datastoreItem xmlns:ds="http://schemas.openxmlformats.org/officeDocument/2006/customXml" ds:itemID="{098D10DD-C5B5-41E9-84B8-88645491442F}">
  <ds:schemaRefs>
    <ds:schemaRef ds:uri="http://schemas.microsoft.com/sharepoint/v3/contenttype/forms"/>
  </ds:schemaRefs>
</ds:datastoreItem>
</file>

<file path=customXml/itemProps4.xml><?xml version="1.0" encoding="utf-8"?>
<ds:datastoreItem xmlns:ds="http://schemas.openxmlformats.org/officeDocument/2006/customXml" ds:itemID="{E1060665-F4A3-431A-BAF5-F4034854C95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2a8a83a-5e27-410c-a1fc-7c5ac4e503f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Instructions</vt:lpstr>
      <vt:lpstr>Before NRA</vt:lpstr>
      <vt:lpstr>After NRA</vt:lpstr>
      <vt:lpstr>AnnuFact_After_NRD!InterestDiscount</vt:lpstr>
      <vt:lpstr>AnnuFact_Before_NRD!InterestDiscount</vt:lpstr>
      <vt:lpstr>AnnuFact_After_NRD!InterestDiscount2</vt:lpstr>
      <vt:lpstr>InterestDiscount2</vt:lpstr>
      <vt:lpstr>AnnuFact_After_NRD!Payment</vt:lpstr>
      <vt:lpstr>AnnuFact_After_NRD!Payment2</vt:lpstr>
      <vt:lpstr>'After NRA'!Print_Area</vt:lpstr>
      <vt:lpstr>'Before NRA'!Print_Area</vt:lpstr>
      <vt:lpstr>Instructions!Print_Area</vt:lpstr>
      <vt:lpstr>AnnuFact_After_NRD!SurvivalDiscount</vt:lpstr>
      <vt:lpstr>AnnuFact_Before_NRD!SurvivalDiscount</vt:lpstr>
      <vt:lpstr>AnnuFact_After_NRD!SurvivalDiscount2</vt:lpstr>
      <vt:lpstr>SurvivalDiscount2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Home</dc:creator>
  <cp:lastModifiedBy>Baba Mark</cp:lastModifiedBy>
  <cp:lastPrinted>2019-01-08T19:13:57Z</cp:lastPrinted>
  <dcterms:created xsi:type="dcterms:W3CDTF">2015-09-06T12:13:28Z</dcterms:created>
  <dcterms:modified xsi:type="dcterms:W3CDTF">2019-01-08T20:02:10Z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0x010100E09C6A4FD85CD94DB99934580C23925724000321E47F3298EC4FB296D6F054D1D28E</vt:lpwstr>
  </property>
  <property fmtid="{D5CDD505-2E9C-101B-9397-08002B2CF9AE}" pid="3" name="Order">
    <vt:r8>100</vt:r8>
  </property>
  <property fmtid="{D5CDD505-2E9C-101B-9397-08002B2CF9AE}" pid="4" name="Source Library">
    <vt:lpwstr/>
  </property>
  <property fmtid="{D5CDD505-2E9C-101B-9397-08002B2CF9AE}" pid="5" name="Source Path">
    <vt:lpwstr>3;#File share:PRAD:_Working Environment:_RAPID:Regulation Development:Missing Ps|55e0bf86-bfd6-4ae9-b6c5-dd642c6d33d3</vt:lpwstr>
  </property>
  <property fmtid="{D5CDD505-2E9C-101B-9397-08002B2CF9AE}" pid="6" name="Source Type">
    <vt:lpwstr>File share</vt:lpwstr>
  </property>
  <property fmtid="{D5CDD505-2E9C-101B-9397-08002B2CF9AE}" pid="7" name="jff85f268d7c44c3963dbeaff3421efe">
    <vt:lpwstr>File share:PRAD:_Working Environment:_RAPID:Regulation Development:Missing Ps|55e0bf86-bfd6-4ae9-b6c5-dd642c6d33d3</vt:lpwstr>
  </property>
  <property fmtid="{D5CDD505-2E9C-101B-9397-08002B2CF9AE}" pid="8" name="TaxCatchAll">
    <vt:lpwstr>3;#File share:PRAD:_Working Environment:_RAPID:Regulation Development:Missing Ps|55e0bf86-bfd6-4ae9-b6c5-dd642c6d33d3</vt:lpwstr>
  </property>
  <property fmtid="{D5CDD505-2E9C-101B-9397-08002B2CF9AE}" pid="9" name="PRAD_Document_Status">
    <vt:lpwstr>5928;#Draft|8b602063-81a7-4444-80ff-7ce3b8151217</vt:lpwstr>
  </property>
</Properties>
</file>