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PRAD\_Working Environment\Research and Analysis\FY 2015\Data Book\2014 DATA TABLES\"/>
    </mc:Choice>
  </mc:AlternateContent>
  <bookViews>
    <workbookView xWindow="0" yWindow="0" windowWidth="28800" windowHeight="12420" tabRatio="906"/>
  </bookViews>
  <sheets>
    <sheet name="DATA BOOK LISTING" sheetId="24" r:id="rId1"/>
    <sheet name="GLANCE" sheetId="78" r:id="rId2"/>
    <sheet name="S-1" sheetId="25" r:id="rId3"/>
    <sheet name="S-2" sheetId="26" r:id="rId4"/>
    <sheet name="S-3" sheetId="1" r:id="rId5"/>
    <sheet name="S-4" sheetId="2" r:id="rId6"/>
    <sheet name="S-5" sheetId="3" r:id="rId7"/>
    <sheet name="S-6" sheetId="4" r:id="rId8"/>
    <sheet name="S-7" sheetId="5" r:id="rId9"/>
    <sheet name="S-8" sheetId="6" r:id="rId10"/>
    <sheet name="S-9" sheetId="7" r:id="rId11"/>
    <sheet name="S-10" sheetId="8" r:id="rId12"/>
    <sheet name="S-11" sheetId="9" r:id="rId13"/>
    <sheet name="S-12" sheetId="10" r:id="rId14"/>
    <sheet name="S-13" sheetId="11" r:id="rId15"/>
    <sheet name="S-14" sheetId="12" r:id="rId16"/>
    <sheet name="S-15" sheetId="13" r:id="rId17"/>
    <sheet name="S-16" sheetId="14" r:id="rId18"/>
    <sheet name="S-17" sheetId="15" r:id="rId19"/>
    <sheet name="S-18" sheetId="16" r:id="rId20"/>
    <sheet name="S-19" sheetId="17" r:id="rId21"/>
    <sheet name="S-20" sheetId="61" r:id="rId22"/>
    <sheet name="S-21" sheetId="62" r:id="rId23"/>
    <sheet name="S-22" sheetId="63" r:id="rId24"/>
    <sheet name="S-23" sheetId="64" r:id="rId25"/>
    <sheet name="S-24" sheetId="65" r:id="rId26"/>
    <sheet name="S-25" sheetId="66" r:id="rId27"/>
    <sheet name="S-26" sheetId="67" r:id="rId28"/>
    <sheet name="S-27" sheetId="68" r:id="rId29"/>
    <sheet name="S-28" sheetId="69" r:id="rId30"/>
    <sheet name="S-29" sheetId="70" r:id="rId31"/>
    <sheet name="S-30" sheetId="29" r:id="rId32"/>
    <sheet name="S-31" sheetId="30" r:id="rId33"/>
    <sheet name="S-32" sheetId="27" r:id="rId34"/>
    <sheet name="S-33" sheetId="28" r:id="rId35"/>
    <sheet name="S-34" sheetId="46" r:id="rId36"/>
    <sheet name="S-35" sheetId="47" r:id="rId37"/>
    <sheet name="S-36" sheetId="48" r:id="rId38"/>
    <sheet name="S-37 " sheetId="49" r:id="rId39"/>
    <sheet name="S-38" sheetId="50" r:id="rId40"/>
    <sheet name="S-39" sheetId="55" r:id="rId41"/>
    <sheet name="S-40" sheetId="51" r:id="rId42"/>
    <sheet name="S-41" sheetId="52" r:id="rId43"/>
    <sheet name="S-42" sheetId="53" r:id="rId44"/>
    <sheet name="S-43" sheetId="54" r:id="rId45"/>
    <sheet name="S-44" sheetId="19" r:id="rId46"/>
    <sheet name="S-45" sheetId="20" r:id="rId47"/>
    <sheet name="S-46" sheetId="21" r:id="rId48"/>
    <sheet name="S-47" sheetId="22" r:id="rId49"/>
    <sheet name="S-48" sheetId="23" r:id="rId50"/>
    <sheet name="S-49" sheetId="56" r:id="rId51"/>
    <sheet name="S-50" sheetId="57" r:id="rId52"/>
    <sheet name="S-51" sheetId="58" r:id="rId53"/>
    <sheet name="S-52" sheetId="59" r:id="rId54"/>
    <sheet name="S-53" sheetId="60" r:id="rId55"/>
    <sheet name="M-1" sheetId="37" r:id="rId56"/>
    <sheet name="M-2" sheetId="77" r:id="rId57"/>
    <sheet name="M-3" sheetId="39" r:id="rId58"/>
    <sheet name="M-4" sheetId="40" r:id="rId59"/>
    <sheet name="M-5" sheetId="31" r:id="rId60"/>
    <sheet name="M-6" sheetId="33" r:id="rId61"/>
    <sheet name="M-7" sheetId="32" r:id="rId62"/>
    <sheet name="M-8" sheetId="71" r:id="rId63"/>
    <sheet name="M-9" sheetId="34" r:id="rId64"/>
    <sheet name="M-10" sheetId="35" r:id="rId65"/>
    <sheet name="M-11" sheetId="36" r:id="rId66"/>
    <sheet name="M-12" sheetId="41" r:id="rId67"/>
    <sheet name="M-13" sheetId="42" r:id="rId68"/>
    <sheet name="M-14" sheetId="43" r:id="rId69"/>
    <sheet name="M-15" sheetId="44" r:id="rId70"/>
    <sheet name="M-16" sheetId="45" r:id="rId71"/>
    <sheet name="M-17" sheetId="75" r:id="rId72"/>
  </sheets>
  <definedNames>
    <definedName name="_xlnm.Print_Area" localSheetId="0">'DATA BOOK LISTING'!$A$1:$F$77</definedName>
    <definedName name="_xlnm.Print_Area" localSheetId="1">GLANCE!$A$1:$K$69</definedName>
    <definedName name="_xlnm.Print_Area" localSheetId="55">'M-1'!$A$1:$K$37</definedName>
    <definedName name="_xlnm.Print_Area" localSheetId="64">'M-10'!$A$1:$F$42</definedName>
    <definedName name="_xlnm.Print_Area" localSheetId="65">'M-11'!$A$1:$F$42</definedName>
    <definedName name="_xlnm.Print_Area" localSheetId="66">'M-12'!$A$1:$H$41</definedName>
    <definedName name="_xlnm.Print_Area" localSheetId="67">'M-13'!$A$1:$L$37</definedName>
    <definedName name="_xlnm.Print_Area" localSheetId="68">'M-14'!$A$1:$O$50</definedName>
    <definedName name="_xlnm.Print_Area" localSheetId="69">'M-15'!$A$1:$H$33</definedName>
    <definedName name="_xlnm.Print_Area" localSheetId="70">'M-16'!$A$1:$C$36</definedName>
    <definedName name="_xlnm.Print_Area" localSheetId="56">'M-2'!$A$1:$F$39</definedName>
    <definedName name="_xlnm.Print_Area" localSheetId="57">'M-3'!$A$1:$N$39</definedName>
    <definedName name="_xlnm.Print_Area" localSheetId="58">'M-4'!$A$1:$Y$42</definedName>
    <definedName name="_xlnm.Print_Area" localSheetId="59">'M-5'!$A$1:$J$39</definedName>
    <definedName name="_xlnm.Print_Area" localSheetId="60">'M-6'!$A$1:$I$37</definedName>
    <definedName name="_xlnm.Print_Area" localSheetId="61">'M-7'!$A$1:$H$37</definedName>
    <definedName name="_xlnm.Print_Area" localSheetId="62">'M-8'!$A$1:$L$46</definedName>
    <definedName name="_xlnm.Print_Area" localSheetId="63">'M-9'!$A$1:$H$42</definedName>
    <definedName name="_xlnm.Print_Area" localSheetId="2">'S-1'!$A$1:$D$38</definedName>
    <definedName name="_xlnm.Print_Area" localSheetId="14">'S-13'!$A$1:$S$30</definedName>
    <definedName name="_xlnm.Print_Area" localSheetId="3">'S-2'!$A$1:$E$43</definedName>
    <definedName name="_xlnm.Print_Area" localSheetId="21">'S-20'!$A$1:$K$46</definedName>
    <definedName name="_xlnm.Print_Area" localSheetId="22">'S-21'!$A$1:$N$39</definedName>
    <definedName name="_xlnm.Print_Area" localSheetId="25">'S-24'!$A$1:$N$28</definedName>
    <definedName name="_xlnm.Print_Area" localSheetId="26">'S-25'!$A$1:$N$27</definedName>
    <definedName name="_xlnm.Print_Area" localSheetId="27">'S-26'!$A$1:$J$33</definedName>
    <definedName name="_xlnm.Print_Area" localSheetId="28">'S-27'!$A$1:$I$33</definedName>
    <definedName name="_xlnm.Print_Area" localSheetId="29">'S-28'!$A$1:$H$33</definedName>
    <definedName name="_xlnm.Print_Area" localSheetId="30">'S-29'!$A$1:$K$40</definedName>
    <definedName name="_xlnm.Print_Area" localSheetId="31">'S-30'!$A$1:$I$41</definedName>
    <definedName name="_xlnm.Print_Area" localSheetId="32">'S-31'!$A$1:$I$40</definedName>
    <definedName name="_xlnm.Print_Area" localSheetId="33">'S-32'!$A$1:$G$39</definedName>
    <definedName name="_xlnm.Print_Area" localSheetId="34">'S-33'!$A$1:$H$45</definedName>
    <definedName name="_xlnm.Print_Area" localSheetId="36">'S-35'!$A$1:$M$31</definedName>
    <definedName name="_xlnm.Print_Area" localSheetId="37">'S-36'!$A$1:$H$40</definedName>
    <definedName name="_xlnm.Print_Area" localSheetId="38">'S-37 '!$A$1:$I$41</definedName>
    <definedName name="_xlnm.Print_Area" localSheetId="39">'S-38'!$A$1:$Q$38</definedName>
    <definedName name="_xlnm.Print_Area" localSheetId="40">'S-39'!$A$1:$F$30</definedName>
    <definedName name="_xlnm.Print_Area" localSheetId="5">'S-4'!$A$1:$K$47</definedName>
    <definedName name="_xlnm.Print_Area" localSheetId="41">'S-40'!$A$1:$O$37</definedName>
    <definedName name="_xlnm.Print_Area" localSheetId="42">'S-41'!$A$1:$H$24</definedName>
    <definedName name="_xlnm.Print_Area" localSheetId="44">'S-43'!$A$1:$J$42</definedName>
    <definedName name="_xlnm.Print_Area" localSheetId="45">'S-44'!$A$1:$G$44</definedName>
    <definedName name="_xlnm.Print_Area" localSheetId="46">'S-45'!$A$1:$F$45</definedName>
    <definedName name="_xlnm.Print_Area" localSheetId="47">'S-46'!$A$1:$F$44</definedName>
    <definedName name="_xlnm.Print_Area" localSheetId="48">'S-47'!$A$1:$H$38</definedName>
    <definedName name="_xlnm.Print_Area" localSheetId="49">'S-48'!$A$1:$V$33</definedName>
    <definedName name="_xlnm.Print_Area" localSheetId="50">'S-49'!$A$1:$J$44</definedName>
    <definedName name="_xlnm.Print_Area" localSheetId="51">'S-50'!$A$1:$O$44</definedName>
    <definedName name="_xlnm.Print_Area" localSheetId="52">'S-51'!$A$1:$N$46,'S-51'!$A$49:$N$98</definedName>
    <definedName name="_xlnm.Print_Area" localSheetId="53">'S-52'!$A$1:$M$96</definedName>
    <definedName name="_xlnm.Print_Area" localSheetId="54">'S-53'!$A$1:$F$41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23" l="1"/>
  <c r="E26" i="23"/>
  <c r="E25" i="23"/>
  <c r="E12" i="23"/>
  <c r="E13" i="23"/>
  <c r="E14" i="23"/>
  <c r="E15" i="23"/>
  <c r="E16" i="23"/>
  <c r="E17" i="23"/>
  <c r="E18" i="23"/>
  <c r="E19" i="23"/>
  <c r="E20" i="23"/>
  <c r="E21" i="23"/>
  <c r="E22" i="23"/>
  <c r="E23" i="23"/>
  <c r="E11" i="23"/>
  <c r="Q12" i="23"/>
  <c r="Q13" i="23"/>
  <c r="Q14" i="23"/>
  <c r="Q15" i="23"/>
  <c r="Q16" i="23"/>
  <c r="Q17" i="23"/>
  <c r="U25" i="23"/>
  <c r="U19" i="23"/>
  <c r="U20" i="23"/>
  <c r="U21" i="23"/>
  <c r="U22" i="23"/>
  <c r="U23" i="23"/>
  <c r="U18" i="23"/>
  <c r="M16" i="16"/>
  <c r="M15" i="16"/>
  <c r="M14" i="16"/>
  <c r="M13" i="16"/>
  <c r="M12" i="16"/>
  <c r="M11" i="16"/>
  <c r="I19" i="16"/>
  <c r="G19" i="16"/>
  <c r="E19" i="16"/>
  <c r="C19" i="16"/>
  <c r="G11" i="4" l="1"/>
  <c r="G12" i="4"/>
  <c r="G13" i="4"/>
  <c r="G14" i="4"/>
  <c r="G15" i="4"/>
  <c r="G16" i="4"/>
  <c r="G17" i="4"/>
  <c r="G18" i="4"/>
  <c r="G19" i="4"/>
  <c r="G20" i="4"/>
  <c r="G21" i="4"/>
  <c r="G10" i="4"/>
  <c r="O20" i="13" l="1"/>
  <c r="O13" i="13"/>
  <c r="O14" i="13"/>
  <c r="O15" i="13"/>
  <c r="O16" i="13"/>
  <c r="O17" i="13"/>
  <c r="O12" i="13"/>
  <c r="F33" i="77" l="1"/>
  <c r="F32" i="77"/>
  <c r="F31" i="77"/>
  <c r="F30" i="77"/>
  <c r="F29" i="77"/>
  <c r="F28" i="77"/>
  <c r="F27" i="77"/>
  <c r="F26" i="77"/>
  <c r="F25" i="77"/>
  <c r="F24" i="77"/>
  <c r="F23" i="77"/>
  <c r="F22" i="77"/>
  <c r="F21" i="77"/>
  <c r="F20" i="77"/>
  <c r="F19" i="77"/>
  <c r="F18" i="77"/>
  <c r="F17" i="77"/>
  <c r="F16" i="77"/>
  <c r="F15" i="77"/>
  <c r="F14" i="77"/>
  <c r="F13" i="77"/>
  <c r="F12" i="77"/>
  <c r="F11" i="77"/>
  <c r="F10" i="77"/>
  <c r="G40" i="78"/>
  <c r="D40" i="78"/>
  <c r="G33" i="78"/>
  <c r="D33" i="78"/>
  <c r="J60" i="78"/>
  <c r="J58" i="78"/>
  <c r="J55" i="78"/>
  <c r="J53" i="78"/>
  <c r="J42" i="78"/>
  <c r="J40" i="78" s="1"/>
  <c r="J37" i="78"/>
  <c r="J35" i="78"/>
  <c r="J30" i="78"/>
  <c r="J28" i="78"/>
  <c r="J23" i="78"/>
  <c r="J20" i="78"/>
  <c r="J17" i="78"/>
  <c r="J15" i="78"/>
  <c r="J13" i="78"/>
  <c r="J33" i="78" l="1"/>
  <c r="I13" i="70" l="1"/>
  <c r="L21" i="66"/>
  <c r="H21" i="66"/>
  <c r="D21" i="66"/>
  <c r="D20" i="66"/>
  <c r="D19" i="66"/>
  <c r="D18" i="66"/>
  <c r="D17" i="66"/>
  <c r="D16" i="66"/>
  <c r="D15" i="66"/>
  <c r="D14" i="66"/>
  <c r="L21" i="65"/>
  <c r="H21" i="65"/>
  <c r="D21" i="65"/>
  <c r="D20" i="65"/>
  <c r="D19" i="65"/>
  <c r="D18" i="65"/>
  <c r="D17" i="65"/>
  <c r="D16" i="65"/>
  <c r="D15" i="65"/>
  <c r="D14" i="65"/>
  <c r="L20" i="64"/>
  <c r="H20" i="64"/>
  <c r="D20" i="64"/>
  <c r="D19" i="64"/>
  <c r="D18" i="64"/>
  <c r="D17" i="64"/>
  <c r="D16" i="64"/>
  <c r="D15" i="64"/>
  <c r="D14" i="64"/>
  <c r="D13" i="64"/>
  <c r="P25" i="12"/>
  <c r="L15" i="65" l="1"/>
  <c r="L16" i="65"/>
  <c r="L17" i="65"/>
  <c r="L18" i="65"/>
  <c r="L19" i="65"/>
  <c r="L20" i="65"/>
  <c r="L14" i="65"/>
  <c r="H15" i="65"/>
  <c r="H16" i="65"/>
  <c r="H17" i="65"/>
  <c r="H18" i="65"/>
  <c r="H19" i="65"/>
  <c r="H20" i="65"/>
  <c r="H14" i="65"/>
  <c r="L14" i="64" l="1"/>
  <c r="L15" i="64"/>
  <c r="L16" i="64"/>
  <c r="L17" i="64"/>
  <c r="L18" i="64"/>
  <c r="L19" i="64"/>
  <c r="L13" i="64"/>
  <c r="H14" i="64"/>
  <c r="H15" i="64"/>
  <c r="H16" i="64"/>
  <c r="H17" i="64"/>
  <c r="H18" i="64"/>
  <c r="H19" i="64"/>
  <c r="H13" i="64"/>
  <c r="K30" i="40" l="1"/>
  <c r="E30" i="40" s="1"/>
  <c r="G37" i="43" l="1"/>
  <c r="G30" i="43"/>
  <c r="G21" i="43"/>
  <c r="G13" i="43"/>
  <c r="J12" i="57"/>
  <c r="J24" i="57"/>
  <c r="J32" i="57"/>
  <c r="G32" i="57"/>
  <c r="G24" i="57"/>
  <c r="G12" i="57"/>
  <c r="E30" i="70"/>
  <c r="J37" i="57" l="1"/>
  <c r="G43" i="43"/>
  <c r="G37" i="57"/>
  <c r="J25" i="17"/>
  <c r="J26" i="17"/>
  <c r="J27" i="17"/>
  <c r="J28" i="17"/>
  <c r="J24" i="17"/>
  <c r="J23" i="17"/>
  <c r="J22" i="17"/>
  <c r="J21" i="17"/>
  <c r="J14" i="17"/>
  <c r="J15" i="17"/>
  <c r="J16" i="17"/>
  <c r="J17" i="17"/>
  <c r="J18" i="17"/>
  <c r="J19" i="17"/>
  <c r="J20" i="17"/>
  <c r="J13" i="17"/>
  <c r="J12" i="17"/>
  <c r="J11" i="17"/>
  <c r="H25" i="17"/>
  <c r="H26" i="17"/>
  <c r="H27" i="17"/>
  <c r="H28" i="17"/>
  <c r="H24" i="17"/>
  <c r="H23" i="17"/>
  <c r="H22" i="17"/>
  <c r="H21" i="17"/>
  <c r="H14" i="17"/>
  <c r="H15" i="17"/>
  <c r="H16" i="17"/>
  <c r="H17" i="17"/>
  <c r="H18" i="17"/>
  <c r="H19" i="17"/>
  <c r="H20" i="17"/>
  <c r="H13" i="17"/>
  <c r="I12" i="17"/>
  <c r="I21" i="17"/>
  <c r="G21" i="17"/>
  <c r="E21" i="17"/>
  <c r="E12" i="17"/>
  <c r="G12" i="17"/>
  <c r="H12" i="17" s="1"/>
  <c r="H11" i="17"/>
  <c r="F25" i="17"/>
  <c r="F26" i="17"/>
  <c r="F27" i="17"/>
  <c r="F28" i="17"/>
  <c r="F24" i="17"/>
  <c r="F23" i="17"/>
  <c r="F22" i="17"/>
  <c r="F21" i="17"/>
  <c r="F14" i="17"/>
  <c r="F15" i="17"/>
  <c r="F16" i="17"/>
  <c r="F17" i="17"/>
  <c r="F18" i="17"/>
  <c r="F19" i="17"/>
  <c r="F20" i="17"/>
  <c r="F13" i="17"/>
  <c r="F12" i="17"/>
  <c r="F11" i="17"/>
  <c r="K31" i="40" l="1"/>
  <c r="H81" i="59" l="1"/>
  <c r="H74" i="59"/>
  <c r="H69" i="59"/>
  <c r="H62" i="59"/>
  <c r="H40" i="59"/>
  <c r="H29" i="59"/>
  <c r="H20" i="59"/>
  <c r="H13" i="59"/>
  <c r="H91" i="59" l="1"/>
  <c r="D81" i="59" l="1"/>
  <c r="E81" i="59"/>
  <c r="E74" i="59"/>
  <c r="D74" i="59"/>
  <c r="D69" i="59"/>
  <c r="E69" i="59"/>
  <c r="E62" i="59"/>
  <c r="D62" i="59"/>
  <c r="D40" i="59"/>
  <c r="E40" i="59"/>
  <c r="E29" i="59"/>
  <c r="D29" i="59"/>
  <c r="D20" i="59"/>
  <c r="E20" i="59"/>
  <c r="E13" i="59"/>
  <c r="D13" i="59"/>
  <c r="K81" i="59"/>
  <c r="J81" i="59"/>
  <c r="J69" i="59"/>
  <c r="J74" i="59"/>
  <c r="K74" i="59"/>
  <c r="K69" i="59"/>
  <c r="K62" i="59"/>
  <c r="J62" i="59"/>
  <c r="K40" i="59"/>
  <c r="J40" i="59"/>
  <c r="J29" i="59"/>
  <c r="K29" i="59"/>
  <c r="K20" i="59"/>
  <c r="J20" i="59"/>
  <c r="K13" i="59"/>
  <c r="J13" i="59"/>
  <c r="H22" i="70" l="1"/>
  <c r="H13" i="70"/>
  <c r="H30" i="70"/>
  <c r="E22" i="70"/>
  <c r="E13" i="70"/>
  <c r="K21" i="65"/>
  <c r="G21" i="65"/>
  <c r="K21" i="66"/>
  <c r="G21" i="66"/>
  <c r="H16" i="66" l="1"/>
  <c r="H18" i="66"/>
  <c r="H20" i="66"/>
  <c r="H15" i="66"/>
  <c r="H17" i="66"/>
  <c r="H19" i="66"/>
  <c r="H14" i="66"/>
  <c r="L15" i="66"/>
  <c r="L17" i="66"/>
  <c r="L19" i="66"/>
  <c r="L14" i="66"/>
  <c r="L16" i="66"/>
  <c r="L18" i="66"/>
  <c r="L20" i="66"/>
  <c r="H35" i="62" l="1"/>
  <c r="E35" i="62"/>
  <c r="G28" i="67"/>
  <c r="B40" i="61" l="1"/>
  <c r="F13" i="70" l="1"/>
  <c r="F14" i="70"/>
  <c r="F15" i="70"/>
  <c r="F16" i="70"/>
  <c r="F17" i="70"/>
  <c r="F18" i="70"/>
  <c r="F19" i="70"/>
  <c r="F20" i="70"/>
  <c r="F21" i="70"/>
  <c r="F22" i="70"/>
  <c r="F23" i="70"/>
  <c r="F24" i="70"/>
  <c r="F26" i="70"/>
  <c r="F27" i="70"/>
  <c r="F28" i="70"/>
  <c r="F29" i="70"/>
  <c r="F30" i="70"/>
  <c r="F31" i="70"/>
  <c r="F32" i="70"/>
  <c r="F33" i="70"/>
  <c r="F34" i="70"/>
  <c r="F12" i="70"/>
  <c r="I14" i="70"/>
  <c r="I15" i="70"/>
  <c r="I16" i="70"/>
  <c r="I17" i="70"/>
  <c r="I18" i="70"/>
  <c r="I19" i="70"/>
  <c r="I20" i="70"/>
  <c r="I21" i="70"/>
  <c r="I22" i="70"/>
  <c r="I23" i="70"/>
  <c r="I24" i="70"/>
  <c r="I26" i="70"/>
  <c r="I27" i="70"/>
  <c r="I28" i="70"/>
  <c r="I29" i="70"/>
  <c r="I30" i="70"/>
  <c r="I31" i="70"/>
  <c r="I32" i="70"/>
  <c r="I33" i="70"/>
  <c r="I34" i="70"/>
  <c r="I12" i="70"/>
  <c r="H11" i="69"/>
  <c r="H12" i="69"/>
  <c r="H13" i="69"/>
  <c r="H14" i="69"/>
  <c r="H15" i="69"/>
  <c r="H16" i="69"/>
  <c r="H17" i="69"/>
  <c r="H18" i="69"/>
  <c r="H19" i="69"/>
  <c r="H20" i="69"/>
  <c r="H21" i="69"/>
  <c r="H22" i="69"/>
  <c r="H23" i="69"/>
  <c r="H24" i="69"/>
  <c r="H25" i="69"/>
  <c r="H26" i="69"/>
  <c r="H27" i="69"/>
  <c r="H28" i="69"/>
  <c r="H10" i="69"/>
  <c r="E11" i="69"/>
  <c r="E12" i="69"/>
  <c r="E13" i="69"/>
  <c r="E14" i="69"/>
  <c r="E15" i="69"/>
  <c r="E16" i="69"/>
  <c r="E17" i="69"/>
  <c r="E18" i="69"/>
  <c r="E19" i="69"/>
  <c r="E20" i="69"/>
  <c r="E21" i="69"/>
  <c r="E22" i="69"/>
  <c r="E23" i="69"/>
  <c r="E24" i="69"/>
  <c r="E25" i="69"/>
  <c r="E26" i="69"/>
  <c r="E27" i="69"/>
  <c r="E28" i="69"/>
  <c r="E10" i="69"/>
  <c r="H11" i="68"/>
  <c r="H12" i="68"/>
  <c r="H13" i="68"/>
  <c r="H14" i="68"/>
  <c r="H15" i="68"/>
  <c r="H16" i="68"/>
  <c r="H17" i="68"/>
  <c r="H18" i="68"/>
  <c r="H19" i="68"/>
  <c r="H20" i="68"/>
  <c r="H21" i="68"/>
  <c r="H22" i="68"/>
  <c r="H23" i="68"/>
  <c r="H24" i="68"/>
  <c r="H25" i="68"/>
  <c r="H26" i="68"/>
  <c r="H27" i="68"/>
  <c r="H10" i="68"/>
  <c r="D27" i="68"/>
  <c r="D11" i="68"/>
  <c r="D12" i="68"/>
  <c r="D13" i="68"/>
  <c r="D14" i="68"/>
  <c r="D15" i="68"/>
  <c r="D16" i="68"/>
  <c r="D17" i="68"/>
  <c r="D18" i="68"/>
  <c r="D19" i="68"/>
  <c r="D20" i="68"/>
  <c r="D21" i="68"/>
  <c r="D22" i="68"/>
  <c r="D23" i="68"/>
  <c r="D24" i="68"/>
  <c r="D25" i="68"/>
  <c r="D26" i="68"/>
  <c r="D10" i="68"/>
  <c r="I11" i="67"/>
  <c r="I12" i="67"/>
  <c r="I13" i="67"/>
  <c r="I14" i="67"/>
  <c r="I15" i="67"/>
  <c r="I16" i="67"/>
  <c r="I17" i="67"/>
  <c r="I18" i="67"/>
  <c r="I19" i="67"/>
  <c r="I20" i="67"/>
  <c r="I21" i="67"/>
  <c r="I22" i="67"/>
  <c r="I23" i="67"/>
  <c r="I24" i="67"/>
  <c r="I25" i="67"/>
  <c r="I26" i="67"/>
  <c r="I27" i="67"/>
  <c r="I10" i="67"/>
  <c r="E11" i="67"/>
  <c r="E12" i="67"/>
  <c r="E13" i="67"/>
  <c r="E14" i="67"/>
  <c r="E15" i="67"/>
  <c r="E16" i="67"/>
  <c r="E17" i="67"/>
  <c r="E18" i="67"/>
  <c r="E19" i="67"/>
  <c r="E20" i="67"/>
  <c r="E21" i="67"/>
  <c r="E22" i="67"/>
  <c r="E23" i="67"/>
  <c r="E24" i="67"/>
  <c r="E25" i="67"/>
  <c r="E26" i="67"/>
  <c r="E27" i="67"/>
  <c r="E10" i="67"/>
  <c r="G13" i="63"/>
  <c r="G14" i="63"/>
  <c r="G15" i="63"/>
  <c r="G16" i="63"/>
  <c r="G17" i="63"/>
  <c r="G18" i="63"/>
  <c r="G12" i="63"/>
  <c r="D13" i="63"/>
  <c r="D14" i="63"/>
  <c r="D15" i="63"/>
  <c r="D16" i="63"/>
  <c r="D17" i="63"/>
  <c r="D18" i="63"/>
  <c r="D12" i="63"/>
  <c r="E13" i="62"/>
  <c r="E14" i="62"/>
  <c r="E15" i="62"/>
  <c r="E16" i="62"/>
  <c r="E17" i="62"/>
  <c r="E18" i="62"/>
  <c r="E19" i="62"/>
  <c r="E20" i="62"/>
  <c r="E21" i="62"/>
  <c r="E22" i="62"/>
  <c r="E23" i="62"/>
  <c r="E24" i="62"/>
  <c r="E25" i="62"/>
  <c r="E26" i="62"/>
  <c r="E27" i="62"/>
  <c r="E28" i="62"/>
  <c r="E29" i="62"/>
  <c r="E30" i="62"/>
  <c r="E31" i="62"/>
  <c r="E32" i="62"/>
  <c r="E33" i="62"/>
  <c r="E34" i="62"/>
  <c r="E12" i="62"/>
  <c r="H13" i="62"/>
  <c r="H14" i="62"/>
  <c r="H15" i="62"/>
  <c r="H16" i="62"/>
  <c r="H17" i="62"/>
  <c r="H18" i="62"/>
  <c r="H19" i="62"/>
  <c r="H20" i="62"/>
  <c r="H21" i="62"/>
  <c r="H22" i="62"/>
  <c r="H23" i="62"/>
  <c r="H24" i="62"/>
  <c r="H25" i="62"/>
  <c r="H26" i="62"/>
  <c r="H27" i="62"/>
  <c r="H28" i="62"/>
  <c r="H29" i="62"/>
  <c r="H30" i="62"/>
  <c r="H31" i="62"/>
  <c r="H32" i="62"/>
  <c r="H33" i="62"/>
  <c r="H34" i="62"/>
  <c r="H12" i="62"/>
  <c r="G36" i="49"/>
  <c r="F36" i="49"/>
  <c r="D36" i="49"/>
  <c r="C36" i="49"/>
  <c r="B36" i="49"/>
  <c r="E21" i="49"/>
  <c r="E36" i="49" s="1"/>
  <c r="H21" i="49"/>
  <c r="H36" i="49" s="1"/>
  <c r="G35" i="48"/>
  <c r="F35" i="48"/>
  <c r="E35" i="48"/>
  <c r="D35" i="48"/>
  <c r="C35" i="48"/>
  <c r="B21" i="48"/>
  <c r="B35" i="48" s="1"/>
  <c r="E31" i="40"/>
  <c r="S31" i="40" s="1"/>
  <c r="J35" i="71"/>
  <c r="F35" i="71"/>
  <c r="J28" i="71"/>
  <c r="F28" i="71"/>
  <c r="J19" i="71"/>
  <c r="F19" i="71"/>
  <c r="J11" i="71"/>
  <c r="F11" i="71"/>
  <c r="J41" i="71"/>
  <c r="K26" i="71" s="1"/>
  <c r="M21" i="43"/>
  <c r="J21" i="43"/>
  <c r="M13" i="43"/>
  <c r="N13" i="43" s="1"/>
  <c r="J13" i="43"/>
  <c r="J37" i="43"/>
  <c r="J43" i="43" s="1"/>
  <c r="M37" i="43"/>
  <c r="M30" i="43"/>
  <c r="J30" i="43"/>
  <c r="M43" i="43"/>
  <c r="N27" i="43" s="1"/>
  <c r="N19" i="43"/>
  <c r="N32" i="43"/>
  <c r="N16" i="43"/>
  <c r="H12" i="43"/>
  <c r="H14" i="43"/>
  <c r="H16" i="43"/>
  <c r="H18" i="43"/>
  <c r="H20" i="43"/>
  <c r="H22" i="43"/>
  <c r="H24" i="43"/>
  <c r="H26" i="43"/>
  <c r="H28" i="43"/>
  <c r="H32" i="43"/>
  <c r="H34" i="43"/>
  <c r="H36" i="43"/>
  <c r="H38" i="43"/>
  <c r="H40" i="43"/>
  <c r="H11" i="43"/>
  <c r="H15" i="43"/>
  <c r="H17" i="43"/>
  <c r="H19" i="43"/>
  <c r="H23" i="43"/>
  <c r="H25" i="43"/>
  <c r="H27" i="43"/>
  <c r="H29" i="43"/>
  <c r="H31" i="43"/>
  <c r="H33" i="43"/>
  <c r="H35" i="43"/>
  <c r="H39" i="43"/>
  <c r="H41" i="43"/>
  <c r="N21" i="43"/>
  <c r="H30" i="43"/>
  <c r="H37" i="43"/>
  <c r="H13" i="43"/>
  <c r="N30" i="43"/>
  <c r="H21" i="43"/>
  <c r="N37" i="43"/>
  <c r="K27" i="42"/>
  <c r="L21" i="42" s="1"/>
  <c r="I26" i="42"/>
  <c r="I27" i="42"/>
  <c r="G29" i="42"/>
  <c r="G28" i="42"/>
  <c r="E29" i="42"/>
  <c r="F29" i="42" s="1"/>
  <c r="E28" i="42"/>
  <c r="F28" i="42" s="1"/>
  <c r="G26" i="42"/>
  <c r="G27" i="42" s="1"/>
  <c r="E26" i="42"/>
  <c r="E27" i="42"/>
  <c r="C28" i="42"/>
  <c r="C29" i="42"/>
  <c r="C26" i="42"/>
  <c r="J14" i="42"/>
  <c r="J12" i="42"/>
  <c r="J13" i="42"/>
  <c r="J17" i="42"/>
  <c r="J15" i="42"/>
  <c r="I28" i="42"/>
  <c r="J18" i="42"/>
  <c r="J16" i="42"/>
  <c r="F13" i="42"/>
  <c r="F15" i="42"/>
  <c r="F17" i="42"/>
  <c r="F19" i="42"/>
  <c r="F12" i="42"/>
  <c r="F14" i="42"/>
  <c r="F16" i="42"/>
  <c r="F18" i="42"/>
  <c r="F11" i="42"/>
  <c r="F26" i="42"/>
  <c r="D25" i="42"/>
  <c r="D21" i="42"/>
  <c r="D29" i="42"/>
  <c r="M89" i="58"/>
  <c r="L89" i="58"/>
  <c r="M88" i="58"/>
  <c r="L88" i="58"/>
  <c r="J90" i="58"/>
  <c r="I90" i="58"/>
  <c r="M90" i="58" s="1"/>
  <c r="H90" i="58"/>
  <c r="L90" i="58" s="1"/>
  <c r="M87" i="58"/>
  <c r="L87" i="58"/>
  <c r="J86" i="58"/>
  <c r="I86" i="58"/>
  <c r="H86" i="58"/>
  <c r="F86" i="58"/>
  <c r="E86" i="58"/>
  <c r="D86" i="58"/>
  <c r="D80" i="58"/>
  <c r="E80" i="58"/>
  <c r="F80" i="58"/>
  <c r="H80" i="58"/>
  <c r="I80" i="58"/>
  <c r="J80" i="58"/>
  <c r="M85" i="58"/>
  <c r="M84" i="58"/>
  <c r="M83" i="58"/>
  <c r="M82" i="58"/>
  <c r="M81" i="58"/>
  <c r="L85" i="58"/>
  <c r="L84" i="58"/>
  <c r="L83" i="58"/>
  <c r="L82" i="58"/>
  <c r="L81" i="58"/>
  <c r="D73" i="58"/>
  <c r="E73" i="58"/>
  <c r="F73" i="58"/>
  <c r="H73" i="58"/>
  <c r="I73" i="58"/>
  <c r="J73" i="58"/>
  <c r="M79" i="58"/>
  <c r="M78" i="58"/>
  <c r="M77" i="58"/>
  <c r="M76" i="58"/>
  <c r="M75" i="58"/>
  <c r="M74" i="58"/>
  <c r="L79" i="58"/>
  <c r="L78" i="58"/>
  <c r="L77" i="58"/>
  <c r="L76" i="58"/>
  <c r="L75" i="58"/>
  <c r="L74" i="58"/>
  <c r="L70" i="58"/>
  <c r="M70" i="58"/>
  <c r="L71" i="58"/>
  <c r="M71" i="58"/>
  <c r="L72" i="58"/>
  <c r="M72" i="58"/>
  <c r="M69" i="58"/>
  <c r="L69" i="58"/>
  <c r="E68" i="58"/>
  <c r="F68" i="58"/>
  <c r="H68" i="58"/>
  <c r="I68" i="58"/>
  <c r="J68" i="58"/>
  <c r="D68" i="58"/>
  <c r="L63" i="58"/>
  <c r="M63" i="58"/>
  <c r="L64" i="58"/>
  <c r="M64" i="58"/>
  <c r="L65" i="58"/>
  <c r="M65" i="58"/>
  <c r="L66" i="58"/>
  <c r="M66" i="58"/>
  <c r="L67" i="58"/>
  <c r="M67" i="58"/>
  <c r="M62" i="58"/>
  <c r="L62" i="58"/>
  <c r="H61" i="58"/>
  <c r="J61" i="58"/>
  <c r="I61" i="58"/>
  <c r="F61" i="58"/>
  <c r="E61" i="58"/>
  <c r="D61" i="58"/>
  <c r="J39" i="58"/>
  <c r="I39" i="58"/>
  <c r="H39" i="58"/>
  <c r="F39" i="58"/>
  <c r="E39" i="58"/>
  <c r="D39" i="58"/>
  <c r="L45" i="58"/>
  <c r="M45" i="58"/>
  <c r="L41" i="58"/>
  <c r="M41" i="58"/>
  <c r="L42" i="58"/>
  <c r="M42" i="58"/>
  <c r="L43" i="58"/>
  <c r="M43" i="58"/>
  <c r="L44" i="58"/>
  <c r="M44" i="58"/>
  <c r="M40" i="58"/>
  <c r="L40" i="58"/>
  <c r="M30" i="58"/>
  <c r="M31" i="58"/>
  <c r="M32" i="58"/>
  <c r="M33" i="58"/>
  <c r="M34" i="58"/>
  <c r="M35" i="58"/>
  <c r="M36" i="58"/>
  <c r="M37" i="58"/>
  <c r="M38" i="58"/>
  <c r="L30" i="58"/>
  <c r="L31" i="58"/>
  <c r="L32" i="58"/>
  <c r="L33" i="58"/>
  <c r="L34" i="58"/>
  <c r="L35" i="58"/>
  <c r="L36" i="58"/>
  <c r="L37" i="58"/>
  <c r="L38" i="58"/>
  <c r="F28" i="58"/>
  <c r="E28" i="58"/>
  <c r="D28" i="58"/>
  <c r="I28" i="58"/>
  <c r="H28" i="58"/>
  <c r="J28" i="58"/>
  <c r="L28" i="58"/>
  <c r="M28" i="58"/>
  <c r="M29" i="58"/>
  <c r="L29" i="58"/>
  <c r="L21" i="58"/>
  <c r="M21" i="58"/>
  <c r="L22" i="58"/>
  <c r="M22" i="58"/>
  <c r="L23" i="58"/>
  <c r="M23" i="58"/>
  <c r="L24" i="58"/>
  <c r="M24" i="58"/>
  <c r="L25" i="58"/>
  <c r="M25" i="58"/>
  <c r="L26" i="58"/>
  <c r="M26" i="58"/>
  <c r="L27" i="58"/>
  <c r="M27" i="58"/>
  <c r="M20" i="58"/>
  <c r="L20" i="58"/>
  <c r="I19" i="58"/>
  <c r="J19" i="58"/>
  <c r="H19" i="58"/>
  <c r="E19" i="58"/>
  <c r="F19" i="58"/>
  <c r="D19" i="58"/>
  <c r="D12" i="58"/>
  <c r="E12" i="58"/>
  <c r="F12" i="58"/>
  <c r="H12" i="58"/>
  <c r="I12" i="58"/>
  <c r="J12" i="58"/>
  <c r="M14" i="58"/>
  <c r="M15" i="58"/>
  <c r="M16" i="58"/>
  <c r="M17" i="58"/>
  <c r="M18" i="58"/>
  <c r="M13" i="58"/>
  <c r="L14" i="58"/>
  <c r="L15" i="58"/>
  <c r="L16" i="58"/>
  <c r="L17" i="58"/>
  <c r="L18" i="58"/>
  <c r="L13" i="58"/>
  <c r="J92" i="58"/>
  <c r="D17" i="42"/>
  <c r="D13" i="42"/>
  <c r="D12" i="42"/>
  <c r="D16" i="42"/>
  <c r="D20" i="42"/>
  <c r="D24" i="42"/>
  <c r="D14" i="42"/>
  <c r="D18" i="42"/>
  <c r="D22" i="42"/>
  <c r="D26" i="42"/>
  <c r="D15" i="42"/>
  <c r="D19" i="42"/>
  <c r="D23" i="42"/>
  <c r="D11" i="42"/>
  <c r="D28" i="42"/>
  <c r="C20" i="66"/>
  <c r="C19" i="66"/>
  <c r="C18" i="66"/>
  <c r="C17" i="66"/>
  <c r="C16" i="66"/>
  <c r="C15" i="66"/>
  <c r="C14" i="66"/>
  <c r="C21" i="66" s="1"/>
  <c r="C20" i="65"/>
  <c r="C19" i="65"/>
  <c r="C18" i="65"/>
  <c r="C17" i="65"/>
  <c r="C16" i="65"/>
  <c r="C15" i="65"/>
  <c r="C14" i="65"/>
  <c r="E36" i="60"/>
  <c r="C32" i="60"/>
  <c r="E35" i="57"/>
  <c r="E34" i="57"/>
  <c r="E33" i="57"/>
  <c r="M32" i="57"/>
  <c r="E31" i="57"/>
  <c r="E30" i="57"/>
  <c r="E29" i="57"/>
  <c r="E28" i="57"/>
  <c r="E27" i="57"/>
  <c r="E26" i="57"/>
  <c r="E25" i="57"/>
  <c r="M24" i="57"/>
  <c r="E23" i="57"/>
  <c r="E22" i="57"/>
  <c r="E21" i="57"/>
  <c r="E20" i="57"/>
  <c r="E19" i="57"/>
  <c r="E18" i="57"/>
  <c r="E17" i="57"/>
  <c r="E16" i="57"/>
  <c r="E15" i="57"/>
  <c r="E14" i="57"/>
  <c r="E13" i="57"/>
  <c r="M12" i="57"/>
  <c r="E11" i="57"/>
  <c r="H15" i="53"/>
  <c r="H16" i="53"/>
  <c r="H17" i="53"/>
  <c r="H18" i="53"/>
  <c r="H19" i="53"/>
  <c r="H20" i="53"/>
  <c r="H21" i="53"/>
  <c r="H22" i="53"/>
  <c r="H23" i="53"/>
  <c r="H24" i="53"/>
  <c r="H25" i="53"/>
  <c r="H26" i="53"/>
  <c r="H27" i="53"/>
  <c r="H28" i="53"/>
  <c r="H29" i="53"/>
  <c r="H14" i="53"/>
  <c r="E16" i="53"/>
  <c r="E17" i="53"/>
  <c r="E18" i="53"/>
  <c r="E19" i="53"/>
  <c r="E20" i="53"/>
  <c r="E21" i="53"/>
  <c r="E22" i="53"/>
  <c r="E23" i="53"/>
  <c r="E24" i="53"/>
  <c r="E25" i="53"/>
  <c r="E26" i="53"/>
  <c r="E27" i="53"/>
  <c r="E28" i="53"/>
  <c r="E29" i="53"/>
  <c r="E15" i="53"/>
  <c r="G31" i="53"/>
  <c r="I15" i="53" s="1"/>
  <c r="D31" i="53"/>
  <c r="F16" i="53" s="1"/>
  <c r="D10" i="52"/>
  <c r="D11" i="52"/>
  <c r="D12" i="52"/>
  <c r="D13" i="52"/>
  <c r="D14" i="52"/>
  <c r="D15" i="52"/>
  <c r="D9" i="52"/>
  <c r="F10" i="52"/>
  <c r="F11" i="52"/>
  <c r="F12" i="52"/>
  <c r="F13" i="52"/>
  <c r="F14" i="52"/>
  <c r="F15" i="52"/>
  <c r="F9" i="52"/>
  <c r="H10" i="52"/>
  <c r="H11" i="52"/>
  <c r="H12" i="52"/>
  <c r="H13" i="52"/>
  <c r="H14" i="52"/>
  <c r="H15" i="52"/>
  <c r="H9" i="52"/>
  <c r="G10" i="52"/>
  <c r="G11" i="52"/>
  <c r="G12" i="52"/>
  <c r="G13" i="52"/>
  <c r="G14" i="52"/>
  <c r="G15" i="52"/>
  <c r="G9" i="52"/>
  <c r="E17" i="52"/>
  <c r="E18" i="52"/>
  <c r="C17" i="52"/>
  <c r="M26" i="46"/>
  <c r="J26" i="46"/>
  <c r="G26" i="46"/>
  <c r="D26" i="46"/>
  <c r="L31" i="51"/>
  <c r="D31" i="51"/>
  <c r="D32" i="51"/>
  <c r="L32" i="51"/>
  <c r="H32" i="51"/>
  <c r="H31" i="51"/>
  <c r="F17" i="52"/>
  <c r="D17" i="52"/>
  <c r="M28" i="47"/>
  <c r="J28" i="47"/>
  <c r="G28" i="47"/>
  <c r="D28" i="47"/>
  <c r="M26" i="47"/>
  <c r="J26" i="47"/>
  <c r="G26" i="47"/>
  <c r="D26" i="47"/>
  <c r="M25" i="47"/>
  <c r="J25" i="47"/>
  <c r="G25" i="47"/>
  <c r="C25" i="47"/>
  <c r="D25" i="47"/>
  <c r="M24" i="47"/>
  <c r="J24" i="47"/>
  <c r="G24" i="47"/>
  <c r="D24" i="47"/>
  <c r="C24" i="47"/>
  <c r="M23" i="47"/>
  <c r="J23" i="47"/>
  <c r="G23" i="47"/>
  <c r="D23" i="47"/>
  <c r="M22" i="47"/>
  <c r="J22" i="47"/>
  <c r="G22" i="47"/>
  <c r="D22" i="47"/>
  <c r="M21" i="47"/>
  <c r="J21" i="47"/>
  <c r="G21" i="47"/>
  <c r="D21" i="47"/>
  <c r="M20" i="47"/>
  <c r="J20" i="47"/>
  <c r="G20" i="47"/>
  <c r="D20" i="47"/>
  <c r="M19" i="47"/>
  <c r="J19" i="47"/>
  <c r="G19" i="47"/>
  <c r="D19" i="47"/>
  <c r="M18" i="47"/>
  <c r="J18" i="47"/>
  <c r="G18" i="47"/>
  <c r="D18" i="47"/>
  <c r="M17" i="47"/>
  <c r="J17" i="47"/>
  <c r="G17" i="47"/>
  <c r="D17" i="47"/>
  <c r="M16" i="47"/>
  <c r="J16" i="47"/>
  <c r="G16" i="47"/>
  <c r="D16" i="47"/>
  <c r="D24" i="46"/>
  <c r="M23" i="46"/>
  <c r="J23" i="46"/>
  <c r="G23" i="46"/>
  <c r="C23" i="46"/>
  <c r="D23" i="46" s="1"/>
  <c r="M22" i="46"/>
  <c r="J22" i="46"/>
  <c r="G22" i="46"/>
  <c r="C22" i="46"/>
  <c r="D22" i="46"/>
  <c r="D21" i="46"/>
  <c r="D20" i="46"/>
  <c r="D19" i="46"/>
  <c r="D18" i="46"/>
  <c r="D17" i="46"/>
  <c r="D16" i="46"/>
  <c r="D15" i="46"/>
  <c r="D14" i="46"/>
  <c r="H35" i="41"/>
  <c r="D35" i="41"/>
  <c r="F35" i="41"/>
  <c r="B32" i="41"/>
  <c r="H32" i="41" s="1"/>
  <c r="B31" i="41"/>
  <c r="H31" i="41" s="1"/>
  <c r="F31" i="41"/>
  <c r="B30" i="41"/>
  <c r="H30" i="41" s="1"/>
  <c r="B29" i="41"/>
  <c r="H29" i="41" s="1"/>
  <c r="B28" i="41"/>
  <c r="H28" i="41" s="1"/>
  <c r="B27" i="41"/>
  <c r="H27" i="41" s="1"/>
  <c r="H26" i="41"/>
  <c r="F26" i="41"/>
  <c r="D26" i="41"/>
  <c r="H25" i="41"/>
  <c r="F25" i="41"/>
  <c r="D25" i="41"/>
  <c r="H24" i="41"/>
  <c r="F24" i="41"/>
  <c r="D24" i="41"/>
  <c r="G23" i="41"/>
  <c r="H23" i="41" s="1"/>
  <c r="F23" i="41"/>
  <c r="D23" i="41"/>
  <c r="E22" i="41"/>
  <c r="G22" i="41" s="1"/>
  <c r="H22" i="41" s="1"/>
  <c r="D22" i="41"/>
  <c r="E21" i="41"/>
  <c r="F21" i="41" s="1"/>
  <c r="D21" i="41"/>
  <c r="H20" i="41"/>
  <c r="F20" i="41"/>
  <c r="D20" i="41"/>
  <c r="H19" i="41"/>
  <c r="F19" i="41"/>
  <c r="D19" i="41"/>
  <c r="H18" i="41"/>
  <c r="F18" i="41"/>
  <c r="D18" i="41"/>
  <c r="H17" i="41"/>
  <c r="F17" i="41"/>
  <c r="D17" i="41"/>
  <c r="H16" i="41"/>
  <c r="F16" i="41"/>
  <c r="D16" i="41"/>
  <c r="H15" i="41"/>
  <c r="F15" i="41"/>
  <c r="D15" i="41"/>
  <c r="H14" i="41"/>
  <c r="F14" i="41"/>
  <c r="D14" i="41"/>
  <c r="H13" i="41"/>
  <c r="F13" i="41"/>
  <c r="D13" i="41"/>
  <c r="S27" i="40"/>
  <c r="S26" i="40"/>
  <c r="S25" i="40"/>
  <c r="E36" i="35"/>
  <c r="E36" i="36"/>
  <c r="E34" i="36"/>
  <c r="D34" i="36"/>
  <c r="E33" i="36"/>
  <c r="D33" i="36"/>
  <c r="E32" i="36"/>
  <c r="E31" i="36"/>
  <c r="E30" i="36"/>
  <c r="E29" i="36"/>
  <c r="E28" i="36"/>
  <c r="E27" i="36"/>
  <c r="E26" i="36"/>
  <c r="E25" i="36"/>
  <c r="E24" i="36"/>
  <c r="E23" i="36"/>
  <c r="E22" i="36"/>
  <c r="E21" i="36"/>
  <c r="E20" i="36"/>
  <c r="E19" i="36"/>
  <c r="E18" i="36"/>
  <c r="E17" i="36"/>
  <c r="E16" i="36"/>
  <c r="E15" i="36"/>
  <c r="E14" i="36"/>
  <c r="E13" i="36"/>
  <c r="E12" i="36"/>
  <c r="E11" i="36"/>
  <c r="E33" i="35"/>
  <c r="D33" i="35"/>
  <c r="E32" i="35"/>
  <c r="E31" i="35"/>
  <c r="E30" i="35"/>
  <c r="E29" i="35"/>
  <c r="E28" i="35"/>
  <c r="E27" i="35"/>
  <c r="E26" i="35"/>
  <c r="E25" i="35"/>
  <c r="E24" i="35"/>
  <c r="E23" i="35"/>
  <c r="E22" i="35"/>
  <c r="E21" i="35"/>
  <c r="E20" i="35"/>
  <c r="E19" i="35"/>
  <c r="E18" i="35"/>
  <c r="E17" i="35"/>
  <c r="E16" i="35"/>
  <c r="E15" i="35"/>
  <c r="E14" i="35"/>
  <c r="E13" i="35"/>
  <c r="E12" i="35"/>
  <c r="D36" i="34"/>
  <c r="E38" i="26"/>
  <c r="G26" i="23"/>
  <c r="G25" i="23"/>
  <c r="I23" i="23" s="1"/>
  <c r="C27" i="23"/>
  <c r="C26" i="23"/>
  <c r="C25" i="23"/>
  <c r="M12" i="23"/>
  <c r="M13" i="23"/>
  <c r="M14" i="23"/>
  <c r="M15" i="23"/>
  <c r="M16" i="23"/>
  <c r="M17" i="23"/>
  <c r="M18" i="23"/>
  <c r="M19" i="23"/>
  <c r="M20" i="23"/>
  <c r="M21" i="23"/>
  <c r="M22" i="23"/>
  <c r="M23" i="23"/>
  <c r="M11" i="23"/>
  <c r="K27" i="23"/>
  <c r="M27" i="23" s="1"/>
  <c r="K26" i="23"/>
  <c r="M26" i="23" s="1"/>
  <c r="Q11" i="23"/>
  <c r="G34" i="22"/>
  <c r="H34" i="22" s="1"/>
  <c r="F34" i="22"/>
  <c r="D34" i="22"/>
  <c r="E38" i="21"/>
  <c r="E38" i="20"/>
  <c r="D38" i="19"/>
  <c r="B32" i="22"/>
  <c r="F32" i="22"/>
  <c r="B31" i="22"/>
  <c r="D31" i="22" s="1"/>
  <c r="B30" i="22"/>
  <c r="F30" i="22" s="1"/>
  <c r="D29" i="22"/>
  <c r="B29" i="22"/>
  <c r="F29" i="22"/>
  <c r="H28" i="22"/>
  <c r="F28" i="22"/>
  <c r="D28" i="22"/>
  <c r="H27" i="22"/>
  <c r="F27" i="22"/>
  <c r="D27" i="22"/>
  <c r="H26" i="22"/>
  <c r="F26" i="22"/>
  <c r="D26" i="22"/>
  <c r="H25" i="22"/>
  <c r="F25" i="22"/>
  <c r="D25" i="22"/>
  <c r="H24" i="22"/>
  <c r="F24" i="22"/>
  <c r="D24" i="22"/>
  <c r="H23" i="22"/>
  <c r="F23" i="22"/>
  <c r="D23" i="22"/>
  <c r="H22" i="22"/>
  <c r="F22" i="22"/>
  <c r="D22" i="22"/>
  <c r="H21" i="22"/>
  <c r="F21" i="22"/>
  <c r="D21" i="22"/>
  <c r="H20" i="22"/>
  <c r="F20" i="22"/>
  <c r="D20" i="22"/>
  <c r="H19" i="22"/>
  <c r="F19" i="22"/>
  <c r="D19" i="22"/>
  <c r="H18" i="22"/>
  <c r="F18" i="22"/>
  <c r="D18" i="22"/>
  <c r="H17" i="22"/>
  <c r="F17" i="22"/>
  <c r="D17" i="22"/>
  <c r="H16" i="22"/>
  <c r="F16" i="22"/>
  <c r="D16" i="22"/>
  <c r="H15" i="22"/>
  <c r="F15" i="22"/>
  <c r="D15" i="22"/>
  <c r="H14" i="22"/>
  <c r="F14" i="22"/>
  <c r="D14" i="22"/>
  <c r="H13" i="22"/>
  <c r="F13" i="22"/>
  <c r="D13" i="22"/>
  <c r="H12" i="22"/>
  <c r="F12" i="22"/>
  <c r="D12" i="22"/>
  <c r="E36" i="21"/>
  <c r="D36" i="21"/>
  <c r="E35" i="21"/>
  <c r="D35" i="21"/>
  <c r="E34" i="21"/>
  <c r="D34" i="21"/>
  <c r="E33" i="21"/>
  <c r="E32" i="21"/>
  <c r="E31" i="21"/>
  <c r="E30" i="21"/>
  <c r="E29" i="21"/>
  <c r="E28" i="21"/>
  <c r="E27" i="21"/>
  <c r="E26" i="21"/>
  <c r="E25" i="21"/>
  <c r="E24" i="21"/>
  <c r="E23" i="21"/>
  <c r="E22" i="21"/>
  <c r="E21" i="21"/>
  <c r="E20" i="21"/>
  <c r="E19" i="21"/>
  <c r="E18" i="21"/>
  <c r="E17" i="21"/>
  <c r="E16" i="21"/>
  <c r="E15" i="21"/>
  <c r="E13" i="21"/>
  <c r="E36" i="20"/>
  <c r="D36" i="20"/>
  <c r="E35" i="20"/>
  <c r="D35" i="20"/>
  <c r="E34" i="20"/>
  <c r="E33" i="20"/>
  <c r="E32" i="20"/>
  <c r="E31" i="20"/>
  <c r="E30" i="20"/>
  <c r="E29" i="20"/>
  <c r="E28" i="20"/>
  <c r="E27" i="20"/>
  <c r="E26" i="20"/>
  <c r="E25" i="20"/>
  <c r="E24" i="20"/>
  <c r="E23" i="20"/>
  <c r="E22" i="20"/>
  <c r="E21" i="20"/>
  <c r="E20" i="20"/>
  <c r="E19" i="20"/>
  <c r="E18" i="20"/>
  <c r="E17" i="20"/>
  <c r="E16" i="20"/>
  <c r="E15" i="20"/>
  <c r="E13" i="20"/>
  <c r="D37" i="19"/>
  <c r="D36" i="19"/>
  <c r="D35" i="19"/>
  <c r="D34" i="19"/>
  <c r="D33" i="19"/>
  <c r="D32" i="19"/>
  <c r="D31" i="19"/>
  <c r="I12" i="23"/>
  <c r="I16" i="23"/>
  <c r="I20" i="23"/>
  <c r="H30" i="22"/>
  <c r="H32" i="22"/>
  <c r="H29" i="22"/>
  <c r="H31" i="22"/>
  <c r="D32" i="22"/>
  <c r="K24" i="11"/>
  <c r="M24" i="11"/>
  <c r="E19" i="10"/>
  <c r="F19" i="10" s="1"/>
  <c r="C17" i="9"/>
  <c r="F17" i="9"/>
  <c r="M12" i="5"/>
  <c r="M13" i="5"/>
  <c r="M14" i="5"/>
  <c r="M15" i="5"/>
  <c r="M16" i="5"/>
  <c r="M17" i="5"/>
  <c r="M18" i="5"/>
  <c r="M19" i="5"/>
  <c r="M20" i="5"/>
  <c r="M21" i="5"/>
  <c r="M22" i="5"/>
  <c r="M11" i="5"/>
  <c r="M24" i="5" s="1"/>
  <c r="K12" i="16"/>
  <c r="K13" i="16"/>
  <c r="K14" i="16"/>
  <c r="K15" i="16"/>
  <c r="K16" i="16"/>
  <c r="K11" i="16"/>
  <c r="I18" i="16"/>
  <c r="G18" i="16"/>
  <c r="E18" i="16"/>
  <c r="C18" i="16"/>
  <c r="I18" i="15"/>
  <c r="G18" i="15"/>
  <c r="E18" i="15"/>
  <c r="C18" i="15"/>
  <c r="K12" i="15"/>
  <c r="K13" i="15"/>
  <c r="K14" i="15"/>
  <c r="K15" i="15"/>
  <c r="K16" i="15"/>
  <c r="K11" i="15"/>
  <c r="M13" i="14"/>
  <c r="M14" i="14"/>
  <c r="M15" i="14"/>
  <c r="M16" i="14"/>
  <c r="M17" i="14"/>
  <c r="M12" i="14"/>
  <c r="K19" i="14"/>
  <c r="I19" i="14"/>
  <c r="G19" i="14"/>
  <c r="E19" i="14"/>
  <c r="C19" i="14"/>
  <c r="M17" i="13"/>
  <c r="M16" i="13"/>
  <c r="M15" i="13"/>
  <c r="M14" i="13"/>
  <c r="M13" i="13"/>
  <c r="M12" i="13"/>
  <c r="K19" i="13"/>
  <c r="I19" i="13"/>
  <c r="G19" i="13"/>
  <c r="E19" i="13"/>
  <c r="E20" i="13" s="1"/>
  <c r="C19" i="13"/>
  <c r="O12" i="12"/>
  <c r="O13" i="12"/>
  <c r="P13" i="12" s="1"/>
  <c r="O14" i="12"/>
  <c r="O15" i="12"/>
  <c r="O16" i="12"/>
  <c r="O17" i="12"/>
  <c r="P17" i="12" s="1"/>
  <c r="O18" i="12"/>
  <c r="O19" i="12"/>
  <c r="O20" i="12"/>
  <c r="O21" i="12"/>
  <c r="P21" i="12" s="1"/>
  <c r="O22" i="12"/>
  <c r="O11" i="12"/>
  <c r="M24" i="12"/>
  <c r="K24" i="12"/>
  <c r="I24" i="12"/>
  <c r="G24" i="12"/>
  <c r="E24" i="12"/>
  <c r="C24" i="12"/>
  <c r="K18" i="16"/>
  <c r="K18" i="15"/>
  <c r="M19" i="13"/>
  <c r="G20" i="13" s="1"/>
  <c r="O24" i="12"/>
  <c r="P20" i="12" s="1"/>
  <c r="P15" i="12"/>
  <c r="P19" i="12"/>
  <c r="P11" i="12"/>
  <c r="P12" i="12"/>
  <c r="P14" i="12"/>
  <c r="P16" i="12"/>
  <c r="P18" i="12"/>
  <c r="P22" i="12"/>
  <c r="C20" i="13"/>
  <c r="I20" i="13"/>
  <c r="K20" i="13"/>
  <c r="I25" i="12"/>
  <c r="E25" i="12"/>
  <c r="M25" i="12"/>
  <c r="K25" i="12"/>
  <c r="G25" i="12"/>
  <c r="C25" i="12"/>
  <c r="O22" i="11"/>
  <c r="I24" i="11"/>
  <c r="G24" i="11"/>
  <c r="E24" i="11"/>
  <c r="C24" i="11"/>
  <c r="M14" i="10"/>
  <c r="M15" i="10"/>
  <c r="M16" i="10"/>
  <c r="M17" i="10"/>
  <c r="M13" i="10"/>
  <c r="J19" i="10"/>
  <c r="K19" i="10" s="1"/>
  <c r="H14" i="10"/>
  <c r="H15" i="10"/>
  <c r="H16" i="10"/>
  <c r="H17" i="10"/>
  <c r="H13" i="10"/>
  <c r="D19" i="10"/>
  <c r="C19" i="10"/>
  <c r="K17" i="10"/>
  <c r="F17" i="10"/>
  <c r="H15" i="9"/>
  <c r="H14" i="9"/>
  <c r="H13" i="9"/>
  <c r="H12" i="9"/>
  <c r="G17" i="9"/>
  <c r="E17" i="9"/>
  <c r="D17" i="9"/>
  <c r="G17" i="8"/>
  <c r="F17" i="8"/>
  <c r="E17" i="8"/>
  <c r="D17" i="8"/>
  <c r="C17" i="8"/>
  <c r="H15" i="8"/>
  <c r="H14" i="8"/>
  <c r="H13" i="8"/>
  <c r="H12" i="8"/>
  <c r="K22" i="7"/>
  <c r="C24" i="7"/>
  <c r="E24" i="7"/>
  <c r="G24" i="7"/>
  <c r="I24" i="7"/>
  <c r="K21" i="7"/>
  <c r="K20" i="7"/>
  <c r="K19" i="7"/>
  <c r="K18" i="7"/>
  <c r="K17" i="7"/>
  <c r="K16" i="7"/>
  <c r="K15" i="7"/>
  <c r="K14" i="7"/>
  <c r="K13" i="7"/>
  <c r="K12" i="7"/>
  <c r="K24" i="7" s="1"/>
  <c r="K11" i="7"/>
  <c r="I24" i="6"/>
  <c r="G24" i="6"/>
  <c r="E24" i="6"/>
  <c r="C24" i="6"/>
  <c r="K11" i="6"/>
  <c r="K12" i="6"/>
  <c r="K13" i="6"/>
  <c r="K14" i="6"/>
  <c r="K15" i="6"/>
  <c r="K16" i="6"/>
  <c r="K17" i="6"/>
  <c r="K18" i="6"/>
  <c r="K19" i="6"/>
  <c r="K20" i="6"/>
  <c r="K21" i="6"/>
  <c r="K22" i="6"/>
  <c r="C24" i="5"/>
  <c r="K24" i="5"/>
  <c r="I24" i="5"/>
  <c r="G24" i="5"/>
  <c r="E24" i="5"/>
  <c r="E23" i="4"/>
  <c r="D23" i="4"/>
  <c r="C23" i="4"/>
  <c r="B23" i="4"/>
  <c r="F23" i="4"/>
  <c r="G15" i="3"/>
  <c r="G16" i="3"/>
  <c r="G17" i="3"/>
  <c r="G18" i="3"/>
  <c r="G19" i="3"/>
  <c r="G20" i="3"/>
  <c r="G21" i="3"/>
  <c r="G22" i="3"/>
  <c r="G23" i="3"/>
  <c r="G14" i="3"/>
  <c r="F25" i="3"/>
  <c r="F26" i="3" s="1"/>
  <c r="E25" i="3"/>
  <c r="G25" i="3" s="1"/>
  <c r="C26" i="3"/>
  <c r="J38" i="2"/>
  <c r="H35" i="2"/>
  <c r="H36" i="2"/>
  <c r="H37" i="2"/>
  <c r="H38" i="2"/>
  <c r="H34" i="2"/>
  <c r="H33" i="2"/>
  <c r="H32" i="2"/>
  <c r="H31" i="2"/>
  <c r="H26" i="2"/>
  <c r="H27" i="2"/>
  <c r="H28" i="2"/>
  <c r="H29" i="2"/>
  <c r="H30" i="2"/>
  <c r="H25" i="2"/>
  <c r="H20" i="2"/>
  <c r="H21" i="2"/>
  <c r="H22" i="2"/>
  <c r="H23" i="2"/>
  <c r="H24" i="2"/>
  <c r="H19" i="2"/>
  <c r="H13" i="2"/>
  <c r="H15" i="2"/>
  <c r="H11" i="2"/>
  <c r="G26" i="2"/>
  <c r="J26" i="2" s="1"/>
  <c r="G27" i="2"/>
  <c r="J27" i="2" s="1"/>
  <c r="G28" i="2"/>
  <c r="J28" i="2" s="1"/>
  <c r="G29" i="2"/>
  <c r="J29" i="2" s="1"/>
  <c r="G25" i="2"/>
  <c r="J25" i="2"/>
  <c r="E17" i="2"/>
  <c r="H17" i="2" s="1"/>
  <c r="G30" i="2"/>
  <c r="J30" i="2" s="1"/>
  <c r="G33" i="2"/>
  <c r="J33" i="2" s="1"/>
  <c r="C40" i="2"/>
  <c r="E27" i="3" s="1"/>
  <c r="O21" i="11"/>
  <c r="O20" i="11"/>
  <c r="O19" i="11"/>
  <c r="O18" i="11"/>
  <c r="O17" i="11"/>
  <c r="O16" i="11"/>
  <c r="O15" i="11"/>
  <c r="O14" i="11"/>
  <c r="O13" i="11"/>
  <c r="O12" i="11"/>
  <c r="O11" i="11"/>
  <c r="F39" i="1"/>
  <c r="D39" i="1"/>
  <c r="E39" i="1"/>
  <c r="G39" i="1"/>
  <c r="H39" i="1"/>
  <c r="C39" i="1"/>
  <c r="B39" i="1"/>
  <c r="H17" i="9" l="1"/>
  <c r="I15" i="9" s="1"/>
  <c r="E18" i="9"/>
  <c r="M21" i="7"/>
  <c r="M19" i="7"/>
  <c r="M17" i="7"/>
  <c r="M15" i="7"/>
  <c r="M13" i="7"/>
  <c r="M11" i="7"/>
  <c r="M22" i="7"/>
  <c r="M20" i="7"/>
  <c r="M18" i="7"/>
  <c r="M16" i="7"/>
  <c r="M14" i="7"/>
  <c r="M12" i="7"/>
  <c r="M16" i="15"/>
  <c r="M14" i="15"/>
  <c r="M12" i="15"/>
  <c r="E19" i="15"/>
  <c r="I19" i="15"/>
  <c r="M11" i="15"/>
  <c r="M15" i="15"/>
  <c r="M13" i="15"/>
  <c r="C19" i="15"/>
  <c r="G19" i="15"/>
  <c r="G23" i="4"/>
  <c r="E24" i="4" s="1"/>
  <c r="H12" i="42"/>
  <c r="H29" i="42"/>
  <c r="H13" i="42"/>
  <c r="H26" i="42"/>
  <c r="H17" i="42"/>
  <c r="H16" i="42"/>
  <c r="L20" i="42"/>
  <c r="L24" i="42"/>
  <c r="L22" i="42"/>
  <c r="H28" i="42"/>
  <c r="K29" i="42"/>
  <c r="K26" i="42"/>
  <c r="L25" i="42"/>
  <c r="L23" i="42"/>
  <c r="I12" i="53"/>
  <c r="I28" i="53"/>
  <c r="O16" i="14"/>
  <c r="O17" i="14"/>
  <c r="O13" i="14"/>
  <c r="G25" i="5"/>
  <c r="O14" i="5"/>
  <c r="K25" i="5"/>
  <c r="O21" i="5"/>
  <c r="O19" i="5"/>
  <c r="E25" i="5"/>
  <c r="I25" i="5"/>
  <c r="O18" i="5"/>
  <c r="O13" i="5"/>
  <c r="C25" i="5"/>
  <c r="O24" i="11"/>
  <c r="F27" i="41"/>
  <c r="D27" i="41"/>
  <c r="F29" i="41"/>
  <c r="D29" i="41"/>
  <c r="D31" i="41"/>
  <c r="G21" i="41"/>
  <c r="H21" i="41" s="1"/>
  <c r="F28" i="41"/>
  <c r="D28" i="41"/>
  <c r="F30" i="41"/>
  <c r="D30" i="41"/>
  <c r="F32" i="41"/>
  <c r="D32" i="41"/>
  <c r="F22" i="41"/>
  <c r="M19" i="14"/>
  <c r="O20" i="14" s="1"/>
  <c r="L19" i="58"/>
  <c r="L68" i="58"/>
  <c r="L80" i="58"/>
  <c r="L86" i="58"/>
  <c r="M86" i="58"/>
  <c r="L39" i="58"/>
  <c r="M12" i="58"/>
  <c r="L61" i="58"/>
  <c r="L73" i="58"/>
  <c r="M73" i="58"/>
  <c r="M68" i="58"/>
  <c r="O22" i="5"/>
  <c r="O20" i="5"/>
  <c r="O16" i="5"/>
  <c r="O12" i="5"/>
  <c r="O11" i="5"/>
  <c r="D30" i="22"/>
  <c r="F31" i="22"/>
  <c r="L12" i="58"/>
  <c r="M19" i="58"/>
  <c r="M39" i="58"/>
  <c r="M61" i="58"/>
  <c r="M80" i="58"/>
  <c r="I26" i="53"/>
  <c r="I24" i="53"/>
  <c r="I22" i="53"/>
  <c r="I20" i="53"/>
  <c r="I18" i="53"/>
  <c r="I16" i="53"/>
  <c r="I14" i="53"/>
  <c r="F14" i="53"/>
  <c r="F29" i="53"/>
  <c r="F27" i="53"/>
  <c r="F25" i="53"/>
  <c r="F23" i="53"/>
  <c r="F21" i="53"/>
  <c r="F19" i="53"/>
  <c r="F17" i="53"/>
  <c r="F12" i="53"/>
  <c r="F15" i="53"/>
  <c r="F28" i="53"/>
  <c r="F26" i="53"/>
  <c r="F24" i="53"/>
  <c r="F22" i="53"/>
  <c r="F20" i="53"/>
  <c r="F18" i="53"/>
  <c r="I29" i="53"/>
  <c r="I27" i="53"/>
  <c r="I25" i="53"/>
  <c r="I23" i="53"/>
  <c r="I21" i="53"/>
  <c r="I19" i="53"/>
  <c r="I17" i="53"/>
  <c r="I20" i="14"/>
  <c r="E20" i="14"/>
  <c r="Q14" i="11"/>
  <c r="Q16" i="11"/>
  <c r="Q18" i="11"/>
  <c r="G25" i="11"/>
  <c r="Q19" i="11"/>
  <c r="Q11" i="11"/>
  <c r="Q17" i="11"/>
  <c r="K25" i="11"/>
  <c r="E25" i="11"/>
  <c r="Q22" i="11"/>
  <c r="Q15" i="11"/>
  <c r="Q21" i="11"/>
  <c r="Q13" i="11"/>
  <c r="C25" i="11"/>
  <c r="M25" i="11"/>
  <c r="I25" i="11"/>
  <c r="Q20" i="11"/>
  <c r="Q12" i="11"/>
  <c r="F14" i="10"/>
  <c r="F13" i="10"/>
  <c r="F16" i="10"/>
  <c r="H19" i="10"/>
  <c r="F15" i="10"/>
  <c r="K16" i="10"/>
  <c r="K13" i="10"/>
  <c r="H17" i="8"/>
  <c r="E18" i="8" s="1"/>
  <c r="C25" i="7"/>
  <c r="G25" i="7"/>
  <c r="I25" i="7"/>
  <c r="E25" i="7"/>
  <c r="K24" i="6"/>
  <c r="M22" i="6" s="1"/>
  <c r="O17" i="5"/>
  <c r="O15" i="5"/>
  <c r="H40" i="2"/>
  <c r="H15" i="3"/>
  <c r="H17" i="3"/>
  <c r="G27" i="3"/>
  <c r="H21" i="3"/>
  <c r="H18" i="3"/>
  <c r="H25" i="3"/>
  <c r="H22" i="3"/>
  <c r="G17" i="2"/>
  <c r="J17" i="2" s="1"/>
  <c r="J40" i="2"/>
  <c r="K37" i="43"/>
  <c r="K17" i="43"/>
  <c r="K32" i="43"/>
  <c r="K35" i="43"/>
  <c r="N29" i="43"/>
  <c r="N41" i="43"/>
  <c r="K12" i="43"/>
  <c r="K27" i="43"/>
  <c r="K40" i="43"/>
  <c r="K22" i="43"/>
  <c r="K21" i="43"/>
  <c r="K41" i="43"/>
  <c r="K31" i="43"/>
  <c r="K23" i="43"/>
  <c r="K11" i="43"/>
  <c r="K36" i="43"/>
  <c r="K26" i="43"/>
  <c r="K18" i="43"/>
  <c r="K13" i="43"/>
  <c r="K14" i="43"/>
  <c r="K39" i="43"/>
  <c r="K33" i="43"/>
  <c r="K29" i="43"/>
  <c r="K25" i="43"/>
  <c r="K19" i="43"/>
  <c r="K15" i="43"/>
  <c r="K43" i="43"/>
  <c r="K38" i="43"/>
  <c r="K34" i="43"/>
  <c r="K28" i="43"/>
  <c r="K24" i="43"/>
  <c r="K20" i="43"/>
  <c r="K16" i="43"/>
  <c r="K30" i="43"/>
  <c r="F41" i="71"/>
  <c r="K28" i="71"/>
  <c r="K23" i="71"/>
  <c r="K14" i="71"/>
  <c r="K33" i="71"/>
  <c r="K9" i="71"/>
  <c r="K18" i="71"/>
  <c r="K29" i="71"/>
  <c r="K38" i="71"/>
  <c r="K11" i="71"/>
  <c r="K19" i="71"/>
  <c r="K12" i="71"/>
  <c r="K16" i="71"/>
  <c r="K21" i="71"/>
  <c r="K25" i="71"/>
  <c r="K31" i="71"/>
  <c r="K36" i="71"/>
  <c r="K41" i="71"/>
  <c r="G26" i="71"/>
  <c r="G39" i="71"/>
  <c r="G37" i="71"/>
  <c r="G34" i="71"/>
  <c r="G32" i="71"/>
  <c r="G30" i="71"/>
  <c r="G27" i="71"/>
  <c r="G24" i="71"/>
  <c r="G22" i="71"/>
  <c r="G20" i="71"/>
  <c r="G17" i="71"/>
  <c r="G15" i="71"/>
  <c r="G13" i="71"/>
  <c r="G10" i="71"/>
  <c r="G28" i="71"/>
  <c r="G41" i="71"/>
  <c r="G38" i="71"/>
  <c r="G36" i="71"/>
  <c r="G33" i="71"/>
  <c r="G31" i="71"/>
  <c r="G29" i="71"/>
  <c r="G25" i="71"/>
  <c r="G23" i="71"/>
  <c r="G21" i="71"/>
  <c r="G18" i="71"/>
  <c r="G16" i="71"/>
  <c r="G14" i="71"/>
  <c r="G12" i="71"/>
  <c r="G9" i="71"/>
  <c r="G11" i="71"/>
  <c r="K35" i="71"/>
  <c r="K10" i="71"/>
  <c r="K13" i="71"/>
  <c r="K15" i="71"/>
  <c r="K17" i="71"/>
  <c r="K20" i="71"/>
  <c r="K22" i="71"/>
  <c r="K24" i="71"/>
  <c r="K27" i="71"/>
  <c r="K30" i="71"/>
  <c r="K32" i="71"/>
  <c r="K34" i="71"/>
  <c r="K37" i="71"/>
  <c r="K39" i="71"/>
  <c r="G35" i="71"/>
  <c r="G19" i="71"/>
  <c r="E32" i="57"/>
  <c r="M37" i="57"/>
  <c r="N26" i="57" s="1"/>
  <c r="H37" i="57"/>
  <c r="H26" i="57"/>
  <c r="H16" i="57"/>
  <c r="H34" i="57"/>
  <c r="H30" i="57"/>
  <c r="H20" i="57"/>
  <c r="H14" i="57"/>
  <c r="N31" i="57"/>
  <c r="H24" i="57"/>
  <c r="K35" i="57"/>
  <c r="K23" i="57"/>
  <c r="K18" i="57"/>
  <c r="K28" i="57"/>
  <c r="K24" i="57"/>
  <c r="K37" i="57"/>
  <c r="K22" i="57"/>
  <c r="K11" i="57"/>
  <c r="K26" i="57"/>
  <c r="E12" i="57"/>
  <c r="E24" i="57"/>
  <c r="K30" i="57"/>
  <c r="K16" i="57"/>
  <c r="K20" i="57"/>
  <c r="K14" i="57"/>
  <c r="K34" i="57"/>
  <c r="H32" i="57"/>
  <c r="H12" i="57"/>
  <c r="H23" i="57"/>
  <c r="H18" i="57"/>
  <c r="H22" i="57"/>
  <c r="H28" i="57"/>
  <c r="K32" i="57"/>
  <c r="K25" i="57"/>
  <c r="K27" i="57"/>
  <c r="K29" i="57"/>
  <c r="K31" i="57"/>
  <c r="K12" i="57"/>
  <c r="K17" i="57"/>
  <c r="K19" i="57"/>
  <c r="K21" i="57"/>
  <c r="K13" i="57"/>
  <c r="K15" i="57"/>
  <c r="K33" i="57"/>
  <c r="N33" i="57"/>
  <c r="H33" i="57"/>
  <c r="H35" i="57"/>
  <c r="H13" i="57"/>
  <c r="H15" i="57"/>
  <c r="H11" i="57"/>
  <c r="H17" i="57"/>
  <c r="H19" i="57"/>
  <c r="H21" i="57"/>
  <c r="H25" i="57"/>
  <c r="H27" i="57"/>
  <c r="H29" i="57"/>
  <c r="H31" i="57"/>
  <c r="J33" i="50"/>
  <c r="L14" i="50" s="1"/>
  <c r="L18" i="50"/>
  <c r="L10" i="50"/>
  <c r="L24" i="50"/>
  <c r="G11" i="50"/>
  <c r="G14" i="50"/>
  <c r="G18" i="50"/>
  <c r="G22" i="50"/>
  <c r="G26" i="50"/>
  <c r="G30" i="50"/>
  <c r="G10" i="50"/>
  <c r="G12" i="50"/>
  <c r="G16" i="50"/>
  <c r="G20" i="50"/>
  <c r="G24" i="50"/>
  <c r="G28" i="50"/>
  <c r="G32" i="50"/>
  <c r="G29" i="50"/>
  <c r="P21" i="50"/>
  <c r="P11" i="50"/>
  <c r="P13" i="50"/>
  <c r="P15" i="50"/>
  <c r="P17" i="50"/>
  <c r="P19" i="50"/>
  <c r="P22" i="50"/>
  <c r="P24" i="50"/>
  <c r="P26" i="50"/>
  <c r="P28" i="50"/>
  <c r="P29" i="50"/>
  <c r="P31" i="50"/>
  <c r="P33" i="50"/>
  <c r="P12" i="50"/>
  <c r="P14" i="50"/>
  <c r="P16" i="50"/>
  <c r="P18" i="50"/>
  <c r="P20" i="50"/>
  <c r="P23" i="50"/>
  <c r="P25" i="50"/>
  <c r="P27" i="50"/>
  <c r="P30" i="50"/>
  <c r="P32" i="50"/>
  <c r="P10" i="50"/>
  <c r="G33" i="50"/>
  <c r="G31" i="50"/>
  <c r="G27" i="50"/>
  <c r="G25" i="50"/>
  <c r="G23" i="50"/>
  <c r="G21" i="50"/>
  <c r="G19" i="50"/>
  <c r="G17" i="50"/>
  <c r="G15" i="50"/>
  <c r="G13" i="50"/>
  <c r="L33" i="50"/>
  <c r="L25" i="50"/>
  <c r="L17" i="50"/>
  <c r="I22" i="23"/>
  <c r="I18" i="23"/>
  <c r="I14" i="23"/>
  <c r="G27" i="23"/>
  <c r="I26" i="23"/>
  <c r="I27" i="23" s="1"/>
  <c r="I25" i="23"/>
  <c r="I13" i="23"/>
  <c r="I17" i="23"/>
  <c r="I21" i="23"/>
  <c r="I11" i="23"/>
  <c r="I15" i="23"/>
  <c r="I19" i="23"/>
  <c r="E26" i="3"/>
  <c r="H14" i="3"/>
  <c r="H20" i="3"/>
  <c r="H16" i="3"/>
  <c r="H23" i="3"/>
  <c r="H19" i="3"/>
  <c r="E40" i="2"/>
  <c r="G40" i="2" s="1"/>
  <c r="M19" i="10"/>
  <c r="K14" i="10"/>
  <c r="K15" i="10"/>
  <c r="H14" i="42"/>
  <c r="H18" i="42"/>
  <c r="H15" i="42"/>
  <c r="C21" i="65"/>
  <c r="G18" i="9" l="1"/>
  <c r="I14" i="9"/>
  <c r="I13" i="9"/>
  <c r="C18" i="9"/>
  <c r="I12" i="9"/>
  <c r="I18" i="9" s="1"/>
  <c r="F18" i="9"/>
  <c r="D18" i="9"/>
  <c r="D24" i="4"/>
  <c r="M11" i="6"/>
  <c r="M15" i="6"/>
  <c r="M19" i="6"/>
  <c r="M12" i="6"/>
  <c r="M16" i="6"/>
  <c r="M20" i="6"/>
  <c r="M13" i="6"/>
  <c r="M17" i="6"/>
  <c r="M21" i="6"/>
  <c r="M14" i="6"/>
  <c r="M18" i="6"/>
  <c r="F24" i="4"/>
  <c r="B24" i="4"/>
  <c r="H21" i="4"/>
  <c r="H17" i="4"/>
  <c r="H13" i="4"/>
  <c r="H10" i="4"/>
  <c r="H18" i="4"/>
  <c r="H14" i="4"/>
  <c r="H19" i="4"/>
  <c r="H15" i="4"/>
  <c r="H11" i="4"/>
  <c r="H20" i="4"/>
  <c r="H16" i="4"/>
  <c r="H12" i="4"/>
  <c r="C24" i="4"/>
  <c r="O15" i="14"/>
  <c r="O14" i="14"/>
  <c r="O12" i="14"/>
  <c r="Q25" i="11"/>
  <c r="K20" i="14"/>
  <c r="G20" i="14"/>
  <c r="C20" i="14"/>
  <c r="I13" i="8"/>
  <c r="F18" i="8"/>
  <c r="N27" i="57"/>
  <c r="I12" i="8"/>
  <c r="C18" i="8"/>
  <c r="I15" i="8"/>
  <c r="I14" i="8"/>
  <c r="D18" i="8"/>
  <c r="G18" i="8"/>
  <c r="C25" i="6"/>
  <c r="E25" i="6"/>
  <c r="G25" i="6"/>
  <c r="I25" i="6"/>
  <c r="N21" i="57"/>
  <c r="N16" i="57"/>
  <c r="N32" i="57"/>
  <c r="N20" i="57"/>
  <c r="N13" i="57"/>
  <c r="E37" i="57"/>
  <c r="N37" i="57"/>
  <c r="N14" i="57"/>
  <c r="N19" i="57"/>
  <c r="N11" i="57"/>
  <c r="N29" i="57"/>
  <c r="N25" i="57"/>
  <c r="N18" i="57"/>
  <c r="N23" i="57"/>
  <c r="N35" i="57"/>
  <c r="N24" i="57"/>
  <c r="N28" i="57"/>
  <c r="N17" i="57"/>
  <c r="N34" i="57"/>
  <c r="N12" i="57"/>
  <c r="N30" i="57"/>
  <c r="L21" i="50"/>
  <c r="L29" i="50"/>
  <c r="L32" i="50"/>
  <c r="L16" i="50"/>
  <c r="L26" i="50"/>
  <c r="L13" i="50"/>
  <c r="L15" i="50"/>
  <c r="L19" i="50"/>
  <c r="L23" i="50"/>
  <c r="L27" i="50"/>
  <c r="L31" i="50"/>
  <c r="L11" i="50"/>
  <c r="L28" i="50"/>
  <c r="L20" i="50"/>
  <c r="L12" i="50"/>
  <c r="L30" i="50"/>
  <c r="L22" i="50"/>
  <c r="H26" i="3"/>
  <c r="H27" i="3" s="1"/>
  <c r="G26" i="3"/>
  <c r="I18" i="8" l="1"/>
  <c r="H24" i="4"/>
</calcChain>
</file>

<file path=xl/sharedStrings.xml><?xml version="1.0" encoding="utf-8"?>
<sst xmlns="http://schemas.openxmlformats.org/spreadsheetml/2006/main" count="2621" uniqueCount="991">
  <si>
    <t>Table S-3</t>
  </si>
  <si>
    <t>Single-Employer Program</t>
  </si>
  <si>
    <t>Fiscal</t>
  </si>
  <si>
    <t>Standard</t>
  </si>
  <si>
    <t xml:space="preserve">  Trusteed</t>
  </si>
  <si>
    <t>Gross</t>
  </si>
  <si>
    <t>Net</t>
  </si>
  <si>
    <t>Year</t>
  </si>
  <si>
    <t>Terminations</t>
  </si>
  <si>
    <t>Terminations*</t>
  </si>
  <si>
    <t>Assets</t>
  </si>
  <si>
    <t>Liabilities</t>
  </si>
  <si>
    <t>Claims</t>
  </si>
  <si>
    <t>Recoveries</t>
  </si>
  <si>
    <t>Filings</t>
  </si>
  <si>
    <t>(in millions)</t>
  </si>
  <si>
    <t>1975-1979</t>
  </si>
  <si>
    <t xml:space="preserve"> </t>
  </si>
  <si>
    <t>1980-1984</t>
  </si>
  <si>
    <t>1985-1989</t>
  </si>
  <si>
    <t>1990-1994</t>
  </si>
  <si>
    <t>1995-1999</t>
  </si>
  <si>
    <t>Total</t>
  </si>
  <si>
    <t>Due to rounding of individual items, numbers may not add up across columns.</t>
  </si>
  <si>
    <t>Claims figures shown in this table are calculated on a plan basis and identified with fiscal year of plan termination for each plan.</t>
  </si>
  <si>
    <t>Values are subject to change as PBGC completes reviews, establishes termination dates, and determines recoveries.</t>
  </si>
  <si>
    <t>PBGC Terminations and Claims (1975-2014)</t>
  </si>
  <si>
    <t>Table S-4</t>
  </si>
  <si>
    <t>Claims of Top 10 Firms and</t>
  </si>
  <si>
    <t>Other Claims and</t>
  </si>
  <si>
    <t>Percent of Total Annual Claims</t>
  </si>
  <si>
    <t xml:space="preserve">          ---</t>
  </si>
  <si>
    <t xml:space="preserve">   ---</t>
  </si>
  <si>
    <t>---</t>
  </si>
  <si>
    <t>Due to rounding of individual items, numbers may not add up to totals and percentages may not add up to 100%.</t>
  </si>
  <si>
    <t>Annual claims for Top 10 firms are summations of all claims in that fiscal year associated with the Top 10 firms.  See Table S-5 for a list of the Top 10 firms with the largest claim values.</t>
  </si>
  <si>
    <t>Values are subject to change as PBGC completes reviews and establishes termination dates.</t>
  </si>
  <si>
    <t>Table S-5</t>
  </si>
  <si>
    <t xml:space="preserve">Single-Employer Program </t>
  </si>
  <si>
    <t>Average</t>
  </si>
  <si>
    <t>Number</t>
  </si>
  <si>
    <t>Fiscal Year(s)</t>
  </si>
  <si>
    <t>Claim Per</t>
  </si>
  <si>
    <t>Percent</t>
  </si>
  <si>
    <t>of</t>
  </si>
  <si>
    <t>of Plan</t>
  </si>
  <si>
    <t>Vested</t>
  </si>
  <si>
    <t>of Total</t>
  </si>
  <si>
    <t>Top 10 Firms</t>
  </si>
  <si>
    <t>Plans</t>
  </si>
  <si>
    <t>Termination(s)</t>
  </si>
  <si>
    <t xml:space="preserve"> Participants</t>
  </si>
  <si>
    <t>Participant</t>
  </si>
  <si>
    <t xml:space="preserve"> (by firm)</t>
  </si>
  <si>
    <t>1.</t>
  </si>
  <si>
    <t>United Airlines</t>
  </si>
  <si>
    <t>2.</t>
  </si>
  <si>
    <t>Delphi</t>
  </si>
  <si>
    <t>3.</t>
  </si>
  <si>
    <t>Bethlehem Steel</t>
  </si>
  <si>
    <t>4.</t>
  </si>
  <si>
    <t xml:space="preserve">US Airways </t>
  </si>
  <si>
    <t>2003, 2005</t>
  </si>
  <si>
    <t>5.</t>
  </si>
  <si>
    <t>LTV Steel*</t>
  </si>
  <si>
    <t>2002, 2003, 2004</t>
  </si>
  <si>
    <t>6.</t>
  </si>
  <si>
    <t>Delta Air Lines</t>
  </si>
  <si>
    <t>7.</t>
  </si>
  <si>
    <t>National Steel</t>
  </si>
  <si>
    <t>8.</t>
  </si>
  <si>
    <t>Pan American Air</t>
  </si>
  <si>
    <t>1991, 1992</t>
  </si>
  <si>
    <t>9.</t>
  </si>
  <si>
    <t>Trans World Airlines</t>
  </si>
  <si>
    <t>10.</t>
  </si>
  <si>
    <t>Weirton Steel</t>
  </si>
  <si>
    <t>Top 10 Total</t>
  </si>
  <si>
    <t>All Other Total</t>
  </si>
  <si>
    <t>Due to rounding of individual items, numbers and percentages may not add up to totals.</t>
  </si>
  <si>
    <t>Data in this table have been calculated on a firm basis and, except as noted, include all trusteed plans of each firm.</t>
  </si>
  <si>
    <t>Values and distributions are subject to change as PBGC completes its reviews and establishes termination dates.</t>
  </si>
  <si>
    <t xml:space="preserve">* Does not include 1986 termination of a Republic Steel plan sponsored by LTV. </t>
  </si>
  <si>
    <t>Table S-6</t>
  </si>
  <si>
    <t>Fiscal Year</t>
  </si>
  <si>
    <t>Size of Claim (by plan)</t>
  </si>
  <si>
    <t>Less Than $1 Million</t>
  </si>
  <si>
    <t>$1-$9 Million</t>
  </si>
  <si>
    <t>$10-$99 Million</t>
  </si>
  <si>
    <t>$100-$999 Million</t>
  </si>
  <si>
    <t>$1 Billion or More</t>
  </si>
  <si>
    <t>2000-2004</t>
  </si>
  <si>
    <t>2005-2009</t>
  </si>
  <si>
    <t>Percent of Total</t>
  </si>
  <si>
    <t>Claim values and distributions are subject to change as PBGC completes reviews and establishes termination dates.</t>
  </si>
  <si>
    <t>Due to rounding of individual items, percentages may not add up to 100%.</t>
  </si>
  <si>
    <t>Table S-7</t>
  </si>
  <si>
    <t>Totals</t>
  </si>
  <si>
    <t>Table S-8</t>
  </si>
  <si>
    <t>Funded Ratio</t>
  </si>
  <si>
    <t>Less Than 25%</t>
  </si>
  <si>
    <t>25%-49%</t>
  </si>
  <si>
    <t>50%-74%</t>
  </si>
  <si>
    <t>75% or More</t>
  </si>
  <si>
    <t>Table S-9</t>
  </si>
  <si>
    <t>Table S-10</t>
  </si>
  <si>
    <t>Size of Claim</t>
  </si>
  <si>
    <t>Less Than</t>
  </si>
  <si>
    <t>$1 Billion</t>
  </si>
  <si>
    <t>$1 Million</t>
  </si>
  <si>
    <t>or More</t>
  </si>
  <si>
    <t>25% - 49%</t>
  </si>
  <si>
    <t>50% - 74%</t>
  </si>
  <si>
    <t>Claim values and distributions are subject to change as PBGC completes reviews.</t>
  </si>
  <si>
    <t>Table S-11</t>
  </si>
  <si>
    <t>$1 - $9 Million</t>
  </si>
  <si>
    <t>$10 - $99 Million</t>
  </si>
  <si>
    <t>$100 - $999 Million</t>
  </si>
  <si>
    <t xml:space="preserve">   Less Than 25%</t>
  </si>
  <si>
    <t xml:space="preserve">   25% - 49%</t>
  </si>
  <si>
    <t xml:space="preserve">   50% - 74%</t>
  </si>
  <si>
    <t xml:space="preserve">   75% or More</t>
  </si>
  <si>
    <t xml:space="preserve">   Total</t>
  </si>
  <si>
    <t>Table S-12</t>
  </si>
  <si>
    <t xml:space="preserve">Average </t>
  </si>
  <si>
    <t>Number of Plan</t>
  </si>
  <si>
    <t xml:space="preserve">Vested </t>
  </si>
  <si>
    <t xml:space="preserve">Claim Per </t>
  </si>
  <si>
    <t>Participants</t>
  </si>
  <si>
    <t>Claims*</t>
  </si>
  <si>
    <t>Fewer Than 100</t>
  </si>
  <si>
    <t>100-999</t>
  </si>
  <si>
    <t>1,000-4,999</t>
  </si>
  <si>
    <t>5,000-9,999</t>
  </si>
  <si>
    <t>10,000 or More</t>
  </si>
  <si>
    <t>The number of vested participants and claim values are calculated as of date of plan termination.</t>
  </si>
  <si>
    <t>Table S-13</t>
  </si>
  <si>
    <t>Number of Plan Participants</t>
  </si>
  <si>
    <t>Fewer Than 25</t>
  </si>
  <si>
    <t>25-99</t>
  </si>
  <si>
    <t>Table S-14</t>
  </si>
  <si>
    <t>Table S-15</t>
  </si>
  <si>
    <t>Table S-16</t>
  </si>
  <si>
    <t>Table S-17</t>
  </si>
  <si>
    <t xml:space="preserve">    25%-49%</t>
  </si>
  <si>
    <t xml:space="preserve">    50%-74%</t>
  </si>
  <si>
    <t>Table S-18</t>
  </si>
  <si>
    <t>10,000 or more</t>
  </si>
  <si>
    <t>Due to rounding of individual items, numbers may not add up to totals.</t>
  </si>
  <si>
    <t>Table S-19</t>
  </si>
  <si>
    <t>Industry</t>
  </si>
  <si>
    <t>Vested Participants</t>
  </si>
  <si>
    <t>AGRICULTURE, MINING, AND CONSTRUCTION</t>
  </si>
  <si>
    <t>MANUFACTURING</t>
  </si>
  <si>
    <t>Apparel and Textile Mill Products</t>
  </si>
  <si>
    <t>Fabricated Metal Products</t>
  </si>
  <si>
    <t>Food and Tobacco Products</t>
  </si>
  <si>
    <t>Machinery Manufacturing</t>
  </si>
  <si>
    <t>Motor Vehicle Equipment</t>
  </si>
  <si>
    <t>Primary Metals</t>
  </si>
  <si>
    <t>Rubber and Miscellaneous Plastics</t>
  </si>
  <si>
    <t>Other Manufacturing</t>
  </si>
  <si>
    <t>TRANSPORTATION AND PUBLIC UTILITIES</t>
  </si>
  <si>
    <t>Air Transportation</t>
  </si>
  <si>
    <t>Other Transportation and Utilities</t>
  </si>
  <si>
    <t>INFORMATION</t>
  </si>
  <si>
    <t>WHOLESALE TRADE</t>
  </si>
  <si>
    <t>RETAIL TRADE</t>
  </si>
  <si>
    <t>FINANCE, INSURANCE, AND REAL ESTATE</t>
  </si>
  <si>
    <t>SERVICES</t>
  </si>
  <si>
    <t>TOTAL</t>
  </si>
  <si>
    <t>Values and distributions are subject to change as PBGC completes reviews.</t>
  </si>
  <si>
    <t>Industry classifications for PBGC claims are based on the principal business activity codes used in the North American Industry Classification System.</t>
  </si>
  <si>
    <t>Total  (1975-2014)</t>
  </si>
  <si>
    <t xml:space="preserve">Top 10 Firms Presenting Claims (1975-2014) </t>
  </si>
  <si>
    <t>PBGC Trusteed Terminations by Fiscal Year and Size of Claim (1975-2014)</t>
  </si>
  <si>
    <t>PBGC Claims by Fiscal Year and Size of Claim (1975-2014)</t>
  </si>
  <si>
    <t>PBGC Trusteed Plans by Fiscal Year and Funded Ratio (1975-2014)</t>
  </si>
  <si>
    <t>PBGC Claims by Fiscal Year and Funded Ratio (1975-2014)</t>
  </si>
  <si>
    <t>PBGC Trusteed Plans by Size of Claim and Funded Ratio (1975-2014)</t>
  </si>
  <si>
    <t>PBGC Claims by Size of Claim and Funded Ratio (1975-2014)</t>
  </si>
  <si>
    <t>*Claims in 2014 dollars are calculated using Consumer Price Index - Urban Consumers.</t>
  </si>
  <si>
    <t>PBGC Trusteed Plans by Fiscal Year and Plan Size (1975-2014)</t>
  </si>
  <si>
    <t>Average Claim per Vested Participant by Plan Size (1975-2014)</t>
  </si>
  <si>
    <t>PBGC Trusteed Plans by Funded Ratio and Plan Size (1975-2014)</t>
  </si>
  <si>
    <t>*Trusteed terminations include plans pending trusteeship.</t>
  </si>
  <si>
    <t>PBGC Claims (1975-2014)</t>
  </si>
  <si>
    <t>Table S-44</t>
  </si>
  <si>
    <t>Beginning of Year</t>
  </si>
  <si>
    <t>Liabilities*</t>
  </si>
  <si>
    <t>Funding</t>
  </si>
  <si>
    <t>Underfunding</t>
  </si>
  <si>
    <t>Overfunding</t>
  </si>
  <si>
    <t>PBGC Rate</t>
  </si>
  <si>
    <t>Ratio</t>
  </si>
  <si>
    <t>2012**</t>
  </si>
  <si>
    <t xml:space="preserve">Data for plan years prior to 1999 include only plans with 100 or more participants.  </t>
  </si>
  <si>
    <t xml:space="preserve">*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t>
  </si>
  <si>
    <t>Table S-45</t>
  </si>
  <si>
    <t>Funding Ratio</t>
  </si>
  <si>
    <t>**Beginning in plan year 2012 these durations were updated. The new values are 14 and 9 for non-annuitants and annuitants, respectively. As a point of reference the underfunding for 2012 derived using the previous factors would be $720,178.</t>
  </si>
  <si>
    <t>Table S-46</t>
  </si>
  <si>
    <t>Table S-47</t>
  </si>
  <si>
    <t>Total Underfunding</t>
  </si>
  <si>
    <t>10 Plans With the Highest Underfunding</t>
  </si>
  <si>
    <t>Next 40 Plans' Underfunding</t>
  </si>
  <si>
    <t>All Other Plans' Underfunding</t>
  </si>
  <si>
    <t>Table S-48</t>
  </si>
  <si>
    <t>Total Liabilities*</t>
  </si>
  <si>
    <t>(in thousands)</t>
  </si>
  <si>
    <t>Less Than 40%</t>
  </si>
  <si>
    <t>40% - 49%</t>
  </si>
  <si>
    <t>50% - 59%</t>
  </si>
  <si>
    <t>60% - 69%</t>
  </si>
  <si>
    <t>70% - 79%</t>
  </si>
  <si>
    <t>80% - 89%</t>
  </si>
  <si>
    <t>90% - 99%</t>
  </si>
  <si>
    <t>100% - 109%</t>
  </si>
  <si>
    <t>110% - 119%</t>
  </si>
  <si>
    <t>120% - 129%</t>
  </si>
  <si>
    <t>130% - 139%</t>
  </si>
  <si>
    <t>140% - 149%</t>
  </si>
  <si>
    <t>150% or More</t>
  </si>
  <si>
    <t>Underfunded</t>
  </si>
  <si>
    <t>Overfunded</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</si>
  <si>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15.02 and 5.32 for non-annuitants and annuitant liability, respectively, were used in the calculation. For plan year 2012 these durations were updated. The new values are 14 and 9 for non-annuitants and annuitants, respectively. As a point of reference the underfunding for 2012 derived using the previous factors would be $720,178.</t>
  </si>
  <si>
    <t xml:space="preserve">Funding of PBGC-Insured Plans (1980-2013) </t>
  </si>
  <si>
    <t xml:space="preserve">Funding of Underfunded PBGC-Insured Plans (1980-2013) </t>
  </si>
  <si>
    <t>Funding of Overfunded PBGC-Insured Plans (1980-2013)</t>
  </si>
  <si>
    <t>Concentration of Underfunding in PBGC-Insured Plans (1990-2013)</t>
  </si>
  <si>
    <t>Plans, Participants, and Funding of PBGC-Insured Plans by Funding Ratio (2013)</t>
  </si>
  <si>
    <t>DATA BOOK LISTING</t>
  </si>
  <si>
    <t>Table</t>
  </si>
  <si>
    <t>PBGC's Single-Employer Program</t>
  </si>
  <si>
    <t>S-1</t>
  </si>
  <si>
    <t>S-2</t>
  </si>
  <si>
    <t>S-3</t>
  </si>
  <si>
    <t>S-4</t>
  </si>
  <si>
    <t>S-5</t>
  </si>
  <si>
    <t>S-6</t>
  </si>
  <si>
    <t>S-8</t>
  </si>
  <si>
    <t>S-9</t>
  </si>
  <si>
    <t>S-11</t>
  </si>
  <si>
    <t>S-12</t>
  </si>
  <si>
    <t>S-13</t>
  </si>
  <si>
    <t>S-14</t>
  </si>
  <si>
    <t>S-15</t>
  </si>
  <si>
    <t>S-16</t>
  </si>
  <si>
    <t>S-18</t>
  </si>
  <si>
    <t>S-19</t>
  </si>
  <si>
    <t>S-20</t>
  </si>
  <si>
    <t>S-21</t>
  </si>
  <si>
    <t>S-22</t>
  </si>
  <si>
    <t>S-23</t>
  </si>
  <si>
    <t>S-24</t>
  </si>
  <si>
    <t>S-25</t>
  </si>
  <si>
    <t>S-26</t>
  </si>
  <si>
    <t>S-27</t>
  </si>
  <si>
    <t>S-28</t>
  </si>
  <si>
    <t>S-29</t>
  </si>
  <si>
    <t>S-30</t>
  </si>
  <si>
    <t>PBGC-Insured Plan Participants (1980-2014)</t>
  </si>
  <si>
    <t>S-31</t>
  </si>
  <si>
    <t>PBGC-Insured Plans (1980-2014)</t>
  </si>
  <si>
    <t>S-32</t>
  </si>
  <si>
    <t>S-33</t>
  </si>
  <si>
    <t>S-34</t>
  </si>
  <si>
    <t>S-35</t>
  </si>
  <si>
    <t>S-36</t>
  </si>
  <si>
    <t>S-37</t>
  </si>
  <si>
    <t>S-38</t>
  </si>
  <si>
    <t>S-39</t>
  </si>
  <si>
    <t>PBGC's Historic Premium Rates</t>
  </si>
  <si>
    <t>S-40</t>
  </si>
  <si>
    <t>S-41</t>
  </si>
  <si>
    <t>S-42</t>
  </si>
  <si>
    <t>S-43</t>
  </si>
  <si>
    <t>S-44</t>
  </si>
  <si>
    <t>S-45</t>
  </si>
  <si>
    <t>S-46</t>
  </si>
  <si>
    <t>S-47</t>
  </si>
  <si>
    <t>S-48</t>
  </si>
  <si>
    <t>S-49</t>
  </si>
  <si>
    <t>S-50</t>
  </si>
  <si>
    <t>S-51</t>
  </si>
  <si>
    <t>S-52</t>
  </si>
  <si>
    <t>PBGC Pension Data by Region and State</t>
  </si>
  <si>
    <t>S-53</t>
  </si>
  <si>
    <t>PBGC's Multiemployer Program</t>
  </si>
  <si>
    <t>M-1</t>
  </si>
  <si>
    <t>M-2</t>
  </si>
  <si>
    <t>M-3</t>
  </si>
  <si>
    <t>M-4</t>
  </si>
  <si>
    <t>M-5</t>
  </si>
  <si>
    <t>M-6</t>
  </si>
  <si>
    <t>M-7</t>
  </si>
  <si>
    <t>M-8</t>
  </si>
  <si>
    <t>M-9</t>
  </si>
  <si>
    <t>M-10</t>
  </si>
  <si>
    <t>M-11</t>
  </si>
  <si>
    <t>M-12</t>
  </si>
  <si>
    <t>M-13</t>
  </si>
  <si>
    <t>M-14</t>
  </si>
  <si>
    <t>M-16</t>
  </si>
  <si>
    <t>Table S-1</t>
  </si>
  <si>
    <t xml:space="preserve">Due to rounding of individual items, numbers may not add up across columns. </t>
  </si>
  <si>
    <t>Table S-2</t>
  </si>
  <si>
    <t>Administrative &amp;</t>
  </si>
  <si>
    <t>Premiums Minus</t>
  </si>
  <si>
    <t>Premium</t>
  </si>
  <si>
    <t>Benefit</t>
  </si>
  <si>
    <t>Investment</t>
  </si>
  <si>
    <t>Benefits Paid</t>
  </si>
  <si>
    <t>Revenue</t>
  </si>
  <si>
    <t>Payments</t>
  </si>
  <si>
    <t>Expenses</t>
  </si>
  <si>
    <t>and Expenses</t>
  </si>
  <si>
    <t xml:space="preserve"> 2009*</t>
  </si>
  <si>
    <t>*Beginning in 2009, PBGC has reported premium income net of bad debt expense for premium, interest, and penalties.</t>
  </si>
  <si>
    <t>Net Financial Position (1980-2015)</t>
  </si>
  <si>
    <t xml:space="preserve">PBGC Premium Revenue, Benefit Payments, and Expenses (1980-2015) </t>
  </si>
  <si>
    <t>Table S-32</t>
  </si>
  <si>
    <t xml:space="preserve">Active </t>
  </si>
  <si>
    <t xml:space="preserve">Retired </t>
  </si>
  <si>
    <t xml:space="preserve">                          Separated Vested</t>
  </si>
  <si>
    <t xml:space="preserve">                                Participants</t>
  </si>
  <si>
    <t>PBGC-Insured Plan Participants by Participant Status (1980-2013)</t>
  </si>
  <si>
    <t>Table S-33</t>
  </si>
  <si>
    <t>PBGC-Insured Active Participants</t>
  </si>
  <si>
    <t>as a Percent of Private-Sector Wage and Salary Workers</t>
  </si>
  <si>
    <t>Private-Sector Wage and Salary Workers</t>
  </si>
  <si>
    <t>Percentage of Private-Sector Wage and Salary Workers</t>
  </si>
  <si>
    <t>Single-Employer</t>
  </si>
  <si>
    <t>Multiemployer</t>
  </si>
  <si>
    <t>Total PBGC-Insured</t>
  </si>
  <si>
    <t>Active Participants</t>
  </si>
  <si>
    <t>(1980-2013)</t>
  </si>
  <si>
    <t>Table S-30</t>
  </si>
  <si>
    <t xml:space="preserve">Total </t>
  </si>
  <si>
    <t>In Plans with</t>
  </si>
  <si>
    <t>Insured</t>
  </si>
  <si>
    <t xml:space="preserve">10,000 or more </t>
  </si>
  <si>
    <t xml:space="preserve">5,000-9,999 </t>
  </si>
  <si>
    <t xml:space="preserve">1,000-4,999 </t>
  </si>
  <si>
    <t>250-999</t>
  </si>
  <si>
    <t>100-249</t>
  </si>
  <si>
    <t>Source:  PBGC Premium Filings.</t>
  </si>
  <si>
    <t>Table S-31</t>
  </si>
  <si>
    <t xml:space="preserve"> Plans with</t>
  </si>
  <si>
    <t>Table M-5</t>
  </si>
  <si>
    <t>Multiemployer Program</t>
  </si>
  <si>
    <t xml:space="preserve">10,000 or More </t>
  </si>
  <si>
    <t xml:space="preserve">2,500-4,999 </t>
  </si>
  <si>
    <t>1,000-2,499</t>
  </si>
  <si>
    <t>500-999</t>
  </si>
  <si>
    <t>250-499</t>
  </si>
  <si>
    <t>Fewer than 250</t>
  </si>
  <si>
    <t>Table M-7</t>
  </si>
  <si>
    <t>Separated Vested</t>
  </si>
  <si>
    <t>2010*</t>
  </si>
  <si>
    <t xml:space="preserve">*2010 figures are estimates from PBGC internal calculations.  </t>
  </si>
  <si>
    <t>Table M-6</t>
  </si>
  <si>
    <t>Total Insured Plans</t>
  </si>
  <si>
    <t>Plans with</t>
  </si>
  <si>
    <t>Table M-9</t>
  </si>
  <si>
    <t>PBGC</t>
  </si>
  <si>
    <t>Rate</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</si>
  <si>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13.27 and 5.41 for non-annuitants and annuitant liability, respectively, were used in the calculation. For plan year 2012 these durations were updated. The new values are 14 and 8 for non-annuitants and annuitants, respectively. As a point of reference the underfunding for 2012 derived using the previous factors would be $553,842.</t>
  </si>
  <si>
    <t>Table M-10</t>
  </si>
  <si>
    <t>Table M-11</t>
  </si>
  <si>
    <t>Table M-1</t>
  </si>
  <si>
    <t>Net Positions</t>
  </si>
  <si>
    <t>Table M-2</t>
  </si>
  <si>
    <t>1996</t>
  </si>
  <si>
    <t>1997</t>
  </si>
  <si>
    <t>1998</t>
  </si>
  <si>
    <t>1999</t>
  </si>
  <si>
    <t>2000</t>
  </si>
  <si>
    <t>2001</t>
  </si>
  <si>
    <t>*</t>
  </si>
  <si>
    <t xml:space="preserve">  2009**</t>
  </si>
  <si>
    <t>* Less than $500,000.</t>
  </si>
  <si>
    <t>**Beginning in FY 2009, PBGC reports premium income net of bad debt expense for premium, interest, and penalties.</t>
  </si>
  <si>
    <t>Table M-3</t>
  </si>
  <si>
    <t>Payees in Year*</t>
  </si>
  <si>
    <t>Periodic Pension Payments</t>
  </si>
  <si>
    <t>**</t>
  </si>
  <si>
    <t>Sources: PBGC Participant System (PRISM), fiscal year calculations, PBGC Management Reports, and PBGC Benefit Payment Reports.</t>
  </si>
  <si>
    <t>Payments made on a quarterly, semi-annual, or annual basis were converted to their monthly equivalent.</t>
  </si>
  <si>
    <t>**Less than $500,000.</t>
  </si>
  <si>
    <t>Table M-4</t>
  </si>
  <si>
    <t>Payment</t>
  </si>
  <si>
    <t>1981- 1994</t>
  </si>
  <si>
    <t>(3)</t>
  </si>
  <si>
    <t>(4)</t>
  </si>
  <si>
    <t>(5)</t>
  </si>
  <si>
    <t>(6)</t>
  </si>
  <si>
    <t>(8)</t>
  </si>
  <si>
    <t>Sources: PBGC Annual Reports and internal calculations.</t>
  </si>
  <si>
    <t>(1) A number of plans received financial assistance in more than one year.</t>
  </si>
  <si>
    <t>(2) Lump-sum payments were made to these insolvent multiemployer plans to facilitate mergers and closeouts.</t>
  </si>
  <si>
    <t>(3) These plans received periodic payments before receiving lump-sum payments.</t>
  </si>
  <si>
    <t>(4) Three of these five plans received periodic payments before receiving lump-sum payments.</t>
  </si>
  <si>
    <t>(6) Six of these seven plans received periodic payments before receiving lump-sum payments.</t>
  </si>
  <si>
    <t>(8)  Only one plan has repaid any of its past financial assistance.  That plan repaid only the principal amount of the loans it received.</t>
  </si>
  <si>
    <t>PBGC Premium Revenue, Benefit Payments, and Expenses (1980-2015)</t>
  </si>
  <si>
    <t>Net Financial Position of PBGC's (1980-2015)</t>
  </si>
  <si>
    <t xml:space="preserve">Funding of Overfunded PBGC-Insured Plans (1980-2013) </t>
  </si>
  <si>
    <t>Table M-12</t>
  </si>
  <si>
    <t>10 Plans with the Highest</t>
  </si>
  <si>
    <t>Next 40 Plans'</t>
  </si>
  <si>
    <t>All Other Plans'</t>
  </si>
  <si>
    <t>Table M-13</t>
  </si>
  <si>
    <t>Subtotal</t>
  </si>
  <si>
    <t>Due to aggregation and rounding of individual items, numbers may not add up to total and percentages may not add up to 100%.</t>
  </si>
  <si>
    <t>** Less than 0.05 of one percent.</t>
  </si>
  <si>
    <t>*** Less than $500,000.</t>
  </si>
  <si>
    <t>Table M-14</t>
  </si>
  <si>
    <t>Average Funding Ratio</t>
  </si>
  <si>
    <t>AGRICULTURE</t>
  </si>
  <si>
    <t>MINING</t>
  </si>
  <si>
    <t>CONSTRUCTION</t>
  </si>
  <si>
    <t>Building Construction</t>
  </si>
  <si>
    <t>Heavy Construction</t>
  </si>
  <si>
    <t>Plumbing, Heating, and Air Conditioning</t>
  </si>
  <si>
    <t>Electrical Work</t>
  </si>
  <si>
    <t>Building Finishing Contractors</t>
  </si>
  <si>
    <t>Foundation, Structure, and Exterior Work</t>
  </si>
  <si>
    <t>Other Construction</t>
  </si>
  <si>
    <t>Apparel and Textile Products</t>
  </si>
  <si>
    <t>Paper and Allied Products</t>
  </si>
  <si>
    <t>Printing and Publishing</t>
  </si>
  <si>
    <t>Furniture and Fixtures</t>
  </si>
  <si>
    <t>Machinery and Computer Equipment</t>
  </si>
  <si>
    <t>Electrical and Electronic Equipment</t>
  </si>
  <si>
    <t>Trucking</t>
  </si>
  <si>
    <t>Water Transportation</t>
  </si>
  <si>
    <t>Other Transportation and Public Utilities</t>
  </si>
  <si>
    <t>Administration/Support</t>
  </si>
  <si>
    <t>Health Care/Social Assistance</t>
  </si>
  <si>
    <t>Accommodation/Food Service</t>
  </si>
  <si>
    <t>Other Services</t>
  </si>
  <si>
    <t>** Less than $500,000.</t>
  </si>
  <si>
    <t>*** Less than 0.05 of one percent.</t>
  </si>
  <si>
    <t>Table M-15</t>
  </si>
  <si>
    <t>Date of Plan Insolvency</t>
  </si>
  <si>
    <t>Monthly Benefit Formula</t>
  </si>
  <si>
    <t>Maximum Monthly</t>
  </si>
  <si>
    <t>Maximum Annual</t>
  </si>
  <si>
    <t>Guarantee</t>
  </si>
  <si>
    <t>(30 Years of Service)*</t>
  </si>
  <si>
    <t>The participant's years of service multiplied</t>
  </si>
  <si>
    <t>by the sum of:</t>
  </si>
  <si>
    <t xml:space="preserve">   (1) 100% of the first $5 of the monthly benefit accrual rate</t>
  </si>
  <si>
    <t>September 27, 1980 to December 21, 2000</t>
  </si>
  <si>
    <t>-plus-</t>
  </si>
  <si>
    <t xml:space="preserve">   (2) 75% of the next $15 of the monthly benefit accrual rate</t>
  </si>
  <si>
    <t>On or after                   December 22, 2000**</t>
  </si>
  <si>
    <t xml:space="preserve">   (1) 100% of the first $11 of the monthly benefit accrual rate</t>
  </si>
  <si>
    <t xml:space="preserve">   (2) 75% of the next $33 of the monthly benefit accrual rate</t>
  </si>
  <si>
    <t xml:space="preserve">* The formula presumes that the workers' monthly benefits are calculated by multiplying the monthly benefit accrual rate (a plan-specified dollar amount) </t>
  </si>
  <si>
    <t xml:space="preserve">        times years of service. If the monthly benefit accrual rate prior to December 22, 2000, was less than $20 per year of service or if the accrual rate </t>
  </si>
  <si>
    <t xml:space="preserve">        after December 21, 2000 is less than $44 per year of service then the maximum benefit guarantee for a participant with 30 years of service will be lower</t>
  </si>
  <si>
    <t xml:space="preserve">        than the amounts shown.  Note that there is no cap on applicable years of service; 30 years was selected for illustrative purposes only.</t>
  </si>
  <si>
    <t>** The increased guarantee does not apply to multiemployer plans that received financial aid from PBGC between December 22, 1999, and December 21, 2000.</t>
  </si>
  <si>
    <t xml:space="preserve">        The original, lower monthly benefit guarantee continues to apply to participants in these plans.</t>
  </si>
  <si>
    <t>Table M-16</t>
  </si>
  <si>
    <t>For Plan Years Beginning</t>
  </si>
  <si>
    <t>Premium Rate</t>
  </si>
  <si>
    <t>(per participant)</t>
  </si>
  <si>
    <t>September 2, 1974 - August  31, 1979</t>
  </si>
  <si>
    <t>September 1, 1979 - September 26, 1980</t>
  </si>
  <si>
    <t>$0.50 for plan years beginning in September, 1979, growing gradually to $1.00 for plan years beginning September 1, 1980 to September 26, 1980</t>
  </si>
  <si>
    <t>September 27, 1980 - September 26, 1984</t>
  </si>
  <si>
    <t>September 27, 1984 - September 26, 1986</t>
  </si>
  <si>
    <t>September 27, 1986 - September 26, 1988</t>
  </si>
  <si>
    <t>September 27, 1988 - December 31, 2005</t>
  </si>
  <si>
    <t>2006 - 2007</t>
  </si>
  <si>
    <t>2008 - 2012</t>
  </si>
  <si>
    <t>2014</t>
  </si>
  <si>
    <t>2015</t>
  </si>
  <si>
    <t>2016</t>
  </si>
  <si>
    <t>Funding of PBGC-Insured Plans by Industry (2013)</t>
  </si>
  <si>
    <t>Table S-34</t>
  </si>
  <si>
    <t>Insured Plans with 5,000 or More Participants</t>
  </si>
  <si>
    <t>Insured Plans with 1,000-4,999 Participants</t>
  </si>
  <si>
    <t>Insured Plans with Fewer Than 1,000 Participants</t>
  </si>
  <si>
    <t>Hybrid</t>
  </si>
  <si>
    <t>Hybrid plans incorporate elements of both defined benefit and defined contribution plans but are treated as defined benefit plans. They often express benefits in terms of an account balance. The two most common types of hybrid plans are Cash Balance Plans and Pension Equity Plans.</t>
  </si>
  <si>
    <t>Table S-35</t>
  </si>
  <si>
    <t>% in</t>
  </si>
  <si>
    <t>in Hybrid</t>
  </si>
  <si>
    <t>Hybrid plans incorporate elements of both defined benefit and defined contribution plans but are treated as defined benefit plans. They often express benefits in terms of an account balance. The two most common types of hybrid plans are Cash Balance Plans and Pension Equity Plans. Because most hybrid plans converted from traditional defined benefit plans, not all participants will receive benefits based on the hybrid plan design.</t>
  </si>
  <si>
    <t>Table S-36</t>
  </si>
  <si>
    <t>PBGC-Insured Plans by Status of Benefit Accruals</t>
  </si>
  <si>
    <t>Beginning of Plan Year</t>
  </si>
  <si>
    <t>With Accrual or Participation Freeze Provision</t>
  </si>
  <si>
    <t>No Accrual or Participation Freeze</t>
  </si>
  <si>
    <t>Total With Provision</t>
  </si>
  <si>
    <t>Hard-Frozen*</t>
  </si>
  <si>
    <t>Accruals Continue, But Closed to New Entrants</t>
  </si>
  <si>
    <t>Number of Plans</t>
  </si>
  <si>
    <t>Percent of Plans</t>
  </si>
  <si>
    <t>Source: PBGC Premium Filings.</t>
  </si>
  <si>
    <t>*Hard-frozen plans are plans where no participants are receiving new benefit accruals for additional service or higher compensation.</t>
  </si>
  <si>
    <t>Table S-37</t>
  </si>
  <si>
    <t>Active Participants in PBGC-Insured Plans by Status of Benefit</t>
  </si>
  <si>
    <t>Complete or Partial Accrual Freeze</t>
  </si>
  <si>
    <t>No Accrual Freeze</t>
  </si>
  <si>
    <t>Total Active Participants</t>
  </si>
  <si>
    <t>Sub-Total (Active Participants in  Frozen Plans)</t>
  </si>
  <si>
    <t>Plan closed to new entrants</t>
  </si>
  <si>
    <t>Plan open to new entrants</t>
  </si>
  <si>
    <t>Sub Total (Active Participants in Non-Frozen Plans)</t>
  </si>
  <si>
    <t>Number of Active Participants</t>
  </si>
  <si>
    <t>Percent of Active Participants</t>
  </si>
  <si>
    <t>*Hard-frozen plans are plans where no participants are receiving new benefit accruals.</t>
  </si>
  <si>
    <t>Table S-38</t>
  </si>
  <si>
    <t>Insured Plans</t>
  </si>
  <si>
    <t>Insured Participants</t>
  </si>
  <si>
    <t>Premiums</t>
  </si>
  <si>
    <t>Chemical and Allied Products</t>
  </si>
  <si>
    <t>Food, Beverage and Tobacco Products</t>
  </si>
  <si>
    <t>Paper Manufacturing</t>
  </si>
  <si>
    <t>Other Transportation</t>
  </si>
  <si>
    <t>Public Utilities</t>
  </si>
  <si>
    <t>Health Care</t>
  </si>
  <si>
    <t>NON-PROFIT ORGANIZATIONS</t>
  </si>
  <si>
    <t xml:space="preserve">Industry classifications are based on principal business activity codes used in the North American Industry Classification System.  </t>
  </si>
  <si>
    <t>Table S-40</t>
  </si>
  <si>
    <t>Flat-Rate Premium</t>
  </si>
  <si>
    <t>Variable-Rate Premium</t>
  </si>
  <si>
    <t>Termination Premium</t>
  </si>
  <si>
    <t>Total Premium</t>
  </si>
  <si>
    <t xml:space="preserve">---  </t>
  </si>
  <si>
    <t>Table S-41</t>
  </si>
  <si>
    <t>Total Premium*</t>
  </si>
  <si>
    <t>100 - 499</t>
  </si>
  <si>
    <t>500 - 999</t>
  </si>
  <si>
    <t>1,000 - 2,499</t>
  </si>
  <si>
    <t>2,500 - 4,999</t>
  </si>
  <si>
    <t>5,000 - 9,999</t>
  </si>
  <si>
    <t>"Percent of Total" represents the proportion of total premiums made up of the flat-rate and variable-rate premiums, respectively.</t>
  </si>
  <si>
    <t>* Excludes termination premium revenues.</t>
  </si>
  <si>
    <t>Table S-42</t>
  </si>
  <si>
    <t xml:space="preserve">Plans </t>
  </si>
  <si>
    <t>Percent of Variable-Rate Premium-Paying Plans</t>
  </si>
  <si>
    <t>Percent of All Plans</t>
  </si>
  <si>
    <t>Percent of Participants in Variable-Rate Premium-Paying Plans</t>
  </si>
  <si>
    <t>Percent of All Participants</t>
  </si>
  <si>
    <t>No Variable-Rate Premium Paid</t>
  </si>
  <si>
    <t xml:space="preserve">                      ---</t>
  </si>
  <si>
    <t>Total Variable-Rate Premium Payers</t>
  </si>
  <si>
    <t>$0.01 - $9.99</t>
  </si>
  <si>
    <t>$10.00 - $19.99</t>
  </si>
  <si>
    <t>$20.00 - $29.99</t>
  </si>
  <si>
    <t>$30.00 - $39.99</t>
  </si>
  <si>
    <t>$40.00 - $49.99</t>
  </si>
  <si>
    <t>$50.00 - $59.99</t>
  </si>
  <si>
    <t>$60.00 - $69.99</t>
  </si>
  <si>
    <t>$70.00 - $79.99</t>
  </si>
  <si>
    <t>$80.00 - $89.99</t>
  </si>
  <si>
    <t>$90.00 - $99.99</t>
  </si>
  <si>
    <t>$100.00 - $149.99</t>
  </si>
  <si>
    <t>$150.00 - $199.99</t>
  </si>
  <si>
    <t>$200.00 - $249.99</t>
  </si>
  <si>
    <t>$250.00 - $299.99</t>
  </si>
  <si>
    <t>$300.00 or More</t>
  </si>
  <si>
    <t>Total All Plans</t>
  </si>
  <si>
    <t>Because the flat premium rate is now indexed, the row headings show only the per-participant variable-rate premium paid by plans.</t>
  </si>
  <si>
    <t>Table S-43</t>
  </si>
  <si>
    <t>Plans Paying Variable-Rate Premium</t>
  </si>
  <si>
    <t>Participants in Plans Paying Variable-Rate Premium</t>
  </si>
  <si>
    <t xml:space="preserve">Variable-Rate Premium Interest Rate** </t>
  </si>
  <si>
    <t xml:space="preserve">First </t>
  </si>
  <si>
    <t xml:space="preserve">Second </t>
  </si>
  <si>
    <t>Third</t>
  </si>
  <si>
    <t>Segment***</t>
  </si>
  <si>
    <t>*Excludes plans paying PBGC Termination Premium.</t>
  </si>
  <si>
    <t>** Interest rates for valuing vested benefits for PBGC variable-rate premium for plans with premium payment years beginning in January of the respective year.</t>
  </si>
  <si>
    <t xml:space="preserve">*** Beginning in 2008, plans were required to use spot segment interest rates published by the IRS for calculating a plan's vested liabilities to determine their variable-rate premiums. The first segment rate applies to benefits expected to be paid within five years, the second to benefits expected to be paid from five to twenty years in the future, and the third to benefits expected to be paid more than twenty years in the future. </t>
  </si>
  <si>
    <t>Table S-39</t>
  </si>
  <si>
    <t>Variable-Rate Premium*</t>
  </si>
  <si>
    <t>Variable-Rate</t>
  </si>
  <si>
    <t xml:space="preserve">Premium Rate for </t>
  </si>
  <si>
    <t>Premium Cap*****</t>
  </si>
  <si>
    <t>Certain Terminated Plans**</t>
  </si>
  <si>
    <t>September 2, 1974 - December 31, 1977</t>
  </si>
  <si>
    <t xml:space="preserve"> --</t>
  </si>
  <si>
    <t>--</t>
  </si>
  <si>
    <t>1978 - 1985</t>
  </si>
  <si>
    <t xml:space="preserve">  2.60</t>
  </si>
  <si>
    <t>1986 - 1987</t>
  </si>
  <si>
    <t xml:space="preserve">  8.50</t>
  </si>
  <si>
    <t>1988 - 1990</t>
  </si>
  <si>
    <t>$6 per $1,000 of unfunded vested benefits</t>
  </si>
  <si>
    <t>1991 - 2005</t>
  </si>
  <si>
    <t xml:space="preserve">$9 per $1,000 of unfunded vested benefits                              </t>
  </si>
  <si>
    <t xml:space="preserve"> 53.00</t>
  </si>
  <si>
    <t xml:space="preserve">     30.00***</t>
  </si>
  <si>
    <t xml:space="preserve">$9 per $1,000 of unfunded vested benefits </t>
  </si>
  <si>
    <t>$1,250 per year for 3 years</t>
  </si>
  <si>
    <t>2010 - 2012</t>
  </si>
  <si>
    <t>$9 per $1,000 of unfunded vested benefits</t>
  </si>
  <si>
    <t>$14 per $1,000 of unfunded vested benefits</t>
  </si>
  <si>
    <t>$24 per $1,000 of unfunded vested benefits****</t>
  </si>
  <si>
    <t>* Only vested liabilities are used when determining underfunding for variable-rate premium payment purposes.  Prior to July 1, 1996, the variable-rate premium was capped at various levels.  Effective beginning with the 2007 plan year, a cap was imposed on the variable-rate premium for plans of small employers. If all contributing sponsors to the plan and their controlled group members have 25 or fewer employees, the per-participant variable-rate premium for that plan will be capped at $5.00 times the number of participants in the plan.  (The cap for the plan as a whole is effectively $5.00 times the square of the number of plan participants.)  Effective beginning with the 2008 plan year, an exemption that allowed some underfunded plans to escape payment of the variable-rate premium was eliminated and a modification was made to how underfunding is determined for variable-rate premium purposes.  Effective with the 2013 plan year, the premium is capped at $400 per participant.</t>
  </si>
  <si>
    <t xml:space="preserve">**  Applies to certain distress or involuntary pension plan terminations that occur after 2005.  For certain airline-related plans that terminate within five years of electing to be covered under special funding rules, the annual termination premium (payable for three years) is $2,500 per participant.      
</t>
  </si>
  <si>
    <t xml:space="preserve">*** Beginning in 2007 and ending December 31, 2012, this amount was adjusted annually based on changes in the national average wage index (as defined in section 209(k)(1) of the Social Security Act). The premium rate would not decline even if the national average wage index declined.  The adjusted premium rate was rounded to the nearest multiple of $1. </t>
  </si>
  <si>
    <t>**** The $10 increase in the VRP was provided in The Bipartisan Budget Act of 2013. The VRP will be indexed in future years.</t>
  </si>
  <si>
    <t xml:space="preserve">*****  The Retirement Protection Act of 1994 (RPA-94) provided for the phasing out of the cap established with the creation of the variable-rate premium by the Omnibus Budget                                                         Reconciliation Act of 1987 (OBRA-87)  by June 30, 1996.  In 2012, the Moving Ahead For Progress in the 21st Century Act of 2012 (MAP-21) established a new per-participant cap on variable-rate premiums beginning at $400 per participant for 2013 and indexed for inflation thereafter.  </t>
  </si>
  <si>
    <t>$30 per $1,000 of unfunded vested benefits</t>
  </si>
  <si>
    <t>*Beginning in 2009, PBGC began reporting premium income net of bad debt expense for premium, interest, and penalties. These components are combined with any termination premiums collected.</t>
  </si>
  <si>
    <t>PBGC-Insured Hybrid Plans by Plan Size (2001-2013)</t>
  </si>
  <si>
    <t>PBGC-Insured Hybrid Plan Participants by Plan Size (2001-2013)</t>
  </si>
  <si>
    <t>PBGC Premium Revenue by Size of Plan and Type of Premium (2013)</t>
  </si>
  <si>
    <t>PBGC-Insured Plans and Participants by Total Premium Paid (2013)</t>
  </si>
  <si>
    <t>PBGC-Insured Plans and Participants by Variable-Rate Premium Status (1992-2013)*</t>
  </si>
  <si>
    <t>Table S-49</t>
  </si>
  <si>
    <t>(A)</t>
  </si>
  <si>
    <t>(B)</t>
  </si>
  <si>
    <t>(C)</t>
  </si>
  <si>
    <t>(D)</t>
  </si>
  <si>
    <t>Form 5500 Filings</t>
  </si>
  <si>
    <t>Reasonably Possible</t>
  </si>
  <si>
    <t>Total in PBGC-Insured Plans</t>
  </si>
  <si>
    <t>(in billions)</t>
  </si>
  <si>
    <t>Definitions:</t>
  </si>
  <si>
    <t xml:space="preserve">Before plan year 2012, durations of 15.02 and 5.32 for non-annuitants and annuitant liability, respectively, were used in the calculation. For plan year 2012 these durations were updated. The new values are 14 and 9 for non-annuitants and annuitants, respectively. As a point of reference the underfunding for 2012 derived using the previous factors would be $720,178 for subgroup (A) and $803,637 for subgroup (D). </t>
  </si>
  <si>
    <t>Only (A) and (B) represent the universe of PBGC-insured plans.  Firms and plans included in the column (C) totals may differ from year to year.</t>
  </si>
  <si>
    <t>Table S-50</t>
  </si>
  <si>
    <t>Computer and Electronic Products</t>
  </si>
  <si>
    <t>Electrical Equipment</t>
  </si>
  <si>
    <t>Petroleum and Coal Products</t>
  </si>
  <si>
    <t>FINANCE, INSURANCE AND REAL ESTATE</t>
  </si>
  <si>
    <t xml:space="preserve">Industry classifications are based on principal business activity codes used in the North American Industry Classification System. </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</si>
  <si>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15.02 and 5.32 for non-annuitants and annuitant liability, respectively, were used in the calculation. For plan year 2012 these durations were updated. The new values are 14 and 9 for non-annuitants and annuitants, respectively.</t>
  </si>
  <si>
    <t>** Less than 0.05 percent</t>
  </si>
  <si>
    <t>Table S-51</t>
  </si>
  <si>
    <t>Region / State</t>
  </si>
  <si>
    <t xml:space="preserve">Assets   </t>
  </si>
  <si>
    <t>NEW ENGLAND</t>
  </si>
  <si>
    <t>Connecticut</t>
  </si>
  <si>
    <t>Maine</t>
  </si>
  <si>
    <t>Massachusetts</t>
  </si>
  <si>
    <t>New Hampshire</t>
  </si>
  <si>
    <t>Rhode Island</t>
  </si>
  <si>
    <t>Vermont</t>
  </si>
  <si>
    <t>MID-ATLANTIC</t>
  </si>
  <si>
    <t>Delaware</t>
  </si>
  <si>
    <t xml:space="preserve">                                 </t>
  </si>
  <si>
    <t>District of Columbia</t>
  </si>
  <si>
    <t>Maryland</t>
  </si>
  <si>
    <t>New Jersey</t>
  </si>
  <si>
    <t>New York</t>
  </si>
  <si>
    <t>Pennsylvania</t>
  </si>
  <si>
    <t>Virginia</t>
  </si>
  <si>
    <t>West Virginia</t>
  </si>
  <si>
    <t>SOUTHEAST</t>
  </si>
  <si>
    <t>Alabama</t>
  </si>
  <si>
    <t>Arkansas</t>
  </si>
  <si>
    <t>Florida</t>
  </si>
  <si>
    <t>Georgia</t>
  </si>
  <si>
    <t>Kentucky</t>
  </si>
  <si>
    <t>Louisiana</t>
  </si>
  <si>
    <t>Mississippi</t>
  </si>
  <si>
    <t>North Carolina</t>
  </si>
  <si>
    <t>South Carolina</t>
  </si>
  <si>
    <t>Tennessee</t>
  </si>
  <si>
    <t>GREAT LAKES</t>
  </si>
  <si>
    <t>Illinois</t>
  </si>
  <si>
    <t>Indiana</t>
  </si>
  <si>
    <t>Michigan</t>
  </si>
  <si>
    <t>Minnesota</t>
  </si>
  <si>
    <t>Ohio</t>
  </si>
  <si>
    <t>Wisconsin</t>
  </si>
  <si>
    <t>Table S-51 (Continued)</t>
  </si>
  <si>
    <t>MIDWEST</t>
  </si>
  <si>
    <t>Iowa</t>
  </si>
  <si>
    <t>Kansas</t>
  </si>
  <si>
    <t>Missouri</t>
  </si>
  <si>
    <t>Nebraska</t>
  </si>
  <si>
    <t>North Dakota</t>
  </si>
  <si>
    <t>South Dakota</t>
  </si>
  <si>
    <t>SOUTHWEST</t>
  </si>
  <si>
    <t>Arizona</t>
  </si>
  <si>
    <t>New Mexico</t>
  </si>
  <si>
    <t>Oklahoma</t>
  </si>
  <si>
    <t>Texas</t>
  </si>
  <si>
    <t>ROCKY MOUNTAIN</t>
  </si>
  <si>
    <t>Colorado</t>
  </si>
  <si>
    <t>Idaho</t>
  </si>
  <si>
    <t>Montana</t>
  </si>
  <si>
    <t>Nevada</t>
  </si>
  <si>
    <t>Utah</t>
  </si>
  <si>
    <t>Wyoming</t>
  </si>
  <si>
    <t>PACIFIC</t>
  </si>
  <si>
    <t>Alaska</t>
  </si>
  <si>
    <t>California</t>
  </si>
  <si>
    <t>Hawaii</t>
  </si>
  <si>
    <t>Oregon</t>
  </si>
  <si>
    <t>Washington</t>
  </si>
  <si>
    <t>U.S. TERRITORIES</t>
  </si>
  <si>
    <t>Puerto Rico</t>
  </si>
  <si>
    <t>Virgin Islands</t>
  </si>
  <si>
    <t>Other</t>
  </si>
  <si>
    <t>FOREIGN COUNTRIES</t>
  </si>
  <si>
    <t>Due to rounding of individual items, numbers may not add up to totals or across columns.</t>
  </si>
  <si>
    <t>Funding data is reported by state or country of plan administration.</t>
  </si>
  <si>
    <t>Table S-52</t>
  </si>
  <si>
    <t>PBGC Pension Data by Region and State*</t>
  </si>
  <si>
    <t>Coverage</t>
  </si>
  <si>
    <t>Mean Monthly</t>
  </si>
  <si>
    <t>Payees</t>
  </si>
  <si>
    <t>Pension</t>
  </si>
  <si>
    <t>Table S-52 (Continued)</t>
  </si>
  <si>
    <t>PUERTO RICO</t>
  </si>
  <si>
    <t xml:space="preserve">*Claims and plan coverage data by state of plan administration; benefits and participant coverage data by state of payee residence.  </t>
  </si>
  <si>
    <t>Table S-53</t>
  </si>
  <si>
    <t>Year of Plan Termination</t>
  </si>
  <si>
    <t>Maximum Monthly Guarantee</t>
  </si>
  <si>
    <t xml:space="preserve"> Maximum Annual Guarantee</t>
  </si>
  <si>
    <t>Table S-20</t>
  </si>
  <si>
    <t>Lump-Sum Payments</t>
  </si>
  <si>
    <t>All Payments</t>
  </si>
  <si>
    <t xml:space="preserve">Median </t>
  </si>
  <si>
    <t>Monthly</t>
  </si>
  <si>
    <t>Deferred</t>
  </si>
  <si>
    <t>in Year</t>
  </si>
  <si>
    <t>Sources:  PBGC Participant System (PRISM), fiscal year calculations, PBGC Management Reports, and PBGC Benefit Payment Reports.</t>
  </si>
  <si>
    <t>Lump-sum payments include cash-outs of pensions with de minimis present values and back payments to current pensioners.</t>
  </si>
  <si>
    <t>Since some payees received both pensions and lump-sum payments, total number of payees may be less than the sum of pensioners and lump-sum recipients.</t>
  </si>
  <si>
    <t>Excludes participants in plans that are in probable termination status as of end of fiscal year.</t>
  </si>
  <si>
    <t>We need a footnote stating that the payees in year are an end of year value. This means that the avg. and # payees will not yield the total due to payee churn through the year.</t>
  </si>
  <si>
    <t>Table S-21</t>
  </si>
  <si>
    <t>Median</t>
  </si>
  <si>
    <t>Termination</t>
  </si>
  <si>
    <t>Prior to 1980</t>
  </si>
  <si>
    <t>1980 to 1984</t>
  </si>
  <si>
    <t>1985 to 1989</t>
  </si>
  <si>
    <t>1990 to 1994</t>
  </si>
  <si>
    <t>Sources:  PBGC Participant System (PRISM), fiscal year calculations, and PBGC Management Reports.</t>
  </si>
  <si>
    <t>Table S-22</t>
  </si>
  <si>
    <t xml:space="preserve">Monthly Pension </t>
  </si>
  <si>
    <t>Monthly Pension</t>
  </si>
  <si>
    <t>1,000 - 4,999</t>
  </si>
  <si>
    <t>10,000 - 24,999</t>
  </si>
  <si>
    <t>25,000 or More</t>
  </si>
  <si>
    <t>Table S-23</t>
  </si>
  <si>
    <t>Age</t>
  </si>
  <si>
    <t>Total Periodic Payees</t>
  </si>
  <si>
    <t>Male</t>
  </si>
  <si>
    <t>Female</t>
  </si>
  <si>
    <t>Average Monthly Pension</t>
  </si>
  <si>
    <t>Younger Than 60</t>
  </si>
  <si>
    <t>60 - 64</t>
  </si>
  <si>
    <t>65 - 69</t>
  </si>
  <si>
    <t>70 - 74</t>
  </si>
  <si>
    <t>75 - 79</t>
  </si>
  <si>
    <t>80 - 84</t>
  </si>
  <si>
    <t>85 and Older</t>
  </si>
  <si>
    <t>Numbers in table include periodic payees only.</t>
  </si>
  <si>
    <t>Ages are calculated as of the last day of the fiscal year.</t>
  </si>
  <si>
    <t>Table S-24</t>
  </si>
  <si>
    <t>PBGC Retired Payees and Average Benefit Payments,</t>
  </si>
  <si>
    <t>Total Retired (Participant) Payees</t>
  </si>
  <si>
    <t>TOTAL RETIRED (PARTICIPANT) PAYEES</t>
  </si>
  <si>
    <t>Table S-25</t>
  </si>
  <si>
    <t xml:space="preserve">PBGC Beneficiary Payees and Average Benefit Payments </t>
  </si>
  <si>
    <t>Total Beneficiary Payees</t>
  </si>
  <si>
    <t>TOTAL BENEFICIARY PAYEES</t>
  </si>
  <si>
    <t>Table S-26</t>
  </si>
  <si>
    <t>Monthly Payment</t>
  </si>
  <si>
    <t>Total Payees</t>
  </si>
  <si>
    <t>Total Pension Payments</t>
  </si>
  <si>
    <t>Less Than $50</t>
  </si>
  <si>
    <t>$50 - $99</t>
  </si>
  <si>
    <t>$100 - $149</t>
  </si>
  <si>
    <t>$150 - $199</t>
  </si>
  <si>
    <t>$200 - $249</t>
  </si>
  <si>
    <t>$250 - $299</t>
  </si>
  <si>
    <t>$300 - $349</t>
  </si>
  <si>
    <t>$350 - $399</t>
  </si>
  <si>
    <t>$400 - $449</t>
  </si>
  <si>
    <t>$450 - $499</t>
  </si>
  <si>
    <t>$500 - $549</t>
  </si>
  <si>
    <t>$550 - $599</t>
  </si>
  <si>
    <t>$600 - $749</t>
  </si>
  <si>
    <t>$750 - $999</t>
  </si>
  <si>
    <t>$1,000 - $1,499</t>
  </si>
  <si>
    <t>$1,500 - $1,999</t>
  </si>
  <si>
    <t>$2,000 - $2,499</t>
  </si>
  <si>
    <t>$2,500 or More</t>
  </si>
  <si>
    <t>Table S-27</t>
  </si>
  <si>
    <t>Retired Payees</t>
  </si>
  <si>
    <t>Table S-28</t>
  </si>
  <si>
    <t>Beneficiary Payees</t>
  </si>
  <si>
    <t>Table S-29</t>
  </si>
  <si>
    <t xml:space="preserve"> Single-Employer Program</t>
  </si>
  <si>
    <t>Benefit Payments</t>
  </si>
  <si>
    <t xml:space="preserve">Mean </t>
  </si>
  <si>
    <t xml:space="preserve">Other Transportation </t>
  </si>
  <si>
    <t/>
  </si>
  <si>
    <t xml:space="preserve">Industry classifications are based on principal business activity code used in the North American Industry Classification System. </t>
  </si>
  <si>
    <t>*Less than 0.05 of one percent.</t>
  </si>
  <si>
    <t>PBGC Maximum Guaranteed Benefits (1990-2016)</t>
  </si>
  <si>
    <t>Pension Funding Data for PBGC-Insured Plans by Region and State (2013)</t>
  </si>
  <si>
    <t>Table M-8</t>
  </si>
  <si>
    <t>Administrative/Support</t>
  </si>
  <si>
    <t>Due to rounding of individual items, numbers and percents may not add up to totals.</t>
  </si>
  <si>
    <t>PBGC-Insured Plans and Participants by Industry (2013)</t>
  </si>
  <si>
    <t>1975-2014</t>
  </si>
  <si>
    <t>and Participation Freeze (2008-2013)</t>
  </si>
  <si>
    <t>Accruals and Whether a Plan is Open to New Entrants (2008-2013)</t>
  </si>
  <si>
    <t>PBGC-Insured Plans, Participants and Premiums by Industry (2013)</t>
  </si>
  <si>
    <t>Furniture and Related</t>
  </si>
  <si>
    <t>Payees in 2014</t>
  </si>
  <si>
    <t>Benefit Payments in 2014</t>
  </si>
  <si>
    <t>PBGC Payees and Benefit Payments by Date of Plan Termination (2014)</t>
  </si>
  <si>
    <t>in 2014</t>
  </si>
  <si>
    <t>PBGC Benefit Payments, Payees, and Deferred Payees (1980-2014)</t>
  </si>
  <si>
    <t>PBGC Payees and Benefit Payments by Size of Trusteed Plan (2014)</t>
  </si>
  <si>
    <t>Total PBGC Payees and Benefit Payments by Size of Monthly Payment (2014)</t>
  </si>
  <si>
    <t>PBGC Retired Payees and Benefit Payments by Size of Monthly Payment (2014)</t>
  </si>
  <si>
    <t>PBGC Beneficiary Payees and Benefit Payments by Size of Monthly Payment (2014)</t>
  </si>
  <si>
    <t>PBGC Payees and Benefit Payments by Industry (2014)</t>
  </si>
  <si>
    <t xml:space="preserve">*     </t>
  </si>
  <si>
    <t>Terminated Booked Plans****</t>
  </si>
  <si>
    <t>PBGC DATA BOOK AT A GLANCE</t>
  </si>
  <si>
    <t>Combined</t>
  </si>
  <si>
    <t>Program</t>
  </si>
  <si>
    <t>Programs</t>
  </si>
  <si>
    <t>(Dollars in millions)</t>
  </si>
  <si>
    <t>Net Financial Position</t>
  </si>
  <si>
    <t>Premium Revenue*</t>
  </si>
  <si>
    <t>Number of Insured Plans</t>
  </si>
  <si>
    <t>Number of Insured Participants</t>
  </si>
  <si>
    <t>10.3 million</t>
  </si>
  <si>
    <t>Change in number of plans Trusteed or Pending Trusteeship**</t>
  </si>
  <si>
    <t>n/a</t>
  </si>
  <si>
    <t>****</t>
  </si>
  <si>
    <t>Number of Plans Receiving Financial Assistance</t>
  </si>
  <si>
    <t>Plans Trusteed or Pending Trusteeship</t>
  </si>
  <si>
    <t>Total Amount of Financial Assistance Granted</t>
  </si>
  <si>
    <r>
      <t xml:space="preserve">Sources: </t>
    </r>
    <r>
      <rPr>
        <b/>
        <sz val="10"/>
        <rFont val="Helvetica"/>
      </rPr>
      <t>PBGC Pension Insurance Data Book</t>
    </r>
    <r>
      <rPr>
        <b/>
        <i/>
        <sz val="10"/>
        <rFont val="Helvetica"/>
        <family val="2"/>
      </rPr>
      <t xml:space="preserve"> Tables S-1, S-2, S-3, S-20, S-30, S-31, M-1, M-2, M-3, M-4, M-5 and M-6.</t>
    </r>
  </si>
  <si>
    <t>*Beginning in FY 2009, PBGC started to report premium income net of bad debt expense for premium, interest, and penalties.</t>
  </si>
  <si>
    <t>**In FY 2014 this item was renamed to more accurately reflect the figure presented. It was previously referred to as "New Plans Trusteed or Pending Trusteeship".</t>
  </si>
  <si>
    <t>****Less than $500,000.</t>
  </si>
  <si>
    <t>Due to rounding of individual items, numbers may not add up exactly across columns.</t>
  </si>
  <si>
    <t xml:space="preserve">  Fiscal Year 2014:</t>
  </si>
  <si>
    <t xml:space="preserve">  Fiscal Years 1975-2014:</t>
  </si>
  <si>
    <t>30.9 million</t>
  </si>
  <si>
    <t>41.2 million</t>
  </si>
  <si>
    <t>(2014 Dollars)</t>
  </si>
  <si>
    <t>Source: PBGC Annual Reports.</t>
  </si>
  <si>
    <t>Source:  PBGC Annual Reports.</t>
  </si>
  <si>
    <t>PBGC Maximum Guaranteed Benefits (1980-2016)</t>
  </si>
  <si>
    <r>
      <t xml:space="preserve">See "Underfunding Measures in Table S-47" in the </t>
    </r>
    <r>
      <rPr>
        <b/>
        <sz val="8"/>
        <rFont val="Arial"/>
        <family val="2"/>
      </rPr>
      <t>Pension Insurance Data Book 2005,</t>
    </r>
    <r>
      <rPr>
        <b/>
        <i/>
        <sz val="8"/>
        <rFont val="Arial"/>
        <family val="2"/>
      </rPr>
      <t xml:space="preserve"> pp 16-23, for a further explanation of these measures.</t>
    </r>
  </si>
  <si>
    <t>Sources:  PBGC Fiscal Year Closing File.</t>
  </si>
  <si>
    <t>Source:  PBGC Fiscal Year Closing File.</t>
  </si>
  <si>
    <t>Source:  PBGC Fiscal Year Closing File and Bureau of Labor Statistics</t>
  </si>
  <si>
    <t>Claim calculations represent aggregated and average counts of plans, claims, and participants over the stated period.</t>
  </si>
  <si>
    <t>Source: PBGC Fiscal Year Closing File.</t>
  </si>
  <si>
    <t xml:space="preserve">Due to rounding of individual items, percentages may not add up to 100%. </t>
  </si>
  <si>
    <t>Data for plan years prior to 1999 include only plans with 100 or more participants.</t>
  </si>
  <si>
    <r>
      <t xml:space="preserve">Sources: </t>
    </r>
    <r>
      <rPr>
        <b/>
        <sz val="8"/>
        <rFont val="Arial"/>
        <family val="2"/>
      </rPr>
      <t>PBGC</t>
    </r>
    <r>
      <rPr>
        <b/>
        <i/>
        <sz val="8"/>
        <rFont val="Arial"/>
        <family val="2"/>
      </rPr>
      <t xml:space="preserve"> </t>
    </r>
    <r>
      <rPr>
        <b/>
        <sz val="8"/>
        <rFont val="Arial"/>
        <family val="2"/>
      </rPr>
      <t xml:space="preserve">Pension Insurance Data Book </t>
    </r>
    <r>
      <rPr>
        <b/>
        <i/>
        <sz val="8"/>
        <rFont val="Arial"/>
        <family val="2"/>
      </rPr>
      <t xml:space="preserve">Tables S-30, S-32, M-5 and M-7 and data on employed wage and salary workers from Labor Force Statistics from the Current Population Survey (Bureau of Labor Statistics, U.S. Department of Labor). </t>
    </r>
  </si>
  <si>
    <t>Due to rounding of individual items, percentages may not add up across columns.</t>
  </si>
  <si>
    <t>Sources:  PBGC Premium Filings and Annual Report</t>
  </si>
  <si>
    <t>PBGC Premium Revenue (1980-2015)</t>
  </si>
  <si>
    <t>Various Measures of Underfunding in PBGC-Insured Plans (1992-2014)</t>
  </si>
  <si>
    <t>Net Financial Position of PBGC's Single-Employer Program (1980-2015)</t>
  </si>
  <si>
    <t>Top 10 Firms Presenting Claims (1975-2014)</t>
  </si>
  <si>
    <t>PBGC Trusteed Plans by Size of Claim and Plan Size (1975-2014)</t>
  </si>
  <si>
    <t>PBGC Benefit Payments, Payees and Deferred Payees (1980-2014)</t>
  </si>
  <si>
    <t xml:space="preserve">Total PBGC Payees and Benefit Payments by Size of Monthly Payment (2014) </t>
  </si>
  <si>
    <t xml:space="preserve">PBGC Retired Payees and Benefit Payments by Size of Monthly Payment (2014) </t>
  </si>
  <si>
    <t>PBGC-Insured Active Participants as a Percent of Private-Sector Wage and Salary Workers (1980-2013)</t>
  </si>
  <si>
    <t>PBGC-Insured Participants by Status of Benefit Accruals and Participation Freeze (2008-2013)</t>
  </si>
  <si>
    <t xml:space="preserve">PBGC-Insured Plans and Participants by Variable-Rate Premium Status (1992-2013) </t>
  </si>
  <si>
    <t>Funding of PBGC-Insured Plans (1980-2013)</t>
  </si>
  <si>
    <t>Funding of Underfunded PBGC-Insured Plans (1980-2013)</t>
  </si>
  <si>
    <t xml:space="preserve">Plans, Participants and Funding of PBGC-Insured Plans by Funding Ratio (2013) </t>
  </si>
  <si>
    <t>Net Financial Position of PBGC's Multiemployer Program (1980-2015)</t>
  </si>
  <si>
    <t xml:space="preserve">Plans, Participants, and Funding of PBGC-Insured Plans by Funding Ratio (2013) </t>
  </si>
  <si>
    <t>Zone Status</t>
  </si>
  <si>
    <t>Red</t>
  </si>
  <si>
    <t>Active</t>
  </si>
  <si>
    <t>In Pay</t>
  </si>
  <si>
    <t>Total Participants</t>
  </si>
  <si>
    <t>Percent of System</t>
  </si>
  <si>
    <t>Orange</t>
  </si>
  <si>
    <t>Yellow</t>
  </si>
  <si>
    <t>Green</t>
  </si>
  <si>
    <t>Table M-17</t>
  </si>
  <si>
    <t>M-17</t>
  </si>
  <si>
    <t>Sources: Internal Revenue Service Form 5500 Series filings.</t>
  </si>
  <si>
    <t>***The number of payees includes those receiving a periodic pension benefit payment and those who received a lump-sum benefit payment from PBGC during FY 2014.</t>
  </si>
  <si>
    <t>Figures for 2012 and beyond are estimates from PBGC internal calculations.</t>
  </si>
  <si>
    <t>****Terminated Booked plans are plans that are expected to become insolvent and whose liabilities have been included in PBGC's financial position and liabilities however they are not yet insolvent and may never require assistance. Assets are taken from the Schedule H and liabilites are estimated based on Present Values of outstanding liabilities.</t>
  </si>
  <si>
    <t>Participants by Plan Zone Status and Participant Status</t>
  </si>
  <si>
    <t>Participant Status</t>
  </si>
  <si>
    <t>Total PBGC Payees and Average Benefit Payments by Age and Gender (Fiscal Year 2014)</t>
  </si>
  <si>
    <t xml:space="preserve"> by Age and Gender (Fiscal Year 2014)</t>
  </si>
  <si>
    <t>by Age and Gender (Fiscal Year 2014)</t>
  </si>
  <si>
    <t>Beginning in fiscal year 2014 the percentages displayed represent the proportion of each age group within each gender.</t>
  </si>
  <si>
    <t>-</t>
  </si>
  <si>
    <t>***</t>
  </si>
  <si>
    <t>Total Number of Payees</t>
  </si>
  <si>
    <t xml:space="preserve">    Paid Directly***</t>
  </si>
  <si>
    <t xml:space="preserve">    Paid Indirectly Through Financial Assistance</t>
  </si>
  <si>
    <t>Total Benefit Payments</t>
  </si>
  <si>
    <t xml:space="preserve">    Paid Directly to Payees</t>
  </si>
  <si>
    <t xml:space="preserve">    Financial Assistance Granted</t>
  </si>
  <si>
    <t xml:space="preserve">    Total Assets</t>
  </si>
  <si>
    <t xml:space="preserve">    Total Liabilities</t>
  </si>
  <si>
    <t>$8.00*</t>
  </si>
  <si>
    <t xml:space="preserve">                 *</t>
  </si>
  <si>
    <t>Participant Distribution by Plan Zone Status and Participant Status</t>
  </si>
  <si>
    <t>Total PBGC Payees and Average Benefit Payments by Age and Gender (2014)</t>
  </si>
  <si>
    <t xml:space="preserve">PBGC Retired Payees and Average Benefit Payments by Age and Gender (2014) </t>
  </si>
  <si>
    <t>PBGC Beneficiary Payees and Average Benefit Payments by Age and Gender (2014)</t>
  </si>
  <si>
    <t>PBGC-Insured Plans by Status of Benefit Accruals and Participation Freeze (2008-2013)</t>
  </si>
  <si>
    <t>PBGC Payees and Benefit Payments (Pre-MPPAA Plans, 1980-2014)</t>
  </si>
  <si>
    <t>PBGC Financial Assistance to Insolvent Plans (Post-MPPAA Plans, 1980-2015)</t>
  </si>
  <si>
    <t xml:space="preserve">Source: Internal Revenue Service Form 5500 Series Filings. </t>
  </si>
  <si>
    <t xml:space="preserve">Source: Internal Revenue Service Form 5500 Series Filings.   </t>
  </si>
  <si>
    <t>Source: Internal Revenue Service Form 5500 Series Filings.</t>
  </si>
  <si>
    <t>Partially-Frozen and Closed to New Entrants**</t>
  </si>
  <si>
    <t>Partially-Frozen and Open to New Entrants**</t>
  </si>
  <si>
    <t>**Includes plans where only service is frozen, or pay and/or service is frozen for some participants.</t>
  </si>
  <si>
    <t>Accruals partially frozen and closed to new entrants**</t>
  </si>
  <si>
    <t>Accruals partially frozen and open to new entrants**</t>
  </si>
  <si>
    <t>Sources: PBGC Premium Filings and Internal Revenue Service Form 5500 Series Filings.</t>
  </si>
  <si>
    <t>Average Variable-Rate Premium
Per Participant</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</si>
  <si>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t>
  </si>
  <si>
    <t>**Before plan year 2012, durations of 15.02 and 5.32 for non-annuitants and annuitant liability, respectively, were used in the calculation. Beginning in plan year 2012 these durations were updated. The new values are 14 and 9 for non-annuitants and annuitants, respectively. As a point of reference the underfunding for 2012 derived using the previous factors would be $720,178.</t>
  </si>
  <si>
    <t xml:space="preserve">Sources: Internal Revenue Service Form 5500 Series filings. </t>
  </si>
  <si>
    <t xml:space="preserve">---   </t>
  </si>
  <si>
    <t xml:space="preserve">   (A)</t>
  </si>
  <si>
    <t>Underfunding data from PBGC premium filings used to calculate the variable-rate premium.  Underfunding is based on vested benefits.</t>
  </si>
  <si>
    <t>Underfunding for plan sponsors with less than investment-grade bond ratings.  Underfunding is based on estimated vested benefits.</t>
  </si>
  <si>
    <t>Estimated total liabilities are based on all plan liabilities, whether vested or not.  The same adjustment that is applied to and described in the footnote for the group labeled (A) is applied to this group.</t>
  </si>
  <si>
    <t>Sources:  PBGC Fiscal Year Closing File, 2012 update of the Retirement Expectations and Pension Plan Coverage Topic Module (Wave 11) of the 2008 Survey of Income and Program Participation (SIPP) , PBGC Case Management System, PBGC Premium Filings, PBGC Participant System (PRISM), and fiscal year calculations.</t>
  </si>
  <si>
    <t>The Employee Retirement Income Security Act of 1974 (ERISA) mandates that the maximum guaranteed amounts be adjusted annually based on changes in the Social Security contribution and benefit base.</t>
  </si>
  <si>
    <t>The maximum guarantee shown applies to workers who retire at age 65.  PBGC increases the maximum guarantee for people retiring later than age 65 and reduces it for retirees taking earlier retirement or electing survivor's benefits.</t>
  </si>
  <si>
    <t>In some instances, where a pension plan has adequate resources or PBGC recovers sufficient amounts, a participant may receive benefits in excess of the maximum guarantee.</t>
  </si>
  <si>
    <t>The Pension Protection Act of 2006 provides that if a plan terminates while the sponsor is in a bankruptcy entered into after September 16, 2006, the applicable guarantees will generally be those for the year the sponsor entered bankruptcy regardless of the year the plan actually terminates.</t>
  </si>
  <si>
    <t>Total 
Premium 
Revenue</t>
  </si>
  <si>
    <t>Benefit 
Payments</t>
  </si>
  <si>
    <t>Administrative &amp; 
Investment Expenses</t>
  </si>
  <si>
    <t>Net Financial 
Assistance</t>
  </si>
  <si>
    <t>Premiums Minus Benefits, 
Financial Assistance and 
Expenses Paid</t>
  </si>
  <si>
    <t xml:space="preserve">PBGC Payees and Benefit Payments (Pre-MPPAA Plans, 1980-2014) </t>
  </si>
  <si>
    <t>*These payees were in the 10 multiemployer plans PBGC trusteed prior to October 1980. The Multiemployer Pension Plan Amendments Act of 1980 (MPPAA) changed PBGC's responsibility from trusteeship of troubled plans to providing financial assistance (loans) to insolvent multiemployer plans.</t>
  </si>
  <si>
    <t>PBGC Financial Assistance to Insolvent Plans (Post-MPPAA Plans, 1981-2015)</t>
  </si>
  <si>
    <t>(5) Two of these plans received small lump-sum payments to finalize closeouts initiated in 2008.  These two plans are not included with plans receiving a lump-sum payment for 2009.</t>
  </si>
  <si>
    <t>(7) Total for plan columns represents the total number of multiemployer plans that ever received the stated type of financial assistance from PBGC's Multiemployer Insurance Program.</t>
  </si>
  <si>
    <r>
      <t xml:space="preserve"> Plans Receiving Periodic Payments</t>
    </r>
    <r>
      <rPr>
        <b/>
        <vertAlign val="superscript"/>
        <sz val="11"/>
        <rFont val="Helvetica"/>
      </rPr>
      <t>(1)</t>
    </r>
  </si>
  <si>
    <t>Amount of Periodic Payments</t>
  </si>
  <si>
    <r>
      <t xml:space="preserve"> Plans Receiving 
a Lump-Sum Payment</t>
    </r>
    <r>
      <rPr>
        <b/>
        <vertAlign val="superscript"/>
        <sz val="11"/>
        <rFont val="Helvetica"/>
      </rPr>
      <t>(2)</t>
    </r>
  </si>
  <si>
    <t>Total 
Amount of Financial Assistance</t>
  </si>
  <si>
    <r>
      <t>Plans 
Receiving Financial Assistance</t>
    </r>
    <r>
      <rPr>
        <b/>
        <vertAlign val="superscript"/>
        <sz val="11"/>
        <rFont val="Helvetica"/>
      </rPr>
      <t>(1)</t>
    </r>
  </si>
  <si>
    <t>Amount of 
Lump-Sum Payment</t>
  </si>
  <si>
    <r>
      <t xml:space="preserve">Total </t>
    </r>
    <r>
      <rPr>
        <b/>
        <vertAlign val="superscript"/>
        <sz val="10"/>
        <rFont val="Helvetica"/>
      </rPr>
      <t>(7)</t>
    </r>
  </si>
  <si>
    <t>Repayments of 
Past Financial 
Assistance</t>
  </si>
  <si>
    <t>Industry classifications are based on principal business activity codes used in the North American Industry Classification System. However, whenever a sponsor indicated its activity as "Insurance &amp; Employee Benefit Funds," a code covering the principal activity of plan participants was determined and substituted.</t>
  </si>
  <si>
    <t xml:space="preserve">Data for plan years prior to 1999 include only plans with 100 or more participants. </t>
  </si>
  <si>
    <t xml:space="preserve">Source: Internal Revenue Service Form 5500 Series Filings.  </t>
  </si>
  <si>
    <t>*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13.27 and 5.41 for non-annuitants and annuitant liability, respectively, were used in the calculation. For plan year 2012 these durations were updated. The new values are 14 and 8 for non-annuitants and annuitants, respectively.</t>
  </si>
  <si>
    <t>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Before plan year 2012, durations of 13.27 and 5.41 for non-annuitants and annuitant liability, respectively, were used in the calculation. For plan year 2012 these durations were updated. The new values are 14 and 8 for non-annuitants and annuitants, respectively. As a point of reference the underfunding for 2012 derived using the previous factors would be $553,842.</t>
  </si>
  <si>
    <t>Receiving Financial Assistance</t>
  </si>
  <si>
    <t>*  Beginning in 2007 and ending December 31, 2012, this amount was adjusted annually based on changes in the national average wage index (as defined in section 209(k)(1) of the Social Security Act).  The premium rate did not decline even if the national average wage index declined. The adjusted premium rate was rounded to the nearest multiple of $1.</t>
  </si>
  <si>
    <t>PBGC Claims by Fiscal Year and Plan Size (1975-2014)</t>
  </si>
  <si>
    <t>PBGC Claims by Size of Claim and Plan Size (1975-2014)</t>
  </si>
  <si>
    <t>PBGC Claims by Funded Ratio and Plan Size (1975-2014)</t>
  </si>
  <si>
    <t>PBGC Claims by Industry (1975-2014)</t>
  </si>
  <si>
    <t>Change in Claims*****</t>
  </si>
  <si>
    <t>Amount of Claims*****</t>
  </si>
  <si>
    <t>*****For purposes of this chart, claims are defined to include the excess of liabilities over assets without regard to recoveries from plan sponsors.</t>
  </si>
  <si>
    <t>For purposes of this chart, claims are defined to include the excess of liabilities over assets without regard to recoveries from plan sponsors.</t>
  </si>
  <si>
    <t>Distributions are subject to change as PBGC completes reviews and establishes termination dates.</t>
  </si>
  <si>
    <t>Total Claims</t>
  </si>
  <si>
    <t>The annual numbers of trusteed terminations shown in this table may differ from those reported elsewhere as they reflect the fiscal year of plan termination rather than the fiscal year in which  the loss was incurred.</t>
  </si>
  <si>
    <t>Underfunding calculated from Internal Revenue Service Form 5500 Series Filings.  Vested liabilities have been adjusted to the PBGC rate that, along with an assumed mortality table, reflects the cost to purchase an annuity at the beginning of the relevant year.  The assumed mortality table was UP-84 for 1980-1992, GAM-83 for 1993-2006, and the mortality table found in section 1.412(l)(7)-1 of the Income Tax Regulations for 2007 and later. Funding information from PBGC premium filings was used in 2008 whenever Form 5500 data was not available. Vested liabilities are used as a proxy for PBGC-guaranteed benefits.</t>
  </si>
  <si>
    <t>Net Position</t>
  </si>
  <si>
    <t>**Includes plans where only service is frozen, or accruals are hard-frozen for some participants.</t>
  </si>
  <si>
    <t>PBGC Pension Data at a Glance</t>
  </si>
  <si>
    <t>S-7</t>
  </si>
  <si>
    <t>S-10</t>
  </si>
  <si>
    <t>S-17</t>
  </si>
  <si>
    <t>M-15</t>
  </si>
</sst>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_______"/>
    <numFmt numFmtId="165" formatCode="&quot;$&quot;#,##0.0"/>
    <numFmt numFmtId="166" formatCode="_(* #,##0.0_);_(* \(#,##0.0\);_(* &quot;-&quot;??_);_(@_)"/>
    <numFmt numFmtId="167" formatCode="_(* #,##0_);_(* \(#,##0\);_(* &quot;-&quot;??_);_(@_)"/>
    <numFmt numFmtId="168" formatCode="0.0"/>
    <numFmt numFmtId="169" formatCode="@_________}"/>
    <numFmt numFmtId="170" formatCode="&quot;$&quot;#,##0_________}"/>
    <numFmt numFmtId="171" formatCode="_(* #,##0.000_);_(* \(#,##0.000\);_(* &quot;-&quot;??_);_(@_)"/>
    <numFmt numFmtId="172" formatCode="0.0%_______________}"/>
    <numFmt numFmtId="173" formatCode="@_______________}"/>
    <numFmt numFmtId="174" formatCode="#,##0_________}"/>
    <numFmt numFmtId="175" formatCode="&quot;$&quot;#,##0"/>
    <numFmt numFmtId="176" formatCode="#,##0______"/>
    <numFmt numFmtId="177" formatCode="0_);\(0\)"/>
    <numFmt numFmtId="178" formatCode="#,##0____"/>
    <numFmt numFmtId="179" formatCode="0.0%"/>
    <numFmt numFmtId="180" formatCode="0.0%____"/>
    <numFmt numFmtId="181" formatCode="0.0%_________}"/>
    <numFmt numFmtId="182" formatCode="_(&quot;$&quot;* #,##0_);_(&quot;$&quot;* \(#,##0\);_(&quot;$&quot;* &quot;-&quot;??_);_(@_)"/>
    <numFmt numFmtId="183" formatCode="&quot;$&quot;#,##0.00"/>
    <numFmt numFmtId="184" formatCode="0.0%_____________}"/>
    <numFmt numFmtId="185" formatCode="#,##0_______}"/>
    <numFmt numFmtId="186" formatCode="&quot;$&quot;#,##0________"/>
    <numFmt numFmtId="187" formatCode="#,##0__________"/>
    <numFmt numFmtId="188" formatCode="#,##0.0"/>
    <numFmt numFmtId="189" formatCode="&quot;$&quot;#,##0__________"/>
    <numFmt numFmtId="190" formatCode="0%_____________}"/>
    <numFmt numFmtId="191" formatCode="0.00%___________}"/>
    <numFmt numFmtId="192" formatCode="&quot;$&quot;#,##0_____________}"/>
    <numFmt numFmtId="193" formatCode="0%________________"/>
    <numFmt numFmtId="194" formatCode="0.00%______________"/>
    <numFmt numFmtId="195" formatCode="#,##0_____________}"/>
    <numFmt numFmtId="196" formatCode="&quot;$&quot;#,##0_______________________}"/>
    <numFmt numFmtId="197" formatCode="#,##0_______________________}"/>
    <numFmt numFmtId="198" formatCode="0.0%_}"/>
    <numFmt numFmtId="199" formatCode="0.0%____________"/>
    <numFmt numFmtId="200" formatCode="#,##0______________"/>
    <numFmt numFmtId="201" formatCode="0.0000000000000"/>
    <numFmt numFmtId="202" formatCode="0%___}"/>
    <numFmt numFmtId="203" formatCode="#,##0.00___________________}"/>
    <numFmt numFmtId="204" formatCode="0.0%_____}"/>
    <numFmt numFmtId="205" formatCode="0.0%______________"/>
    <numFmt numFmtId="206" formatCode="0%______"/>
    <numFmt numFmtId="207" formatCode="@_____________________}"/>
    <numFmt numFmtId="208" formatCode="0_____)"/>
    <numFmt numFmtId="209" formatCode="@_____}"/>
    <numFmt numFmtId="210" formatCode="#,##0_________);\(#,##0\)"/>
    <numFmt numFmtId="211" formatCode="0.0%_______}"/>
    <numFmt numFmtId="212" formatCode="#,##0_______);\(#,##0\)"/>
    <numFmt numFmtId="213" formatCode="&quot;$&quot;#,##0_______}"/>
    <numFmt numFmtId="214" formatCode="#,##0_____}"/>
    <numFmt numFmtId="215" formatCode="0.0%__________"/>
    <numFmt numFmtId="216" formatCode="0.0%______________________"/>
    <numFmt numFmtId="217" formatCode="0.00000%"/>
    <numFmt numFmtId="218" formatCode="#,##0.000"/>
    <numFmt numFmtId="219" formatCode="#,##0_____________________}"/>
  </numFmts>
  <fonts count="111" x14ac:knownFonts="1">
    <font>
      <sz val="10"/>
      <color theme="1"/>
      <name val="Arial"/>
      <family val="2"/>
    </font>
    <font>
      <sz val="10"/>
      <color theme="1"/>
      <name val="Arial"/>
      <family val="2"/>
    </font>
    <font>
      <b/>
      <sz val="16"/>
      <color indexed="9"/>
      <name val="Helvetica"/>
    </font>
    <font>
      <b/>
      <sz val="10"/>
      <name val="Helvetica"/>
      <family val="2"/>
    </font>
    <font>
      <b/>
      <sz val="9"/>
      <name val="Helvetica"/>
    </font>
    <font>
      <b/>
      <sz val="9"/>
      <name val="Helvetica"/>
      <family val="2"/>
    </font>
    <font>
      <b/>
      <sz val="8"/>
      <name val="Helvetica"/>
      <family val="2"/>
    </font>
    <font>
      <b/>
      <i/>
      <sz val="7"/>
      <name val="Helvetica"/>
      <family val="2"/>
    </font>
    <font>
      <b/>
      <i/>
      <sz val="6"/>
      <name val="Helvetica"/>
      <family val="2"/>
    </font>
    <font>
      <b/>
      <sz val="10"/>
      <name val="Arial"/>
      <family val="2"/>
    </font>
    <font>
      <b/>
      <sz val="9"/>
      <name val="Arial"/>
      <family val="2"/>
    </font>
    <font>
      <b/>
      <i/>
      <sz val="8"/>
      <color theme="1"/>
      <name val="Arial"/>
      <family val="2"/>
    </font>
    <font>
      <b/>
      <sz val="14"/>
      <color indexed="9"/>
      <name val="Helvetica"/>
    </font>
    <font>
      <b/>
      <i/>
      <sz val="8"/>
      <name val="Arial"/>
      <family val="2"/>
    </font>
    <font>
      <b/>
      <sz val="18"/>
      <color indexed="9"/>
      <name val="Helvetica"/>
      <family val="2"/>
    </font>
    <font>
      <b/>
      <i/>
      <sz val="8"/>
      <name val="Helvetica"/>
    </font>
    <font>
      <b/>
      <sz val="8"/>
      <name val="Arial"/>
      <family val="2"/>
    </font>
    <font>
      <b/>
      <sz val="10"/>
      <name val="Helv"/>
      <family val="2"/>
    </font>
    <font>
      <b/>
      <sz val="10"/>
      <name val="Helvetica"/>
    </font>
    <font>
      <b/>
      <sz val="14"/>
      <name val="Helvetica"/>
    </font>
    <font>
      <b/>
      <sz val="8"/>
      <name val="Helvetica"/>
    </font>
    <font>
      <b/>
      <sz val="10"/>
      <name val="Helv"/>
    </font>
    <font>
      <b/>
      <sz val="12"/>
      <name val="Helvetica"/>
    </font>
    <font>
      <sz val="10"/>
      <name val="Arial"/>
      <family val="2"/>
    </font>
    <font>
      <b/>
      <i/>
      <sz val="9"/>
      <name val="Arial"/>
      <family val="2"/>
    </font>
    <font>
      <b/>
      <i/>
      <sz val="10"/>
      <name val="Helvetica"/>
    </font>
    <font>
      <b/>
      <i/>
      <sz val="9"/>
      <name val="Helvetica"/>
      <family val="2"/>
    </font>
    <font>
      <b/>
      <sz val="11"/>
      <name val="Helvetica"/>
    </font>
    <font>
      <b/>
      <sz val="16"/>
      <color indexed="9"/>
      <name val="Helvetica"/>
      <family val="2"/>
    </font>
    <font>
      <b/>
      <sz val="12"/>
      <name val="Helvetica"/>
      <family val="2"/>
    </font>
    <font>
      <sz val="8"/>
      <name val="Helvetica"/>
      <family val="2"/>
    </font>
    <font>
      <sz val="8"/>
      <name val="Arial"/>
      <family val="2"/>
    </font>
    <font>
      <b/>
      <i/>
      <sz val="8"/>
      <name val="Helvetica"/>
      <family val="2"/>
    </font>
    <font>
      <b/>
      <sz val="10"/>
      <color theme="1"/>
      <name val="Arial"/>
      <family val="2"/>
    </font>
    <font>
      <sz val="11"/>
      <color theme="1"/>
      <name val="Calibri"/>
      <family val="2"/>
      <scheme val="minor"/>
    </font>
    <font>
      <sz val="10"/>
      <name val="Helvetica"/>
    </font>
    <font>
      <b/>
      <sz val="11"/>
      <name val="Helvetica"/>
      <family val="2"/>
    </font>
    <font>
      <b/>
      <i/>
      <sz val="10"/>
      <name val="Helvetica"/>
      <family val="2"/>
    </font>
    <font>
      <b/>
      <sz val="14"/>
      <name val="Helv"/>
      <family val="2"/>
    </font>
    <font>
      <b/>
      <i/>
      <sz val="8"/>
      <name val="Helv"/>
    </font>
    <font>
      <b/>
      <sz val="8"/>
      <name val="Helv"/>
      <family val="2"/>
    </font>
    <font>
      <b/>
      <sz val="12"/>
      <name val="Arial"/>
      <family val="2"/>
    </font>
    <font>
      <b/>
      <sz val="18"/>
      <name val="Helvetica"/>
    </font>
    <font>
      <b/>
      <i/>
      <sz val="6"/>
      <name val="Helvetica"/>
    </font>
    <font>
      <b/>
      <sz val="10"/>
      <color indexed="9"/>
      <name val="Helvetica"/>
    </font>
    <font>
      <b/>
      <sz val="10"/>
      <color indexed="10"/>
      <name val="Helvetica"/>
      <family val="2"/>
    </font>
    <font>
      <b/>
      <sz val="9"/>
      <color indexed="9"/>
      <name val="Helvetica"/>
    </font>
    <font>
      <b/>
      <i/>
      <sz val="10"/>
      <name val="Helv"/>
      <family val="2"/>
    </font>
    <font>
      <b/>
      <i/>
      <sz val="8"/>
      <name val="Helv"/>
      <family val="2"/>
    </font>
    <font>
      <sz val="10"/>
      <color indexed="8"/>
      <name val="Verdana"/>
      <family val="2"/>
    </font>
    <font>
      <b/>
      <sz val="11"/>
      <name val="Arial"/>
      <family val="2"/>
    </font>
    <font>
      <b/>
      <sz val="10"/>
      <color indexed="10"/>
      <name val="Arial"/>
      <family val="2"/>
    </font>
    <font>
      <i/>
      <sz val="8"/>
      <name val="Helvetica"/>
    </font>
    <font>
      <b/>
      <sz val="16"/>
      <name val="Helvetica"/>
      <family val="2"/>
    </font>
    <font>
      <i/>
      <sz val="10"/>
      <name val="Helvetica"/>
    </font>
    <font>
      <b/>
      <sz val="6"/>
      <color indexed="10"/>
      <name val="Helvetica"/>
      <family val="2"/>
    </font>
    <font>
      <b/>
      <sz val="6"/>
      <name val="Helvetica"/>
      <family val="2"/>
    </font>
    <font>
      <b/>
      <sz val="12"/>
      <color indexed="10"/>
      <name val="Helvetica"/>
      <family val="2"/>
    </font>
    <font>
      <b/>
      <i/>
      <sz val="9"/>
      <name val="Helvetica"/>
    </font>
    <font>
      <b/>
      <i/>
      <sz val="12"/>
      <name val="Helvetica"/>
    </font>
    <font>
      <b/>
      <sz val="10.5"/>
      <name val="Helvetica"/>
    </font>
    <font>
      <sz val="8"/>
      <name val="Helvetica"/>
    </font>
    <font>
      <b/>
      <sz val="10.5"/>
      <name val="Helvetica"/>
      <family val="2"/>
    </font>
    <font>
      <b/>
      <sz val="14"/>
      <name val="Helvetica"/>
      <family val="2"/>
    </font>
    <font>
      <b/>
      <sz val="12"/>
      <color theme="1"/>
      <name val="Arial"/>
      <family val="2"/>
    </font>
    <font>
      <b/>
      <sz val="14"/>
      <color theme="1"/>
      <name val="Arial"/>
      <family val="2"/>
    </font>
    <font>
      <sz val="14"/>
      <color theme="1"/>
      <name val="Arial"/>
      <family val="2"/>
    </font>
    <font>
      <b/>
      <sz val="12"/>
      <color theme="1"/>
      <name val="HElvetica"/>
    </font>
    <font>
      <sz val="12"/>
      <name val="Arial"/>
      <family val="2"/>
    </font>
    <font>
      <sz val="12"/>
      <name val="Helvetica"/>
    </font>
    <font>
      <b/>
      <i/>
      <sz val="7"/>
      <name val="Helvetica"/>
    </font>
    <font>
      <sz val="10"/>
      <name val="Helvetica"/>
      <family val="2"/>
    </font>
    <font>
      <sz val="7"/>
      <name val="Arial"/>
      <family val="2"/>
    </font>
    <font>
      <b/>
      <sz val="12"/>
      <name val="Cambria"/>
      <family val="1"/>
    </font>
    <font>
      <b/>
      <sz val="10"/>
      <color rgb="FFFFFFFF"/>
      <name val="Helvetica"/>
    </font>
    <font>
      <b/>
      <sz val="14"/>
      <name val="Arial"/>
      <family val="2"/>
    </font>
    <font>
      <i/>
      <u/>
      <sz val="14"/>
      <name val="Arial"/>
      <family val="2"/>
    </font>
    <font>
      <b/>
      <i/>
      <u/>
      <sz val="10"/>
      <name val="Arial"/>
      <family val="2"/>
    </font>
    <font>
      <b/>
      <sz val="10"/>
      <color rgb="FF00FF00"/>
      <name val="Arial"/>
      <family val="2"/>
    </font>
    <font>
      <b/>
      <sz val="9"/>
      <color theme="1"/>
      <name val="Helvetica"/>
    </font>
    <font>
      <sz val="9"/>
      <name val="Helvetica"/>
    </font>
    <font>
      <sz val="9"/>
      <color theme="1"/>
      <name val="HElvetica"/>
    </font>
    <font>
      <b/>
      <sz val="9"/>
      <color rgb="FF00B050"/>
      <name val="HElvetica"/>
    </font>
    <font>
      <sz val="8"/>
      <color theme="1"/>
      <name val="Helvetica"/>
    </font>
    <font>
      <b/>
      <sz val="8"/>
      <color theme="1"/>
      <name val="HElvetica"/>
    </font>
    <font>
      <b/>
      <i/>
      <sz val="10"/>
      <name val="Arial"/>
      <family val="2"/>
    </font>
    <font>
      <b/>
      <sz val="8"/>
      <color rgb="FFFF0000"/>
      <name val="Helvetica"/>
      <family val="2"/>
    </font>
    <font>
      <sz val="12"/>
      <color theme="1"/>
      <name val="HElvetica"/>
    </font>
    <font>
      <b/>
      <sz val="16"/>
      <color rgb="FFFF0000"/>
      <name val="Arial"/>
      <family val="2"/>
    </font>
    <font>
      <b/>
      <sz val="10"/>
      <color rgb="FFFF0000"/>
      <name val="Arial"/>
      <family val="2"/>
    </font>
    <font>
      <b/>
      <sz val="12"/>
      <color indexed="8"/>
      <name val="HElvetica"/>
    </font>
    <font>
      <sz val="12"/>
      <color indexed="8"/>
      <name val="Helvetica"/>
    </font>
    <font>
      <sz val="9"/>
      <name val="Arial"/>
      <family val="2"/>
    </font>
    <font>
      <b/>
      <sz val="11"/>
      <color rgb="FFFF0000"/>
      <name val="Helvetica"/>
      <family val="2"/>
    </font>
    <font>
      <b/>
      <sz val="8"/>
      <color theme="1"/>
      <name val="Arial"/>
      <family val="2"/>
    </font>
    <font>
      <sz val="8"/>
      <color theme="1"/>
      <name val="Arial"/>
      <family val="2"/>
    </font>
    <font>
      <b/>
      <sz val="16"/>
      <color indexed="9"/>
      <name val="Arial"/>
      <family val="2"/>
    </font>
    <font>
      <b/>
      <sz val="16"/>
      <name val="Arial"/>
      <family val="2"/>
    </font>
    <font>
      <b/>
      <sz val="10.5"/>
      <name val="Arial"/>
      <family val="2"/>
    </font>
    <font>
      <b/>
      <sz val="14"/>
      <color indexed="9"/>
      <name val="Helvetica"/>
      <family val="2"/>
    </font>
    <font>
      <b/>
      <sz val="14"/>
      <color indexed="9"/>
      <name val="Arial"/>
      <family val="2"/>
    </font>
    <font>
      <b/>
      <sz val="16"/>
      <color rgb="FFFFFFFF"/>
      <name val="Helvetica"/>
      <family val="2"/>
    </font>
    <font>
      <b/>
      <sz val="14"/>
      <color rgb="FFFFFFFF"/>
      <name val="Helvetica"/>
    </font>
    <font>
      <b/>
      <i/>
      <sz val="10"/>
      <color indexed="9"/>
      <name val="Helvetica"/>
    </font>
    <font>
      <b/>
      <sz val="9"/>
      <color theme="1"/>
      <name val="Arial"/>
      <family val="2"/>
    </font>
    <font>
      <b/>
      <sz val="12"/>
      <name val="Helv"/>
      <family val="2"/>
    </font>
    <font>
      <b/>
      <vertAlign val="superscript"/>
      <sz val="11"/>
      <name val="Helvetica"/>
    </font>
    <font>
      <b/>
      <vertAlign val="superscript"/>
      <sz val="10"/>
      <name val="Helvetica"/>
    </font>
    <font>
      <b/>
      <sz val="11"/>
      <color theme="1"/>
      <name val="Arial"/>
      <family val="2"/>
    </font>
    <font>
      <sz val="11"/>
      <color theme="1"/>
      <name val="Arial"/>
      <family val="2"/>
    </font>
    <font>
      <u/>
      <sz val="10"/>
      <color theme="10"/>
      <name val="Arial"/>
      <family val="2"/>
    </font>
  </fonts>
  <fills count="1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indexed="40"/>
        <bgColor indexed="64"/>
      </patternFill>
    </fill>
    <fill>
      <patternFill patternType="solid">
        <fgColor indexed="43"/>
        <bgColor indexed="64"/>
      </patternFill>
    </fill>
    <fill>
      <patternFill patternType="solid">
        <fgColor rgb="FFFFFFCC"/>
        <bgColor rgb="FF000000"/>
      </patternFill>
    </fill>
    <fill>
      <patternFill patternType="solid">
        <fgColor theme="4" tint="-0.249977111117893"/>
        <bgColor rgb="FF000000"/>
      </patternFill>
    </fill>
    <fill>
      <patternFill patternType="solid">
        <fgColor rgb="FFFFFFFF"/>
        <bgColor rgb="FF000000"/>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50"/>
        <bgColor indexed="64"/>
      </patternFill>
    </fill>
  </fills>
  <borders count="1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dashed">
        <color indexed="64"/>
      </right>
      <top style="medium">
        <color indexed="64"/>
      </top>
      <bottom/>
      <diagonal/>
    </border>
    <border>
      <left style="thin">
        <color indexed="64"/>
      </left>
      <right style="thin">
        <color indexed="64"/>
      </right>
      <top style="medium">
        <color indexed="64"/>
      </top>
      <bottom/>
      <diagonal/>
    </border>
    <border>
      <left style="thin">
        <color indexed="64"/>
      </left>
      <right style="dashed">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tted">
        <color indexed="64"/>
      </left>
      <right style="dashed">
        <color indexed="64"/>
      </right>
      <top/>
      <bottom/>
      <diagonal/>
    </border>
    <border>
      <left/>
      <right style="dashed">
        <color indexed="64"/>
      </right>
      <top/>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top style="medium">
        <color indexed="64"/>
      </top>
      <bottom/>
      <diagonal/>
    </border>
    <border>
      <left style="dashed">
        <color indexed="64"/>
      </left>
      <right/>
      <top style="medium">
        <color indexed="64"/>
      </top>
      <bottom/>
      <diagonal/>
    </border>
    <border>
      <left style="thin">
        <color indexed="64"/>
      </left>
      <right/>
      <top/>
      <bottom/>
      <diagonal/>
    </border>
    <border>
      <left style="dashed">
        <color indexed="64"/>
      </left>
      <right/>
      <top/>
      <bottom/>
      <diagonal/>
    </border>
    <border>
      <left style="thin">
        <color indexed="64"/>
      </left>
      <right/>
      <top/>
      <bottom style="medium">
        <color indexed="64"/>
      </bottom>
      <diagonal/>
    </border>
    <border>
      <left style="dashed">
        <color indexed="64"/>
      </left>
      <right/>
      <top/>
      <bottom style="medium">
        <color indexed="64"/>
      </bottom>
      <diagonal/>
    </border>
    <border>
      <left/>
      <right style="thin">
        <color indexed="64"/>
      </right>
      <top style="medium">
        <color indexed="64"/>
      </top>
      <bottom/>
      <diagonal/>
    </border>
    <border>
      <left style="dotted">
        <color indexed="64"/>
      </left>
      <right/>
      <top/>
      <bottom/>
      <diagonal/>
    </border>
    <border>
      <left style="dotted">
        <color indexed="64"/>
      </left>
      <right/>
      <top/>
      <bottom style="medium">
        <color indexed="64"/>
      </bottom>
      <diagonal/>
    </border>
    <border>
      <left/>
      <right style="dashed">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dashed">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right style="dashed">
        <color indexed="64"/>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bottom style="thin">
        <color indexed="64"/>
      </bottom>
      <diagonal/>
    </border>
    <border>
      <left/>
      <right style="dotted">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medium">
        <color indexed="64"/>
      </left>
      <right style="thin">
        <color indexed="64"/>
      </right>
      <top/>
      <bottom style="dashed">
        <color indexed="64"/>
      </bottom>
      <diagonal/>
    </border>
    <border>
      <left style="medium">
        <color rgb="FFE5E5E5"/>
      </left>
      <right style="medium">
        <color rgb="FFE5E5E5"/>
      </right>
      <top style="medium">
        <color rgb="FFE5E5E5"/>
      </top>
      <bottom style="medium">
        <color rgb="FFE5E5E5"/>
      </bottom>
      <diagonal/>
    </border>
    <border>
      <left style="dashed">
        <color indexed="64"/>
      </left>
      <right style="dotted">
        <color indexed="64"/>
      </right>
      <top/>
      <bottom/>
      <diagonal/>
    </border>
    <border>
      <left style="dotted">
        <color indexed="64"/>
      </left>
      <right style="thin">
        <color indexed="64"/>
      </right>
      <top/>
      <bottom/>
      <diagonal/>
    </border>
    <border>
      <left style="dash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style="thin">
        <color indexed="64"/>
      </left>
      <right/>
      <top style="dashed">
        <color indexed="64"/>
      </top>
      <bottom style="thin">
        <color indexed="64"/>
      </bottom>
      <diagonal/>
    </border>
    <border>
      <left style="dotted">
        <color indexed="64"/>
      </left>
      <right/>
      <top/>
      <bottom style="thin">
        <color indexed="64"/>
      </bottom>
      <diagonal/>
    </border>
    <border>
      <left style="dotted">
        <color indexed="64"/>
      </left>
      <right/>
      <top/>
      <bottom style="dashed">
        <color indexed="64"/>
      </bottom>
      <diagonal/>
    </border>
    <border>
      <left style="dotted">
        <color indexed="64"/>
      </left>
      <right/>
      <top style="dashed">
        <color indexed="64"/>
      </top>
      <bottom/>
      <diagonal/>
    </border>
    <border>
      <left style="dashed">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diagonal/>
    </border>
    <border>
      <left style="medium">
        <color indexed="64"/>
      </left>
      <right style="thin">
        <color indexed="64"/>
      </right>
      <top style="dash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theme="2" tint="-9.9978637043366805E-2"/>
      </bottom>
      <diagonal/>
    </border>
    <border>
      <left style="medium">
        <color indexed="64"/>
      </left>
      <right style="thin">
        <color theme="2" tint="-9.9978637043366805E-2"/>
      </right>
      <top style="medium">
        <color indexed="64"/>
      </top>
      <bottom style="thin">
        <color theme="2" tint="-9.9978637043366805E-2"/>
      </bottom>
      <diagonal/>
    </border>
    <border>
      <left style="thin">
        <color theme="2" tint="-9.9978637043366805E-2"/>
      </left>
      <right style="thin">
        <color theme="2" tint="-9.9978637043366805E-2"/>
      </right>
      <top style="medium">
        <color indexed="64"/>
      </top>
      <bottom style="thin">
        <color theme="2" tint="-9.9978637043366805E-2"/>
      </bottom>
      <diagonal/>
    </border>
    <border>
      <left style="thin">
        <color theme="2" tint="-9.9978637043366805E-2"/>
      </left>
      <right/>
      <top style="medium">
        <color indexed="64"/>
      </top>
      <bottom style="thin">
        <color theme="2" tint="-9.9978637043366805E-2"/>
      </bottom>
      <diagonal/>
    </border>
    <border>
      <left/>
      <right style="medium">
        <color indexed="64"/>
      </right>
      <top style="medium">
        <color indexed="64"/>
      </top>
      <bottom style="thin">
        <color theme="2" tint="-9.9978637043366805E-2"/>
      </bottom>
      <diagonal/>
    </border>
    <border>
      <left style="medium">
        <color indexed="64"/>
      </left>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style="thin">
        <color theme="2" tint="-9.9978637043366805E-2"/>
      </top>
      <bottom/>
      <diagonal/>
    </border>
    <border>
      <left/>
      <right style="medium">
        <color indexed="64"/>
      </right>
      <top style="thin">
        <color theme="2" tint="-9.9978637043366805E-2"/>
      </top>
      <bottom/>
      <diagonal/>
    </border>
    <border>
      <left style="medium">
        <color indexed="64"/>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top/>
      <bottom style="thin">
        <color theme="2" tint="-9.9978637043366805E-2"/>
      </bottom>
      <diagonal/>
    </border>
    <border>
      <left/>
      <right style="medium">
        <color indexed="64"/>
      </right>
      <top/>
      <bottom style="thin">
        <color theme="2" tint="-9.9978637043366805E-2"/>
      </bottom>
      <diagonal/>
    </border>
    <border>
      <left style="medium">
        <color indexed="64"/>
      </left>
      <right style="medium">
        <color indexed="64"/>
      </right>
      <top style="medium">
        <color indexed="64"/>
      </top>
      <bottom style="medium">
        <color indexed="64"/>
      </bottom>
      <diagonal/>
    </border>
    <border>
      <left style="medium">
        <color indexed="64"/>
      </left>
      <right/>
      <top style="thin">
        <color theme="2" tint="-9.9978637043366805E-2"/>
      </top>
      <bottom/>
      <diagonal/>
    </border>
    <border>
      <left style="medium">
        <color indexed="64"/>
      </left>
      <right style="thin">
        <color theme="2" tint="-9.9978637043366805E-2"/>
      </right>
      <top style="medium">
        <color indexed="64"/>
      </top>
      <bottom style="medium">
        <color indexed="64"/>
      </bottom>
      <diagonal/>
    </border>
    <border>
      <left style="thin">
        <color theme="2" tint="-9.9978637043366805E-2"/>
      </left>
      <right style="thin">
        <color theme="2" tint="-9.9978637043366805E-2"/>
      </right>
      <top style="medium">
        <color indexed="64"/>
      </top>
      <bottom style="medium">
        <color indexed="64"/>
      </bottom>
      <diagonal/>
    </border>
    <border>
      <left style="thin">
        <color theme="2" tint="-9.9978637043366805E-2"/>
      </left>
      <right/>
      <top style="medium">
        <color indexed="64"/>
      </top>
      <bottom style="medium">
        <color indexed="64"/>
      </bottom>
      <diagonal/>
    </border>
    <border>
      <left style="medium">
        <color indexed="64"/>
      </left>
      <right style="medium">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4" fillId="0" borderId="0"/>
    <xf numFmtId="0" fontId="110" fillId="0" borderId="0" applyNumberFormat="0" applyFill="0" applyBorder="0" applyAlignment="0" applyProtection="0"/>
  </cellStyleXfs>
  <cellXfs count="3352">
    <xf numFmtId="0" fontId="0" fillId="0" borderId="0" xfId="0"/>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3" xfId="0" applyFont="1" applyFill="1" applyBorder="1" applyAlignment="1">
      <alignment horizont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6" fillId="3" borderId="4" xfId="0" applyFont="1" applyFill="1" applyBorder="1" applyAlignment="1">
      <alignment horizontal="left"/>
    </xf>
    <xf numFmtId="0" fontId="6" fillId="3" borderId="11" xfId="0" applyFont="1" applyFill="1" applyBorder="1" applyAlignment="1">
      <alignment horizontal="left" vertical="top"/>
    </xf>
    <xf numFmtId="0" fontId="6" fillId="3" borderId="12" xfId="0" applyFont="1" applyFill="1" applyBorder="1" applyAlignment="1">
      <alignment horizontal="left" vertical="top"/>
    </xf>
    <xf numFmtId="0" fontId="8" fillId="3" borderId="13" xfId="0" applyFont="1" applyFill="1" applyBorder="1" applyAlignment="1">
      <alignment horizontal="center" vertical="top"/>
    </xf>
    <xf numFmtId="0" fontId="8" fillId="3" borderId="14" xfId="0" applyFont="1" applyFill="1" applyBorder="1" applyAlignment="1">
      <alignment horizontal="center" vertical="top"/>
    </xf>
    <xf numFmtId="0" fontId="8" fillId="3" borderId="12" xfId="0" applyFont="1" applyFill="1" applyBorder="1" applyAlignment="1">
      <alignment horizontal="center" vertical="top"/>
    </xf>
    <xf numFmtId="0" fontId="8" fillId="3" borderId="15" xfId="0" applyFont="1" applyFill="1" applyBorder="1" applyAlignment="1">
      <alignment horizontal="center" vertical="top"/>
    </xf>
    <xf numFmtId="0" fontId="6" fillId="4" borderId="4" xfId="0" applyFont="1" applyFill="1" applyBorder="1" applyAlignment="1">
      <alignment horizontal="left"/>
    </xf>
    <xf numFmtId="0" fontId="6" fillId="4" borderId="10" xfId="0" applyFont="1" applyFill="1" applyBorder="1" applyAlignment="1">
      <alignment horizontal="left"/>
    </xf>
    <xf numFmtId="0" fontId="6" fillId="4" borderId="0" xfId="0" applyFont="1" applyFill="1" applyBorder="1"/>
    <xf numFmtId="0" fontId="3" fillId="4" borderId="4" xfId="0" applyFont="1" applyFill="1" applyBorder="1" applyAlignment="1">
      <alignment horizontal="center" vertical="center"/>
    </xf>
    <xf numFmtId="0" fontId="10" fillId="4" borderId="10" xfId="0" applyFont="1" applyFill="1" applyBorder="1" applyAlignment="1">
      <alignment horizontal="left" vertical="center"/>
    </xf>
    <xf numFmtId="0" fontId="6" fillId="4" borderId="11" xfId="0" applyFont="1" applyFill="1" applyBorder="1" applyAlignment="1">
      <alignment horizontal="center"/>
    </xf>
    <xf numFmtId="0" fontId="5" fillId="4" borderId="12" xfId="0" applyFont="1" applyFill="1" applyBorder="1" applyAlignment="1">
      <alignment horizontal="right"/>
    </xf>
    <xf numFmtId="0" fontId="3" fillId="4" borderId="12" xfId="0" applyFont="1" applyFill="1" applyBorder="1"/>
    <xf numFmtId="0" fontId="11" fillId="0" borderId="0" xfId="0" applyFont="1"/>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164" fontId="0" fillId="0" borderId="0" xfId="0" applyNumberFormat="1"/>
    <xf numFmtId="43" fontId="0" fillId="0" borderId="0" xfId="1" applyFont="1"/>
    <xf numFmtId="167" fontId="0" fillId="0" borderId="0" xfId="1" applyNumberFormat="1" applyFont="1"/>
    <xf numFmtId="168" fontId="0" fillId="0" borderId="0" xfId="0" applyNumberFormat="1"/>
    <xf numFmtId="1" fontId="0" fillId="0" borderId="0" xfId="0" applyNumberFormat="1"/>
    <xf numFmtId="1" fontId="0" fillId="0" borderId="0" xfId="1" applyNumberFormat="1" applyFont="1"/>
    <xf numFmtId="0" fontId="3" fillId="2" borderId="1" xfId="0" applyFont="1" applyFill="1" applyBorder="1"/>
    <xf numFmtId="0" fontId="3" fillId="2" borderId="2" xfId="0" applyFont="1" applyFill="1" applyBorder="1"/>
    <xf numFmtId="0" fontId="3" fillId="2" borderId="3" xfId="0" applyFont="1" applyFill="1" applyBorder="1"/>
    <xf numFmtId="0" fontId="0" fillId="0" borderId="0" xfId="0" applyFill="1"/>
    <xf numFmtId="0" fontId="3" fillId="2" borderId="4"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xf numFmtId="0" fontId="3" fillId="2" borderId="5" xfId="0" applyFont="1" applyFill="1" applyBorder="1"/>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20" xfId="0" applyFont="1" applyFill="1" applyBorder="1" applyAlignment="1">
      <alignment vertical="center"/>
    </xf>
    <xf numFmtId="0" fontId="3" fillId="3" borderId="2" xfId="0" applyFont="1" applyFill="1" applyBorder="1" applyAlignment="1">
      <alignment vertical="center"/>
    </xf>
    <xf numFmtId="0" fontId="3" fillId="3" borderId="21" xfId="0" applyFont="1" applyFill="1" applyBorder="1"/>
    <xf numFmtId="0" fontId="3" fillId="3" borderId="2" xfId="0" applyFont="1" applyFill="1" applyBorder="1"/>
    <xf numFmtId="0" fontId="6" fillId="3" borderId="2" xfId="0" applyFont="1" applyFill="1" applyBorder="1" applyAlignment="1">
      <alignment horizontal="center" vertical="center"/>
    </xf>
    <xf numFmtId="0" fontId="3" fillId="3" borderId="21" xfId="0" applyFont="1" applyFill="1" applyBorder="1" applyAlignment="1">
      <alignment vertical="center"/>
    </xf>
    <xf numFmtId="0" fontId="6" fillId="3" borderId="3" xfId="0" applyFont="1" applyFill="1" applyBorder="1" applyAlignment="1">
      <alignment vertical="center"/>
    </xf>
    <xf numFmtId="0" fontId="0" fillId="3" borderId="22" xfId="0" applyFill="1" applyBorder="1"/>
    <xf numFmtId="0" fontId="0" fillId="3" borderId="0" xfId="0" applyFill="1" applyBorder="1"/>
    <xf numFmtId="0" fontId="4" fillId="3" borderId="23" xfId="0" applyFont="1" applyFill="1" applyBorder="1" applyAlignment="1">
      <alignment horizontal="centerContinuous"/>
    </xf>
    <xf numFmtId="0" fontId="4" fillId="3" borderId="0" xfId="0" applyFont="1" applyFill="1" applyBorder="1" applyAlignment="1">
      <alignment horizontal="centerContinuous"/>
    </xf>
    <xf numFmtId="0" fontId="3" fillId="3" borderId="0" xfId="0" applyFont="1" applyFill="1" applyBorder="1" applyAlignment="1">
      <alignment horizontal="centerContinuous"/>
    </xf>
    <xf numFmtId="0" fontId="3" fillId="3" borderId="5" xfId="0" applyFont="1" applyFill="1" applyBorder="1" applyAlignment="1">
      <alignment horizontal="centerContinuous"/>
    </xf>
    <xf numFmtId="0" fontId="4" fillId="3" borderId="23" xfId="0" applyFont="1" applyFill="1" applyBorder="1" applyAlignment="1">
      <alignment horizontal="centerContinuous" vertical="top"/>
    </xf>
    <xf numFmtId="0" fontId="4" fillId="3" borderId="0" xfId="0" applyFont="1" applyFill="1" applyBorder="1" applyAlignment="1">
      <alignment horizontal="centerContinuous" vertical="top"/>
    </xf>
    <xf numFmtId="0" fontId="3" fillId="3" borderId="0" xfId="0" applyFont="1" applyFill="1" applyBorder="1" applyAlignment="1">
      <alignment horizontal="centerContinuous" vertical="top"/>
    </xf>
    <xf numFmtId="0" fontId="3" fillId="3" borderId="5" xfId="0" applyFont="1" applyFill="1" applyBorder="1" applyAlignment="1">
      <alignment horizontal="centerContinuous" vertical="top"/>
    </xf>
    <xf numFmtId="0" fontId="6" fillId="3" borderId="24" xfId="0" applyFont="1" applyFill="1" applyBorder="1" applyAlignment="1">
      <alignment horizontal="center" vertical="top"/>
    </xf>
    <xf numFmtId="0" fontId="6" fillId="3" borderId="12" xfId="0" applyFont="1" applyFill="1" applyBorder="1" applyAlignment="1">
      <alignment horizontal="center" vertical="top"/>
    </xf>
    <xf numFmtId="0" fontId="3" fillId="3" borderId="25" xfId="0" applyFont="1" applyFill="1" applyBorder="1"/>
    <xf numFmtId="0" fontId="3" fillId="3" borderId="12" xfId="0" applyFont="1" applyFill="1" applyBorder="1"/>
    <xf numFmtId="0" fontId="6" fillId="3" borderId="12" xfId="0" applyFont="1" applyFill="1" applyBorder="1" applyAlignment="1">
      <alignment vertical="top"/>
    </xf>
    <xf numFmtId="0" fontId="3" fillId="3" borderId="15" xfId="0" applyFont="1" applyFill="1" applyBorder="1" applyAlignment="1">
      <alignment vertical="top"/>
    </xf>
    <xf numFmtId="0" fontId="6" fillId="4" borderId="4" xfId="0" applyFont="1" applyFill="1" applyBorder="1" applyAlignment="1"/>
    <xf numFmtId="0" fontId="6" fillId="4" borderId="10" xfId="0" applyFont="1" applyFill="1" applyBorder="1" applyAlignment="1"/>
    <xf numFmtId="0" fontId="6" fillId="4" borderId="0" xfId="0" applyFont="1" applyFill="1" applyBorder="1" applyAlignment="1">
      <alignment horizontal="center" vertical="center"/>
    </xf>
    <xf numFmtId="169" fontId="10" fillId="4" borderId="23" xfId="0" applyNumberFormat="1" applyFont="1" applyFill="1" applyBorder="1" applyAlignment="1">
      <alignment horizontal="right" vertical="center"/>
    </xf>
    <xf numFmtId="0" fontId="6" fillId="4" borderId="0" xfId="0" applyFont="1" applyFill="1" applyBorder="1" applyAlignment="1">
      <alignment horizontal="right"/>
    </xf>
    <xf numFmtId="0" fontId="3" fillId="4" borderId="23" xfId="0" applyFont="1" applyFill="1" applyBorder="1"/>
    <xf numFmtId="0" fontId="3" fillId="4" borderId="0" xfId="0" applyFont="1" applyFill="1" applyBorder="1"/>
    <xf numFmtId="0" fontId="3" fillId="4" borderId="5" xfId="0" applyFont="1" applyFill="1" applyBorder="1"/>
    <xf numFmtId="5" fontId="10" fillId="4" borderId="22" xfId="2" applyNumberFormat="1" applyFont="1" applyFill="1" applyBorder="1" applyAlignment="1">
      <alignment horizontal="right" vertical="center"/>
    </xf>
    <xf numFmtId="170" fontId="10" fillId="4" borderId="0" xfId="0" applyNumberFormat="1" applyFont="1" applyFill="1" applyBorder="1" applyAlignment="1">
      <alignment vertical="center"/>
    </xf>
    <xf numFmtId="167" fontId="10" fillId="4" borderId="23" xfId="1" quotePrefix="1" applyNumberFormat="1" applyFont="1" applyFill="1" applyBorder="1" applyAlignment="1">
      <alignment horizontal="right" vertical="center"/>
    </xf>
    <xf numFmtId="169" fontId="10" fillId="4" borderId="0" xfId="0" applyNumberFormat="1" applyFont="1" applyFill="1" applyBorder="1" applyAlignment="1">
      <alignment horizontal="right" vertical="center"/>
    </xf>
    <xf numFmtId="171" fontId="10" fillId="4" borderId="0" xfId="1" applyNumberFormat="1" applyFont="1" applyFill="1" applyBorder="1" applyAlignment="1">
      <alignment horizontal="left" vertical="center" indent="1"/>
    </xf>
    <xf numFmtId="5" fontId="10" fillId="4" borderId="23" xfId="2" applyNumberFormat="1" applyFont="1" applyFill="1" applyBorder="1" applyAlignment="1">
      <alignment vertical="center"/>
    </xf>
    <xf numFmtId="172" fontId="10" fillId="4" borderId="5" xfId="0" applyNumberFormat="1" applyFont="1" applyFill="1" applyBorder="1" applyAlignment="1">
      <alignment vertical="center"/>
    </xf>
    <xf numFmtId="0" fontId="4" fillId="4" borderId="4" xfId="0" applyFont="1" applyFill="1" applyBorder="1" applyAlignment="1">
      <alignment horizontal="center" vertical="center"/>
    </xf>
    <xf numFmtId="170" fontId="10" fillId="4" borderId="22" xfId="0" applyNumberFormat="1" applyFont="1" applyFill="1" applyBorder="1" applyAlignment="1">
      <alignment horizontal="right" vertical="center"/>
    </xf>
    <xf numFmtId="173" fontId="10" fillId="4" borderId="0" xfId="0" applyNumberFormat="1" applyFont="1" applyFill="1" applyBorder="1" applyAlignment="1">
      <alignment horizontal="left" vertical="center" indent="1"/>
    </xf>
    <xf numFmtId="167" fontId="10" fillId="4" borderId="23" xfId="1" applyNumberFormat="1" applyFont="1" applyFill="1" applyBorder="1" applyAlignment="1">
      <alignment vertical="center"/>
    </xf>
    <xf numFmtId="174" fontId="10" fillId="4" borderId="0" xfId="0" applyNumberFormat="1" applyFont="1" applyFill="1" applyBorder="1" applyAlignment="1">
      <alignment vertical="center"/>
    </xf>
    <xf numFmtId="167" fontId="10" fillId="4" borderId="22" xfId="1" applyNumberFormat="1" applyFont="1" applyFill="1" applyBorder="1" applyAlignment="1">
      <alignment horizontal="right" vertical="center"/>
    </xf>
    <xf numFmtId="167" fontId="10" fillId="4" borderId="0" xfId="1" applyNumberFormat="1" applyFont="1" applyFill="1" applyBorder="1" applyAlignment="1">
      <alignment horizontal="center" vertical="center"/>
    </xf>
    <xf numFmtId="167" fontId="10" fillId="4" borderId="23" xfId="1" applyNumberFormat="1" applyFont="1" applyFill="1" applyBorder="1" applyAlignment="1">
      <alignment horizontal="right" vertical="center"/>
    </xf>
    <xf numFmtId="167" fontId="10" fillId="4" borderId="0" xfId="1" applyNumberFormat="1" applyFont="1" applyFill="1" applyBorder="1" applyAlignment="1">
      <alignment vertical="center"/>
    </xf>
    <xf numFmtId="173" fontId="10" fillId="4" borderId="0" xfId="0" applyNumberFormat="1" applyFont="1" applyFill="1" applyBorder="1" applyAlignment="1">
      <alignment horizontal="right" vertical="center"/>
    </xf>
    <xf numFmtId="175" fontId="10" fillId="4" borderId="23" xfId="1" quotePrefix="1" applyNumberFormat="1" applyFont="1" applyFill="1" applyBorder="1" applyAlignment="1">
      <alignment horizontal="right" vertical="center"/>
    </xf>
    <xf numFmtId="172" fontId="10" fillId="4" borderId="17" xfId="0" applyNumberFormat="1" applyFont="1" applyFill="1" applyBorder="1" applyAlignment="1">
      <alignment vertical="center"/>
    </xf>
    <xf numFmtId="175" fontId="10" fillId="4" borderId="23" xfId="1" quotePrefix="1" applyNumberFormat="1" applyFont="1" applyFill="1" applyBorder="1" applyAlignment="1">
      <alignment horizontal="center" vertical="center"/>
    </xf>
    <xf numFmtId="167" fontId="10" fillId="4" borderId="0" xfId="1" applyNumberFormat="1" applyFont="1" applyFill="1" applyBorder="1" applyAlignment="1">
      <alignment horizontal="right" vertical="center"/>
    </xf>
    <xf numFmtId="5" fontId="0" fillId="0" borderId="0" xfId="0" applyNumberFormat="1"/>
    <xf numFmtId="0" fontId="3" fillId="4" borderId="11" xfId="0" applyFont="1" applyFill="1" applyBorder="1" applyAlignment="1"/>
    <xf numFmtId="0" fontId="3" fillId="4" borderId="18" xfId="0" applyFont="1" applyFill="1" applyBorder="1" applyAlignment="1"/>
    <xf numFmtId="5" fontId="3" fillId="4" borderId="12" xfId="0" applyNumberFormat="1" applyFont="1" applyFill="1" applyBorder="1" applyAlignment="1">
      <alignment horizontal="right" vertical="center"/>
    </xf>
    <xf numFmtId="0" fontId="3" fillId="4" borderId="12" xfId="0" applyFont="1" applyFill="1" applyBorder="1" applyAlignment="1">
      <alignment horizontal="right" vertical="center"/>
    </xf>
    <xf numFmtId="0" fontId="3" fillId="4" borderId="25" xfId="0" applyFont="1" applyFill="1" applyBorder="1" applyAlignment="1">
      <alignment vertical="center"/>
    </xf>
    <xf numFmtId="0" fontId="3" fillId="4" borderId="12" xfId="0" applyFont="1" applyFill="1" applyBorder="1" applyAlignment="1">
      <alignment vertical="center"/>
    </xf>
    <xf numFmtId="0" fontId="3" fillId="4" borderId="25" xfId="0" applyFont="1" applyFill="1" applyBorder="1" applyAlignment="1">
      <alignment horizontal="right" vertical="center"/>
    </xf>
    <xf numFmtId="0" fontId="3" fillId="4" borderId="15" xfId="0" applyFont="1" applyFill="1" applyBorder="1" applyAlignment="1">
      <alignment horizontal="right" vertical="center"/>
    </xf>
    <xf numFmtId="0" fontId="13" fillId="0" borderId="0" xfId="0" applyFont="1" applyAlignment="1">
      <alignment vertical="top"/>
    </xf>
    <xf numFmtId="0" fontId="13" fillId="0" borderId="0" xfId="0" applyFont="1" applyAlignment="1">
      <alignment vertical="top" wrapText="1"/>
    </xf>
    <xf numFmtId="0" fontId="3" fillId="0" borderId="0" xfId="0" applyFont="1"/>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15" xfId="0" applyFont="1" applyFill="1" applyBorder="1" applyAlignment="1">
      <alignment horizontal="center" vertical="top"/>
    </xf>
    <xf numFmtId="0" fontId="3" fillId="3" borderId="1" xfId="0" applyFont="1" applyFill="1" applyBorder="1"/>
    <xf numFmtId="0" fontId="3" fillId="3" borderId="2" xfId="0" applyFont="1" applyFill="1" applyBorder="1" applyAlignment="1">
      <alignment horizontal="left"/>
    </xf>
    <xf numFmtId="0" fontId="3" fillId="3" borderId="20" xfId="0" applyFont="1" applyFill="1" applyBorder="1" applyAlignment="1">
      <alignment horizontal="left"/>
    </xf>
    <xf numFmtId="0" fontId="3" fillId="3" borderId="3" xfId="0" applyFont="1" applyFill="1" applyBorder="1"/>
    <xf numFmtId="0" fontId="3" fillId="3" borderId="4" xfId="0" applyFont="1" applyFill="1" applyBorder="1"/>
    <xf numFmtId="0" fontId="3" fillId="3" borderId="0" xfId="0" applyFont="1" applyFill="1" applyBorder="1" applyAlignment="1">
      <alignment horizontal="left"/>
    </xf>
    <xf numFmtId="0" fontId="3" fillId="3" borderId="22" xfId="0" applyFont="1" applyFill="1" applyBorder="1" applyAlignment="1">
      <alignment horizontal="left"/>
    </xf>
    <xf numFmtId="0" fontId="3" fillId="3" borderId="0" xfId="0" applyFont="1" applyFill="1" applyBorder="1"/>
    <xf numFmtId="0" fontId="3" fillId="3" borderId="0" xfId="0" applyFont="1" applyFill="1" applyBorder="1" applyAlignment="1">
      <alignment horizontal="center"/>
    </xf>
    <xf numFmtId="0" fontId="3" fillId="3" borderId="5" xfId="0" applyFont="1" applyFill="1" applyBorder="1"/>
    <xf numFmtId="0" fontId="3" fillId="3" borderId="4" xfId="0" applyFont="1" applyFill="1" applyBorder="1" applyAlignment="1">
      <alignment vertical="center"/>
    </xf>
    <xf numFmtId="0" fontId="3" fillId="3" borderId="0" xfId="0" applyFont="1" applyFill="1" applyBorder="1" applyAlignment="1">
      <alignment horizontal="left" vertical="center"/>
    </xf>
    <xf numFmtId="0" fontId="3" fillId="3" borderId="2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4" xfId="0" applyFont="1" applyFill="1" applyBorder="1" applyAlignment="1">
      <alignment horizontal="centerContinuous" vertical="center"/>
    </xf>
    <xf numFmtId="0" fontId="3" fillId="3" borderId="0" xfId="0" applyFont="1" applyFill="1" applyBorder="1" applyAlignment="1">
      <alignment horizontal="centerContinuous" vertical="center"/>
    </xf>
    <xf numFmtId="0" fontId="6" fillId="3" borderId="4" xfId="0" applyFont="1" applyFill="1" applyBorder="1" applyAlignment="1">
      <alignment horizontal="centerContinuous" vertical="center"/>
    </xf>
    <xf numFmtId="0" fontId="6" fillId="3" borderId="0" xfId="0" applyFont="1" applyFill="1" applyBorder="1" applyAlignment="1">
      <alignment horizontal="centerContinuous" vertical="center"/>
    </xf>
    <xf numFmtId="0" fontId="6" fillId="3" borderId="22" xfId="0" applyFont="1" applyFill="1" applyBorder="1" applyAlignment="1">
      <alignment horizontal="centerContinuous" vertical="center"/>
    </xf>
    <xf numFmtId="0" fontId="6" fillId="3" borderId="0" xfId="0" applyFont="1" applyFill="1" applyBorder="1" applyAlignment="1">
      <alignment horizontal="center" vertical="center"/>
    </xf>
    <xf numFmtId="0" fontId="3" fillId="3" borderId="11" xfId="0" applyFont="1" applyFill="1" applyBorder="1" applyAlignment="1">
      <alignment vertical="center"/>
    </xf>
    <xf numFmtId="0" fontId="6" fillId="3" borderId="12" xfId="0" applyFont="1" applyFill="1" applyBorder="1" applyAlignment="1">
      <alignment horizontal="left" vertical="center"/>
    </xf>
    <xf numFmtId="0" fontId="6" fillId="3" borderId="24" xfId="0" applyFont="1" applyFill="1" applyBorder="1" applyAlignment="1">
      <alignment horizontal="left" vertical="center"/>
    </xf>
    <xf numFmtId="0" fontId="6" fillId="3" borderId="12" xfId="0" applyFont="1" applyFill="1" applyBorder="1" applyAlignment="1">
      <alignment horizontal="center" vertical="center"/>
    </xf>
    <xf numFmtId="0" fontId="3" fillId="3" borderId="15" xfId="0" applyFont="1" applyFill="1" applyBorder="1" applyAlignment="1">
      <alignment vertical="center"/>
    </xf>
    <xf numFmtId="0" fontId="9" fillId="4" borderId="4" xfId="0" applyFont="1" applyFill="1" applyBorder="1"/>
    <xf numFmtId="0" fontId="16" fillId="4" borderId="10" xfId="0" applyFont="1" applyFill="1" applyBorder="1" applyAlignment="1"/>
    <xf numFmtId="0" fontId="16" fillId="4" borderId="0" xfId="0" applyFont="1" applyFill="1" applyBorder="1" applyAlignment="1"/>
    <xf numFmtId="0" fontId="9" fillId="4" borderId="5" xfId="0" applyFont="1" applyFill="1" applyBorder="1"/>
    <xf numFmtId="175" fontId="9" fillId="4" borderId="0" xfId="1" applyNumberFormat="1" applyFont="1" applyFill="1" applyBorder="1" applyAlignment="1">
      <alignment horizontal="right" vertical="center"/>
    </xf>
    <xf numFmtId="0" fontId="9" fillId="4" borderId="0" xfId="0" applyFont="1" applyFill="1" applyBorder="1" applyAlignment="1">
      <alignment horizontal="center" vertical="center"/>
    </xf>
    <xf numFmtId="0" fontId="9" fillId="4" borderId="12" xfId="0" applyFont="1" applyFill="1" applyBorder="1" applyAlignment="1"/>
    <xf numFmtId="0" fontId="9" fillId="4" borderId="12" xfId="0" applyFont="1" applyFill="1" applyBorder="1"/>
    <xf numFmtId="0" fontId="3" fillId="0" borderId="0" xfId="0" applyFont="1" applyBorder="1"/>
    <xf numFmtId="0" fontId="17" fillId="2" borderId="1" xfId="0" applyFont="1" applyFill="1" applyBorder="1"/>
    <xf numFmtId="0" fontId="17" fillId="2" borderId="2" xfId="0" applyFont="1" applyFill="1" applyBorder="1"/>
    <xf numFmtId="0" fontId="18" fillId="2" borderId="4" xfId="0" applyFont="1" applyFill="1" applyBorder="1" applyAlignment="1">
      <alignment horizontal="left"/>
    </xf>
    <xf numFmtId="0" fontId="18" fillId="2" borderId="0" xfId="0" applyFont="1" applyFill="1" applyBorder="1"/>
    <xf numFmtId="179" fontId="10" fillId="4" borderId="5" xfId="3" applyNumberFormat="1" applyFont="1" applyFill="1" applyBorder="1" applyAlignment="1">
      <alignment vertical="center"/>
    </xf>
    <xf numFmtId="167" fontId="10" fillId="4" borderId="0" xfId="1" quotePrefix="1" applyNumberFormat="1" applyFont="1" applyFill="1" applyBorder="1" applyAlignment="1">
      <alignment horizontal="right" vertical="center"/>
    </xf>
    <xf numFmtId="179" fontId="10" fillId="4" borderId="0" xfId="3" applyNumberFormat="1" applyFont="1" applyFill="1" applyBorder="1" applyAlignment="1">
      <alignment horizontal="right" vertical="center"/>
    </xf>
    <xf numFmtId="179" fontId="10" fillId="4" borderId="0" xfId="1" applyNumberFormat="1" applyFont="1" applyFill="1" applyBorder="1" applyAlignment="1">
      <alignment vertical="center"/>
    </xf>
    <xf numFmtId="0" fontId="17" fillId="4" borderId="11" xfId="0" applyFont="1" applyFill="1" applyBorder="1" applyAlignment="1"/>
    <xf numFmtId="175" fontId="5" fillId="4" borderId="25" xfId="0" applyNumberFormat="1" applyFont="1" applyFill="1" applyBorder="1" applyAlignment="1">
      <alignment vertical="center"/>
    </xf>
    <xf numFmtId="179" fontId="5" fillId="4" borderId="12" xfId="3" applyNumberFormat="1" applyFont="1" applyFill="1" applyBorder="1" applyAlignment="1">
      <alignment vertical="center"/>
    </xf>
    <xf numFmtId="179" fontId="5" fillId="4" borderId="15" xfId="3" applyNumberFormat="1" applyFont="1" applyFill="1" applyBorder="1" applyAlignment="1">
      <alignment vertical="center"/>
    </xf>
    <xf numFmtId="0" fontId="20" fillId="3" borderId="1" xfId="0" applyFont="1" applyFill="1" applyBorder="1" applyAlignment="1">
      <alignment horizontal="left" vertical="center"/>
    </xf>
    <xf numFmtId="0" fontId="18" fillId="3" borderId="2" xfId="0" applyFont="1" applyFill="1" applyBorder="1" applyAlignment="1">
      <alignment vertical="center"/>
    </xf>
    <xf numFmtId="0" fontId="20" fillId="3" borderId="11" xfId="0" applyFont="1" applyFill="1" applyBorder="1" applyAlignment="1">
      <alignment horizontal="left" vertical="top"/>
    </xf>
    <xf numFmtId="0" fontId="20" fillId="3" borderId="12" xfId="0" applyFont="1" applyFill="1" applyBorder="1" applyAlignment="1">
      <alignment horizontal="center" vertical="top"/>
    </xf>
    <xf numFmtId="0" fontId="20" fillId="3" borderId="24" xfId="0" applyFont="1" applyFill="1" applyBorder="1" applyAlignment="1">
      <alignment horizontal="center" vertical="top"/>
    </xf>
    <xf numFmtId="0" fontId="20" fillId="4" borderId="4" xfId="0" applyFont="1" applyFill="1" applyBorder="1" applyAlignment="1"/>
    <xf numFmtId="0" fontId="20" fillId="4" borderId="0" xfId="0" applyFont="1" applyFill="1" applyBorder="1" applyAlignment="1">
      <alignment horizontal="center" vertical="center"/>
    </xf>
    <xf numFmtId="0" fontId="20" fillId="4" borderId="22" xfId="0" applyFont="1" applyFill="1" applyBorder="1" applyAlignment="1">
      <alignment horizontal="center" vertical="center"/>
    </xf>
    <xf numFmtId="175" fontId="5" fillId="4" borderId="23" xfId="0" applyNumberFormat="1" applyFont="1" applyFill="1" applyBorder="1" applyAlignment="1">
      <alignment vertical="center"/>
    </xf>
    <xf numFmtId="175" fontId="5" fillId="4" borderId="0" xfId="0" applyNumberFormat="1" applyFont="1" applyFill="1" applyBorder="1" applyAlignment="1">
      <alignment vertical="center"/>
    </xf>
    <xf numFmtId="0" fontId="20" fillId="4" borderId="5" xfId="0" applyFont="1" applyFill="1" applyBorder="1" applyAlignment="1">
      <alignment horizontal="center" vertical="center"/>
    </xf>
    <xf numFmtId="0" fontId="18" fillId="4" borderId="4" xfId="0" applyFont="1" applyFill="1" applyBorder="1" applyAlignment="1">
      <alignment horizontal="left" vertical="center"/>
    </xf>
    <xf numFmtId="167" fontId="5" fillId="4" borderId="0" xfId="1" applyNumberFormat="1" applyFont="1" applyFill="1" applyBorder="1" applyAlignment="1">
      <alignment vertical="center"/>
    </xf>
    <xf numFmtId="179" fontId="5" fillId="4" borderId="5" xfId="3" applyNumberFormat="1" applyFont="1" applyFill="1" applyBorder="1" applyAlignment="1">
      <alignment vertical="center"/>
    </xf>
    <xf numFmtId="3" fontId="5" fillId="4" borderId="23" xfId="0" applyNumberFormat="1" applyFont="1" applyFill="1" applyBorder="1" applyAlignment="1">
      <alignment vertical="center"/>
    </xf>
    <xf numFmtId="0" fontId="17" fillId="0" borderId="0" xfId="0" applyFont="1"/>
    <xf numFmtId="9" fontId="18" fillId="3" borderId="5" xfId="0" applyNumberFormat="1" applyFont="1" applyFill="1" applyBorder="1" applyAlignment="1">
      <alignment vertical="center"/>
    </xf>
    <xf numFmtId="9" fontId="18" fillId="3" borderId="15" xfId="0" applyNumberFormat="1" applyFont="1" applyFill="1" applyBorder="1" applyAlignment="1">
      <alignment vertical="center"/>
    </xf>
    <xf numFmtId="0" fontId="20" fillId="4" borderId="23" xfId="0" applyFont="1" applyFill="1" applyBorder="1" applyAlignment="1">
      <alignment horizontal="center" vertical="center"/>
    </xf>
    <xf numFmtId="167" fontId="5" fillId="4" borderId="22" xfId="1" applyNumberFormat="1" applyFont="1" applyFill="1" applyBorder="1" applyAlignment="1">
      <alignment vertical="center"/>
    </xf>
    <xf numFmtId="167" fontId="5" fillId="4" borderId="0" xfId="1" applyNumberFormat="1" applyFont="1" applyFill="1" applyBorder="1" applyAlignment="1">
      <alignment horizontal="right" vertical="center"/>
    </xf>
    <xf numFmtId="167" fontId="5" fillId="4" borderId="23" xfId="1" applyNumberFormat="1" applyFont="1" applyFill="1" applyBorder="1" applyAlignment="1">
      <alignment vertical="center"/>
    </xf>
    <xf numFmtId="167" fontId="5" fillId="4" borderId="5" xfId="1" applyNumberFormat="1" applyFont="1" applyFill="1" applyBorder="1" applyAlignment="1">
      <alignment vertical="center"/>
    </xf>
    <xf numFmtId="179" fontId="5" fillId="4" borderId="0" xfId="3" applyNumberFormat="1" applyFont="1" applyFill="1" applyBorder="1" applyAlignment="1">
      <alignment vertical="center"/>
    </xf>
    <xf numFmtId="179" fontId="5" fillId="4" borderId="22" xfId="3" applyNumberFormat="1" applyFont="1" applyFill="1" applyBorder="1" applyAlignment="1">
      <alignment vertical="center"/>
    </xf>
    <xf numFmtId="179" fontId="5" fillId="4" borderId="0" xfId="3" applyNumberFormat="1" applyFont="1" applyFill="1" applyBorder="1" applyAlignment="1">
      <alignment horizontal="right" vertical="center"/>
    </xf>
    <xf numFmtId="179" fontId="5" fillId="4" borderId="23" xfId="1" applyNumberFormat="1" applyFont="1" applyFill="1" applyBorder="1" applyAlignment="1">
      <alignment vertical="center"/>
    </xf>
    <xf numFmtId="0" fontId="17" fillId="4" borderId="12" xfId="0" applyFont="1" applyFill="1" applyBorder="1" applyAlignment="1">
      <alignment horizontal="right" vertical="center"/>
    </xf>
    <xf numFmtId="0" fontId="17" fillId="4" borderId="24" xfId="0" applyFont="1" applyFill="1" applyBorder="1" applyAlignment="1">
      <alignment horizontal="right" vertical="center"/>
    </xf>
    <xf numFmtId="0" fontId="10" fillId="4" borderId="22" xfId="0" applyFont="1" applyFill="1" applyBorder="1" applyAlignment="1">
      <alignment horizontal="center" vertical="center"/>
    </xf>
    <xf numFmtId="0" fontId="10" fillId="4" borderId="0" xfId="0" applyFont="1" applyFill="1" applyBorder="1" applyAlignment="1">
      <alignment horizontal="center" vertical="center"/>
    </xf>
    <xf numFmtId="3" fontId="10" fillId="4" borderId="23" xfId="0" applyNumberFormat="1" applyFont="1" applyFill="1" applyBorder="1" applyAlignment="1">
      <alignment horizontal="right" vertical="center"/>
    </xf>
    <xf numFmtId="0" fontId="10" fillId="4" borderId="5" xfId="0" applyFont="1" applyFill="1" applyBorder="1" applyAlignment="1">
      <alignment horizontal="center" vertical="center"/>
    </xf>
    <xf numFmtId="175" fontId="10" fillId="4" borderId="22" xfId="2" applyNumberFormat="1" applyFont="1" applyFill="1" applyBorder="1" applyAlignment="1">
      <alignment horizontal="right" vertical="center"/>
    </xf>
    <xf numFmtId="175" fontId="10" fillId="4" borderId="0" xfId="1" applyNumberFormat="1" applyFont="1" applyFill="1" applyBorder="1" applyAlignment="1">
      <alignment horizontal="right" vertical="center"/>
    </xf>
    <xf numFmtId="175" fontId="10" fillId="4" borderId="0" xfId="2" applyNumberFormat="1" applyFont="1" applyFill="1" applyBorder="1" applyAlignment="1">
      <alignment horizontal="right" vertical="center"/>
    </xf>
    <xf numFmtId="175" fontId="10" fillId="4" borderId="23" xfId="0" applyNumberFormat="1" applyFont="1" applyFill="1" applyBorder="1" applyAlignment="1">
      <alignment horizontal="right" vertical="center"/>
    </xf>
    <xf numFmtId="3" fontId="10" fillId="4" borderId="22" xfId="2" applyNumberFormat="1" applyFont="1" applyFill="1" applyBorder="1" applyAlignment="1">
      <alignment horizontal="right" vertical="center"/>
    </xf>
    <xf numFmtId="3" fontId="10" fillId="4" borderId="0" xfId="1" applyNumberFormat="1" applyFont="1" applyFill="1" applyBorder="1" applyAlignment="1">
      <alignment horizontal="right" vertical="center"/>
    </xf>
    <xf numFmtId="3" fontId="10" fillId="4" borderId="0" xfId="2" applyNumberFormat="1" applyFont="1" applyFill="1" applyBorder="1" applyAlignment="1">
      <alignment horizontal="right" vertical="center"/>
    </xf>
    <xf numFmtId="3" fontId="10" fillId="4" borderId="22" xfId="1" applyNumberFormat="1" applyFont="1" applyFill="1" applyBorder="1" applyAlignment="1">
      <alignment horizontal="right" vertical="center"/>
    </xf>
    <xf numFmtId="183" fontId="10" fillId="4" borderId="0" xfId="1" applyNumberFormat="1" applyFont="1" applyFill="1" applyBorder="1" applyAlignment="1">
      <alignment horizontal="right" vertical="center"/>
    </xf>
    <xf numFmtId="43" fontId="10" fillId="4" borderId="0" xfId="1" applyFont="1" applyFill="1" applyBorder="1" applyAlignment="1">
      <alignment horizontal="right" vertical="center"/>
    </xf>
    <xf numFmtId="0" fontId="17" fillId="4" borderId="18" xfId="0" applyFont="1" applyFill="1" applyBorder="1" applyAlignment="1">
      <alignment horizontal="right" vertical="center"/>
    </xf>
    <xf numFmtId="179" fontId="10" fillId="4" borderId="15" xfId="3" applyNumberFormat="1" applyFont="1" applyFill="1" applyBorder="1" applyAlignment="1">
      <alignment vertical="center"/>
    </xf>
    <xf numFmtId="0" fontId="18" fillId="2" borderId="2" xfId="0" applyFont="1" applyFill="1" applyBorder="1"/>
    <xf numFmtId="0" fontId="18" fillId="2" borderId="3" xfId="0" applyFont="1" applyFill="1" applyBorder="1"/>
    <xf numFmtId="0" fontId="18" fillId="2" borderId="5" xfId="0" applyFont="1" applyFill="1" applyBorder="1"/>
    <xf numFmtId="0" fontId="19" fillId="3" borderId="0" xfId="0" applyFont="1" applyFill="1" applyBorder="1" applyAlignment="1">
      <alignment horizontal="center" vertical="center"/>
    </xf>
    <xf numFmtId="167" fontId="5" fillId="4" borderId="0" xfId="1" quotePrefix="1" applyNumberFormat="1" applyFont="1" applyFill="1" applyBorder="1" applyAlignment="1">
      <alignment horizontal="right" vertical="center"/>
    </xf>
    <xf numFmtId="184" fontId="5" fillId="4" borderId="5" xfId="0" applyNumberFormat="1" applyFont="1" applyFill="1" applyBorder="1" applyAlignment="1">
      <alignment vertical="center"/>
    </xf>
    <xf numFmtId="0" fontId="17" fillId="4" borderId="25" xfId="0" applyFont="1" applyFill="1" applyBorder="1" applyAlignment="1">
      <alignment horizontal="right" vertical="center"/>
    </xf>
    <xf numFmtId="0" fontId="17" fillId="4" borderId="15" xfId="0" applyFont="1" applyFill="1" applyBorder="1" applyAlignment="1">
      <alignment horizontal="right" vertical="center"/>
    </xf>
    <xf numFmtId="175" fontId="5" fillId="4" borderId="23" xfId="2" applyNumberFormat="1" applyFont="1" applyFill="1" applyBorder="1" applyAlignment="1">
      <alignment vertical="center"/>
    </xf>
    <xf numFmtId="0" fontId="17" fillId="2" borderId="3" xfId="0" applyFont="1" applyFill="1" applyBorder="1"/>
    <xf numFmtId="0" fontId="18" fillId="3" borderId="20" xfId="0" applyFont="1" applyFill="1" applyBorder="1" applyAlignment="1">
      <alignment vertical="center"/>
    </xf>
    <xf numFmtId="0" fontId="18" fillId="3" borderId="21" xfId="0" applyFont="1" applyFill="1" applyBorder="1" applyAlignment="1">
      <alignment horizontal="center"/>
    </xf>
    <xf numFmtId="0" fontId="18" fillId="3" borderId="2" xfId="0" applyFont="1" applyFill="1" applyBorder="1" applyAlignment="1">
      <alignment horizontal="center"/>
    </xf>
    <xf numFmtId="0" fontId="0" fillId="3" borderId="2" xfId="0" applyFill="1" applyBorder="1"/>
    <xf numFmtId="0" fontId="18" fillId="3" borderId="21" xfId="0" applyFont="1" applyFill="1" applyBorder="1" applyAlignment="1">
      <alignment vertical="center"/>
    </xf>
    <xf numFmtId="0" fontId="18" fillId="3" borderId="2" xfId="0" applyFont="1" applyFill="1" applyBorder="1"/>
    <xf numFmtId="0" fontId="18" fillId="3" borderId="3" xfId="0" applyFont="1" applyFill="1" applyBorder="1"/>
    <xf numFmtId="0" fontId="18" fillId="3" borderId="4" xfId="0" applyFont="1" applyFill="1" applyBorder="1" applyAlignment="1">
      <alignment horizontal="centerContinuous"/>
    </xf>
    <xf numFmtId="0" fontId="18" fillId="3" borderId="0" xfId="0" applyFont="1" applyFill="1" applyBorder="1" applyAlignment="1">
      <alignment horizontal="centerContinuous"/>
    </xf>
    <xf numFmtId="0" fontId="18" fillId="3" borderId="22" xfId="0" applyFont="1" applyFill="1" applyBorder="1" applyAlignment="1">
      <alignment horizontal="centerContinuous"/>
    </xf>
    <xf numFmtId="0" fontId="18" fillId="3" borderId="23" xfId="0" applyFont="1" applyFill="1" applyBorder="1" applyAlignment="1">
      <alignment horizontal="center"/>
    </xf>
    <xf numFmtId="0" fontId="18" fillId="3" borderId="0" xfId="0" applyFont="1" applyFill="1" applyBorder="1" applyAlignment="1">
      <alignment horizontal="center"/>
    </xf>
    <xf numFmtId="9" fontId="18" fillId="3" borderId="0" xfId="0" applyNumberFormat="1" applyFont="1" applyFill="1" applyBorder="1" applyAlignment="1">
      <alignment horizontal="centerContinuous" vertical="center"/>
    </xf>
    <xf numFmtId="9" fontId="18" fillId="3" borderId="5" xfId="0" applyNumberFormat="1" applyFont="1" applyFill="1" applyBorder="1" applyAlignment="1">
      <alignment horizontal="centerContinuous" vertical="center"/>
    </xf>
    <xf numFmtId="0" fontId="18" fillId="3" borderId="22" xfId="0" applyFont="1" applyFill="1" applyBorder="1" applyAlignment="1">
      <alignment horizontal="center" vertical="center"/>
    </xf>
    <xf numFmtId="0" fontId="18" fillId="3" borderId="0" xfId="0" applyFont="1" applyFill="1" applyBorder="1" applyAlignment="1">
      <alignment horizontal="center" vertical="center"/>
    </xf>
    <xf numFmtId="0" fontId="23" fillId="3" borderId="23" xfId="0" applyFont="1" applyFill="1" applyBorder="1"/>
    <xf numFmtId="9" fontId="18" fillId="3" borderId="22" xfId="0" applyNumberFormat="1" applyFont="1" applyFill="1" applyBorder="1" applyAlignment="1">
      <alignment horizontal="center"/>
    </xf>
    <xf numFmtId="0" fontId="18" fillId="3" borderId="23" xfId="0" applyFont="1" applyFill="1" applyBorder="1" applyAlignment="1">
      <alignment horizontal="centerContinuous"/>
    </xf>
    <xf numFmtId="0" fontId="24" fillId="3" borderId="23" xfId="0" applyFont="1" applyFill="1" applyBorder="1" applyAlignment="1">
      <alignment horizontal="centerContinuous"/>
    </xf>
    <xf numFmtId="0" fontId="25" fillId="3" borderId="0" xfId="0" applyFont="1" applyFill="1" applyBorder="1" applyAlignment="1">
      <alignment horizontal="centerContinuous"/>
    </xf>
    <xf numFmtId="0" fontId="26" fillId="3" borderId="0" xfId="0" applyFont="1" applyFill="1" applyBorder="1" applyAlignment="1">
      <alignment horizontal="centerContinuous"/>
    </xf>
    <xf numFmtId="0" fontId="26" fillId="3" borderId="5" xfId="0" applyFont="1" applyFill="1" applyBorder="1" applyAlignment="1">
      <alignment horizontal="centerContinuous"/>
    </xf>
    <xf numFmtId="0" fontId="20" fillId="3" borderId="25" xfId="0" applyFont="1" applyFill="1" applyBorder="1" applyAlignment="1">
      <alignment horizontal="center" vertical="top"/>
    </xf>
    <xf numFmtId="0" fontId="18" fillId="3" borderId="12" xfId="0" applyFont="1" applyFill="1" applyBorder="1"/>
    <xf numFmtId="0" fontId="18" fillId="3" borderId="15" xfId="0" applyFont="1" applyFill="1" applyBorder="1"/>
    <xf numFmtId="0" fontId="20" fillId="4" borderId="10" xfId="0" applyFont="1" applyFill="1" applyBorder="1" applyAlignment="1">
      <alignment horizontal="center" vertical="center"/>
    </xf>
    <xf numFmtId="0" fontId="18" fillId="4" borderId="0" xfId="0" applyFont="1" applyFill="1" applyBorder="1"/>
    <xf numFmtId="0" fontId="18" fillId="4" borderId="5" xfId="0" applyFont="1" applyFill="1" applyBorder="1"/>
    <xf numFmtId="185" fontId="3" fillId="4" borderId="0" xfId="0" applyNumberFormat="1" applyFont="1" applyFill="1" applyBorder="1" applyAlignment="1">
      <alignment vertical="center"/>
    </xf>
    <xf numFmtId="178" fontId="3" fillId="4" borderId="0" xfId="0" applyNumberFormat="1" applyFont="1" applyFill="1" applyBorder="1" applyAlignment="1">
      <alignment vertical="center"/>
    </xf>
    <xf numFmtId="175" fontId="3" fillId="4" borderId="23" xfId="0" applyNumberFormat="1" applyFont="1" applyFill="1" applyBorder="1" applyAlignment="1">
      <alignment horizontal="right" vertical="center"/>
    </xf>
    <xf numFmtId="179" fontId="3" fillId="4" borderId="0" xfId="3" applyNumberFormat="1" applyFont="1" applyFill="1" applyBorder="1" applyAlignment="1">
      <alignment horizontal="right" vertical="center"/>
    </xf>
    <xf numFmtId="175" fontId="3" fillId="4" borderId="0" xfId="0" applyNumberFormat="1" applyFont="1" applyFill="1" applyBorder="1" applyAlignment="1">
      <alignment horizontal="right" vertical="center"/>
    </xf>
    <xf numFmtId="175" fontId="3" fillId="4" borderId="5" xfId="0" applyNumberFormat="1" applyFont="1" applyFill="1" applyBorder="1" applyAlignment="1">
      <alignment horizontal="right" vertical="center"/>
    </xf>
    <xf numFmtId="3" fontId="3" fillId="4" borderId="23" xfId="1" applyNumberFormat="1" applyFont="1" applyFill="1" applyBorder="1" applyAlignment="1">
      <alignment horizontal="right" vertical="center"/>
    </xf>
    <xf numFmtId="3" fontId="3" fillId="4" borderId="0" xfId="1" applyNumberFormat="1" applyFont="1" applyFill="1" applyBorder="1" applyAlignment="1">
      <alignment horizontal="right" vertical="center"/>
    </xf>
    <xf numFmtId="3" fontId="3" fillId="4" borderId="5" xfId="1" applyNumberFormat="1" applyFont="1" applyFill="1" applyBorder="1" applyAlignment="1">
      <alignment horizontal="right" vertical="center"/>
    </xf>
    <xf numFmtId="0" fontId="17" fillId="4" borderId="12" xfId="0" applyFont="1" applyFill="1" applyBorder="1"/>
    <xf numFmtId="0" fontId="17" fillId="4" borderId="15" xfId="0" applyFont="1" applyFill="1" applyBorder="1"/>
    <xf numFmtId="0" fontId="17" fillId="0" borderId="0" xfId="0" applyFont="1" applyBorder="1"/>
    <xf numFmtId="0" fontId="17" fillId="2" borderId="3" xfId="0" applyFont="1" applyFill="1" applyBorder="1" applyAlignment="1">
      <alignment horizontal="center"/>
    </xf>
    <xf numFmtId="0" fontId="18" fillId="2" borderId="5" xfId="0" applyFont="1" applyFill="1" applyBorder="1" applyAlignment="1">
      <alignment horizontal="center"/>
    </xf>
    <xf numFmtId="9" fontId="18" fillId="3" borderId="23" xfId="0" applyNumberFormat="1" applyFont="1" applyFill="1" applyBorder="1" applyAlignment="1">
      <alignment horizontal="center" vertical="center"/>
    </xf>
    <xf numFmtId="9" fontId="18" fillId="3" borderId="25" xfId="0" applyNumberFormat="1" applyFont="1" applyFill="1" applyBorder="1" applyAlignment="1">
      <alignment horizontal="center" vertical="center"/>
    </xf>
    <xf numFmtId="3" fontId="5" fillId="4" borderId="22" xfId="0" applyNumberFormat="1" applyFont="1" applyFill="1" applyBorder="1" applyAlignment="1">
      <alignment vertical="center"/>
    </xf>
    <xf numFmtId="178" fontId="5" fillId="4" borderId="0" xfId="0" applyNumberFormat="1" applyFont="1" applyFill="1" applyBorder="1" applyAlignment="1">
      <alignment vertical="center"/>
    </xf>
    <xf numFmtId="3" fontId="5" fillId="4" borderId="0" xfId="0" applyNumberFormat="1" applyFont="1" applyFill="1" applyBorder="1" applyAlignment="1">
      <alignment vertical="center"/>
    </xf>
    <xf numFmtId="184" fontId="5" fillId="4" borderId="0" xfId="0" applyNumberFormat="1" applyFont="1" applyFill="1" applyBorder="1" applyAlignment="1">
      <alignment vertical="center"/>
    </xf>
    <xf numFmtId="3" fontId="5" fillId="4" borderId="0" xfId="0" applyNumberFormat="1" applyFont="1" applyFill="1" applyBorder="1" applyAlignment="1">
      <alignment horizontal="right" vertical="center"/>
    </xf>
    <xf numFmtId="3" fontId="5" fillId="4" borderId="0" xfId="0" quotePrefix="1" applyNumberFormat="1" applyFont="1" applyFill="1" applyBorder="1" applyAlignment="1">
      <alignment horizontal="right" vertical="center"/>
    </xf>
    <xf numFmtId="3" fontId="5" fillId="4" borderId="22" xfId="0" quotePrefix="1" applyNumberFormat="1" applyFont="1" applyFill="1" applyBorder="1" applyAlignment="1">
      <alignment horizontal="right" vertical="center"/>
    </xf>
    <xf numFmtId="179" fontId="5" fillId="4" borderId="22" xfId="0" applyNumberFormat="1" applyFont="1" applyFill="1" applyBorder="1" applyAlignment="1">
      <alignment vertical="center"/>
    </xf>
    <xf numFmtId="179" fontId="5" fillId="4" borderId="0" xfId="0" applyNumberFormat="1" applyFont="1" applyFill="1" applyBorder="1" applyAlignment="1">
      <alignment vertical="center"/>
    </xf>
    <xf numFmtId="3" fontId="0" fillId="0" borderId="0" xfId="0" applyNumberFormat="1"/>
    <xf numFmtId="10" fontId="0" fillId="0" borderId="0" xfId="0" applyNumberFormat="1"/>
    <xf numFmtId="0" fontId="18" fillId="4" borderId="10" xfId="0" applyFont="1" applyFill="1" applyBorder="1" applyAlignment="1">
      <alignment horizontal="center" vertical="center"/>
    </xf>
    <xf numFmtId="175" fontId="5" fillId="4" borderId="0" xfId="0" quotePrefix="1" applyNumberFormat="1" applyFont="1" applyFill="1" applyBorder="1" applyAlignment="1">
      <alignment horizontal="right" vertical="center"/>
    </xf>
    <xf numFmtId="175" fontId="5" fillId="4" borderId="0" xfId="0" applyNumberFormat="1" applyFont="1" applyFill="1" applyBorder="1" applyAlignment="1">
      <alignment horizontal="right" vertical="center"/>
    </xf>
    <xf numFmtId="179" fontId="5" fillId="4" borderId="23" xfId="0" applyNumberFormat="1" applyFont="1" applyFill="1" applyBorder="1" applyAlignment="1">
      <alignment vertical="center"/>
    </xf>
    <xf numFmtId="0" fontId="18" fillId="3" borderId="25" xfId="0" applyFont="1" applyFill="1" applyBorder="1" applyAlignment="1">
      <alignment vertical="center"/>
    </xf>
    <xf numFmtId="0" fontId="18" fillId="3" borderId="15" xfId="0" applyFont="1" applyFill="1" applyBorder="1" applyAlignment="1">
      <alignment vertical="center"/>
    </xf>
    <xf numFmtId="167" fontId="5" fillId="4" borderId="0" xfId="1" applyNumberFormat="1" applyFont="1" applyFill="1" applyBorder="1" applyAlignment="1">
      <alignment horizontal="center" vertical="center"/>
    </xf>
    <xf numFmtId="167" fontId="0" fillId="0" borderId="0" xfId="0" applyNumberFormat="1"/>
    <xf numFmtId="0" fontId="18" fillId="4" borderId="18" xfId="0" applyFont="1" applyFill="1" applyBorder="1" applyAlignment="1">
      <alignment horizontal="left" vertical="center"/>
    </xf>
    <xf numFmtId="179" fontId="5" fillId="4" borderId="12" xfId="0" applyNumberFormat="1" applyFont="1" applyFill="1" applyBorder="1" applyAlignment="1">
      <alignment horizontal="right"/>
    </xf>
    <xf numFmtId="184" fontId="5" fillId="4" borderId="12" xfId="0" applyNumberFormat="1" applyFont="1" applyFill="1" applyBorder="1" applyAlignment="1">
      <alignment horizontal="right"/>
    </xf>
    <xf numFmtId="179" fontId="5" fillId="4" borderId="12" xfId="3" applyNumberFormat="1" applyFont="1" applyFill="1" applyBorder="1" applyAlignment="1">
      <alignment horizontal="right"/>
    </xf>
    <xf numFmtId="184" fontId="5" fillId="4" borderId="12" xfId="0" applyNumberFormat="1" applyFont="1" applyFill="1" applyBorder="1" applyAlignment="1">
      <alignment vertical="center"/>
    </xf>
    <xf numFmtId="167" fontId="5" fillId="4" borderId="25" xfId="1" applyNumberFormat="1" applyFont="1" applyFill="1" applyBorder="1" applyAlignment="1">
      <alignment vertical="center"/>
    </xf>
    <xf numFmtId="0" fontId="18" fillId="2" borderId="30" xfId="0" applyFont="1" applyFill="1" applyBorder="1" applyAlignment="1">
      <alignment horizontal="left"/>
    </xf>
    <xf numFmtId="0" fontId="18" fillId="2" borderId="31" xfId="0" applyFont="1" applyFill="1" applyBorder="1"/>
    <xf numFmtId="0" fontId="22" fillId="3" borderId="4" xfId="0" applyFont="1" applyFill="1" applyBorder="1" applyAlignment="1">
      <alignment horizontal="left" vertical="center"/>
    </xf>
    <xf numFmtId="0" fontId="22" fillId="3" borderId="0" xfId="0" applyFont="1" applyFill="1" applyBorder="1" applyAlignment="1">
      <alignment vertical="center"/>
    </xf>
    <xf numFmtId="0" fontId="19" fillId="3" borderId="33" xfId="0" applyFont="1" applyFill="1" applyBorder="1" applyAlignment="1">
      <alignment horizontal="center" vertical="center"/>
    </xf>
    <xf numFmtId="0" fontId="22" fillId="3" borderId="4" xfId="0" applyFont="1" applyFill="1" applyBorder="1" applyAlignment="1">
      <alignment horizontal="centerContinuous"/>
    </xf>
    <xf numFmtId="0" fontId="22" fillId="3" borderId="0" xfId="0" applyFont="1" applyFill="1" applyBorder="1" applyAlignment="1">
      <alignment horizontal="centerContinuous"/>
    </xf>
    <xf numFmtId="0" fontId="22" fillId="3" borderId="11" xfId="0" applyFont="1" applyFill="1" applyBorder="1" applyAlignment="1">
      <alignment horizontal="left" vertical="top"/>
    </xf>
    <xf numFmtId="0" fontId="22" fillId="3" borderId="12" xfId="0" applyFont="1" applyFill="1" applyBorder="1" applyAlignment="1">
      <alignment horizontal="center" vertical="top"/>
    </xf>
    <xf numFmtId="179" fontId="5" fillId="4" borderId="23" xfId="3" applyNumberFormat="1" applyFont="1" applyFill="1" applyBorder="1" applyAlignment="1">
      <alignment vertical="center"/>
    </xf>
    <xf numFmtId="0" fontId="18" fillId="4" borderId="0" xfId="0" applyFont="1" applyFill="1" applyBorder="1" applyAlignment="1">
      <alignment horizontal="center" vertical="center"/>
    </xf>
    <xf numFmtId="0" fontId="9" fillId="0" borderId="0" xfId="0" applyFont="1"/>
    <xf numFmtId="175" fontId="5" fillId="4" borderId="22" xfId="0" applyNumberFormat="1" applyFont="1" applyFill="1" applyBorder="1" applyAlignment="1">
      <alignment vertical="center"/>
    </xf>
    <xf numFmtId="3" fontId="5" fillId="4" borderId="24" xfId="0" applyNumberFormat="1" applyFont="1" applyFill="1" applyBorder="1" applyAlignment="1">
      <alignment vertical="center"/>
    </xf>
    <xf numFmtId="0" fontId="6" fillId="4" borderId="0" xfId="0" applyFont="1" applyFill="1" applyBorder="1" applyAlignment="1"/>
    <xf numFmtId="0" fontId="6" fillId="4" borderId="17" xfId="0" applyFont="1" applyFill="1" applyBorder="1"/>
    <xf numFmtId="0" fontId="6" fillId="4" borderId="4" xfId="0" applyFont="1" applyFill="1" applyBorder="1" applyAlignment="1">
      <alignment vertical="center"/>
    </xf>
    <xf numFmtId="0" fontId="3" fillId="4" borderId="0" xfId="0" applyFont="1" applyFill="1" applyBorder="1" applyAlignment="1">
      <alignment vertical="center"/>
    </xf>
    <xf numFmtId="0" fontId="6" fillId="4" borderId="0" xfId="0" applyFont="1" applyFill="1" applyBorder="1" applyAlignment="1">
      <alignment vertical="center"/>
    </xf>
    <xf numFmtId="0" fontId="6" fillId="4" borderId="10" xfId="0" applyFont="1" applyFill="1" applyBorder="1" applyAlignment="1">
      <alignment vertical="center"/>
    </xf>
    <xf numFmtId="186" fontId="9" fillId="4" borderId="0" xfId="0" applyNumberFormat="1" applyFont="1" applyFill="1" applyBorder="1" applyAlignment="1">
      <alignment vertical="center"/>
    </xf>
    <xf numFmtId="179" fontId="3" fillId="4" borderId="17" xfId="3" applyNumberFormat="1" applyFont="1" applyFill="1" applyBorder="1" applyAlignment="1">
      <alignment horizontal="center" vertical="center"/>
    </xf>
    <xf numFmtId="164" fontId="9" fillId="4" borderId="0" xfId="0" applyNumberFormat="1" applyFont="1" applyFill="1" applyBorder="1" applyAlignment="1">
      <alignment vertical="center"/>
    </xf>
    <xf numFmtId="179" fontId="9" fillId="4" borderId="17" xfId="3" applyNumberFormat="1" applyFont="1" applyFill="1" applyBorder="1" applyAlignment="1">
      <alignment horizontal="center" vertical="center"/>
    </xf>
    <xf numFmtId="164" fontId="9" fillId="4" borderId="0" xfId="0" applyNumberFormat="1" applyFont="1" applyFill="1" applyBorder="1" applyAlignment="1">
      <alignment horizontal="right" vertical="center"/>
    </xf>
    <xf numFmtId="179" fontId="9" fillId="4" borderId="5" xfId="3" applyNumberFormat="1" applyFont="1" applyFill="1" applyBorder="1" applyAlignment="1">
      <alignment horizontal="center" vertical="center"/>
    </xf>
    <xf numFmtId="187" fontId="6" fillId="4" borderId="10" xfId="0" applyNumberFormat="1" applyFont="1" applyFill="1" applyBorder="1" applyAlignment="1">
      <alignment vertical="center"/>
    </xf>
    <xf numFmtId="0" fontId="30" fillId="4" borderId="4" xfId="0" applyFont="1" applyFill="1" applyBorder="1" applyAlignment="1">
      <alignment vertical="center"/>
    </xf>
    <xf numFmtId="0" fontId="30" fillId="4" borderId="0" xfId="0" applyFont="1" applyFill="1" applyBorder="1" applyAlignment="1">
      <alignment vertical="center"/>
    </xf>
    <xf numFmtId="187" fontId="30" fillId="4" borderId="10" xfId="0" applyNumberFormat="1" applyFont="1" applyFill="1" applyBorder="1" applyAlignment="1">
      <alignment vertical="center"/>
    </xf>
    <xf numFmtId="187" fontId="31" fillId="4" borderId="0" xfId="0" applyNumberFormat="1" applyFont="1" applyFill="1" applyBorder="1" applyAlignment="1">
      <alignment vertical="center"/>
    </xf>
    <xf numFmtId="187" fontId="31" fillId="4" borderId="0" xfId="0" applyNumberFormat="1" applyFont="1" applyFill="1" applyBorder="1" applyAlignment="1">
      <alignment horizontal="right" vertical="center"/>
    </xf>
    <xf numFmtId="0" fontId="30" fillId="4" borderId="10" xfId="0" applyFont="1" applyFill="1" applyBorder="1" applyAlignment="1">
      <alignment vertical="center"/>
    </xf>
    <xf numFmtId="0" fontId="6" fillId="4" borderId="11" xfId="0" applyFont="1" applyFill="1" applyBorder="1" applyAlignment="1"/>
    <xf numFmtId="0" fontId="6" fillId="4" borderId="12" xfId="0" applyFont="1" applyFill="1" applyBorder="1" applyAlignment="1"/>
    <xf numFmtId="0" fontId="6" fillId="4" borderId="18" xfId="0" applyFont="1" applyFill="1" applyBorder="1" applyAlignment="1"/>
    <xf numFmtId="169" fontId="5" fillId="4" borderId="12" xfId="0" applyNumberFormat="1" applyFont="1" applyFill="1" applyBorder="1" applyAlignment="1">
      <alignment horizontal="right"/>
    </xf>
    <xf numFmtId="169" fontId="5" fillId="4" borderId="19" xfId="0" applyNumberFormat="1" applyFont="1" applyFill="1" applyBorder="1" applyAlignment="1">
      <alignment horizontal="right"/>
    </xf>
    <xf numFmtId="169" fontId="5" fillId="4" borderId="15" xfId="0" applyNumberFormat="1" applyFont="1" applyFill="1" applyBorder="1" applyAlignment="1">
      <alignment horizontal="right"/>
    </xf>
    <xf numFmtId="167" fontId="10" fillId="4" borderId="23" xfId="2" applyNumberFormat="1" applyFont="1" applyFill="1" applyBorder="1" applyAlignment="1">
      <alignment vertical="center"/>
    </xf>
    <xf numFmtId="175" fontId="0" fillId="0" borderId="0" xfId="0" applyNumberFormat="1"/>
    <xf numFmtId="0" fontId="18" fillId="4" borderId="4" xfId="0" applyNumberFormat="1" applyFont="1" applyFill="1" applyBorder="1" applyAlignment="1">
      <alignment horizontal="center" vertical="center"/>
    </xf>
    <xf numFmtId="0" fontId="18" fillId="4" borderId="10" xfId="0" applyNumberFormat="1" applyFont="1" applyFill="1" applyBorder="1" applyAlignment="1">
      <alignment horizontal="center" vertical="center"/>
    </xf>
    <xf numFmtId="179" fontId="10" fillId="4" borderId="12" xfId="2" applyNumberFormat="1" applyFont="1" applyFill="1" applyBorder="1" applyAlignment="1">
      <alignment vertical="center"/>
    </xf>
    <xf numFmtId="179" fontId="10" fillId="4" borderId="12" xfId="1" applyNumberFormat="1" applyFont="1" applyFill="1" applyBorder="1" applyAlignment="1">
      <alignment vertical="center"/>
    </xf>
    <xf numFmtId="179" fontId="10" fillId="4" borderId="25" xfId="0" applyNumberFormat="1" applyFont="1" applyFill="1" applyBorder="1" applyAlignment="1">
      <alignment vertical="center"/>
    </xf>
    <xf numFmtId="178" fontId="0" fillId="0" borderId="0" xfId="0" applyNumberFormat="1"/>
    <xf numFmtId="0" fontId="0" fillId="0" borderId="0" xfId="0" applyAlignment="1"/>
    <xf numFmtId="0" fontId="5" fillId="4" borderId="0" xfId="3" applyNumberFormat="1" applyFont="1" applyFill="1" applyBorder="1" applyAlignment="1">
      <alignment vertical="center"/>
    </xf>
    <xf numFmtId="44" fontId="0" fillId="0" borderId="0" xfId="2" applyFont="1"/>
    <xf numFmtId="176" fontId="0" fillId="0" borderId="0" xfId="0" applyNumberFormat="1"/>
    <xf numFmtId="44" fontId="0" fillId="0" borderId="0" xfId="0" applyNumberFormat="1"/>
    <xf numFmtId="175" fontId="0" fillId="0" borderId="0" xfId="2" applyNumberFormat="1" applyFont="1"/>
    <xf numFmtId="9" fontId="0" fillId="0" borderId="0" xfId="3" applyFont="1"/>
    <xf numFmtId="182" fontId="0" fillId="0" borderId="0" xfId="2" applyNumberFormat="1" applyFont="1"/>
    <xf numFmtId="0" fontId="33" fillId="0" borderId="0" xfId="0" applyFont="1"/>
    <xf numFmtId="179" fontId="35" fillId="4" borderId="17" xfId="3" applyNumberFormat="1" applyFont="1" applyFill="1" applyBorder="1" applyAlignment="1">
      <alignment horizontal="center" vertical="center"/>
    </xf>
    <xf numFmtId="179" fontId="23" fillId="4" borderId="17" xfId="3" applyNumberFormat="1" applyFont="1" applyFill="1" applyBorder="1" applyAlignment="1">
      <alignment horizontal="center" vertical="center"/>
    </xf>
    <xf numFmtId="179" fontId="23" fillId="4" borderId="5" xfId="3" applyNumberFormat="1" applyFont="1" applyFill="1" applyBorder="1" applyAlignment="1">
      <alignment horizontal="center" vertical="center"/>
    </xf>
    <xf numFmtId="0" fontId="0" fillId="0" borderId="0" xfId="0" applyAlignment="1">
      <alignment wrapText="1"/>
    </xf>
    <xf numFmtId="179" fontId="0" fillId="0" borderId="0" xfId="3" applyNumberFormat="1" applyFont="1"/>
    <xf numFmtId="0" fontId="0" fillId="0" borderId="0" xfId="0" applyBorder="1"/>
    <xf numFmtId="0" fontId="18" fillId="3" borderId="12" xfId="0" applyFont="1" applyFill="1" applyBorder="1" applyAlignment="1">
      <alignment vertical="center"/>
    </xf>
    <xf numFmtId="9" fontId="18" fillId="3" borderId="27" xfId="0" applyNumberFormat="1" applyFont="1" applyFill="1" applyBorder="1" applyAlignment="1">
      <alignment horizont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18" fillId="3" borderId="0" xfId="0" applyFont="1" applyFill="1" applyBorder="1" applyAlignment="1">
      <alignment horizontal="center"/>
    </xf>
    <xf numFmtId="0" fontId="13" fillId="0" borderId="0" xfId="0" applyFont="1" applyFill="1" applyBorder="1" applyAlignment="1">
      <alignment horizontal="left" vertical="top"/>
    </xf>
    <xf numFmtId="0" fontId="18" fillId="3" borderId="5" xfId="0" applyFont="1" applyFill="1" applyBorder="1" applyAlignment="1">
      <alignment horizontal="center" vertical="center"/>
    </xf>
    <xf numFmtId="0" fontId="18"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5" xfId="0" applyFont="1" applyFill="1" applyBorder="1" applyAlignment="1">
      <alignment horizontal="center" vertical="center"/>
    </xf>
    <xf numFmtId="0" fontId="18" fillId="3" borderId="0" xfId="0" applyFont="1" applyFill="1" applyBorder="1" applyAlignment="1">
      <alignment horizontal="center"/>
    </xf>
    <xf numFmtId="0" fontId="13" fillId="0" borderId="0" xfId="0" applyFont="1" applyFill="1" applyBorder="1" applyAlignment="1">
      <alignment horizontal="left" vertical="top"/>
    </xf>
    <xf numFmtId="0" fontId="18" fillId="3" borderId="3"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0" xfId="0" applyFont="1" applyFill="1" applyBorder="1" applyAlignment="1">
      <alignment horizontal="center" vertical="center"/>
    </xf>
    <xf numFmtId="0" fontId="18" fillId="4" borderId="10" xfId="0" applyFont="1" applyFill="1" applyBorder="1" applyAlignment="1">
      <alignment horizontal="center" vertical="center"/>
    </xf>
    <xf numFmtId="0" fontId="3" fillId="2" borderId="30" xfId="0" applyFont="1" applyFill="1" applyBorder="1" applyAlignment="1">
      <alignment horizontal="center"/>
    </xf>
    <xf numFmtId="0" fontId="3" fillId="2" borderId="31" xfId="0" applyFont="1" applyFill="1" applyBorder="1" applyAlignment="1">
      <alignment horizontal="center"/>
    </xf>
    <xf numFmtId="0" fontId="3" fillId="2" borderId="38" xfId="0" applyFont="1" applyFill="1" applyBorder="1" applyAlignment="1">
      <alignment horizontal="center"/>
    </xf>
    <xf numFmtId="0" fontId="3" fillId="6" borderId="32" xfId="0" applyFont="1" applyFill="1" applyBorder="1" applyAlignment="1">
      <alignment horizontal="center" vertical="center"/>
    </xf>
    <xf numFmtId="0" fontId="3" fillId="6" borderId="33" xfId="0" applyFont="1" applyFill="1" applyBorder="1" applyAlignment="1">
      <alignment horizontal="center" vertical="center"/>
    </xf>
    <xf numFmtId="0" fontId="3" fillId="6" borderId="35" xfId="0" applyFont="1" applyFill="1" applyBorder="1" applyAlignment="1">
      <alignment horizontal="center" vertical="center"/>
    </xf>
    <xf numFmtId="0" fontId="36" fillId="6" borderId="22" xfId="0" applyFont="1" applyFill="1" applyBorder="1" applyAlignment="1">
      <alignment horizontal="center" vertical="center"/>
    </xf>
    <xf numFmtId="0" fontId="36" fillId="6" borderId="0" xfId="0" applyFont="1" applyFill="1" applyBorder="1" applyAlignment="1">
      <alignment horizontal="center" vertical="center"/>
    </xf>
    <xf numFmtId="0" fontId="36" fillId="6" borderId="5"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0" xfId="0" applyFont="1" applyFill="1" applyBorder="1" applyAlignment="1">
      <alignment horizontal="center" vertical="center"/>
    </xf>
    <xf numFmtId="0" fontId="3" fillId="6" borderId="0" xfId="0" applyFont="1" applyFill="1" applyBorder="1" applyAlignment="1">
      <alignment horizontal="center" vertical="center"/>
    </xf>
    <xf numFmtId="0" fontId="37" fillId="6" borderId="24" xfId="0" applyFont="1" applyFill="1" applyBorder="1" applyAlignment="1">
      <alignment horizontal="center" vertical="top"/>
    </xf>
    <xf numFmtId="0" fontId="37" fillId="6" borderId="12" xfId="0" applyFont="1" applyFill="1" applyBorder="1" applyAlignment="1">
      <alignment horizontal="center" vertical="top"/>
    </xf>
    <xf numFmtId="0" fontId="3" fillId="6" borderId="12" xfId="0" applyFont="1" applyFill="1" applyBorder="1"/>
    <xf numFmtId="0" fontId="3" fillId="6" borderId="15" xfId="0" applyFont="1" applyFill="1" applyBorder="1"/>
    <xf numFmtId="0" fontId="3" fillId="4" borderId="4" xfId="0" applyFont="1" applyFill="1" applyBorder="1" applyAlignment="1">
      <alignment horizontal="left"/>
    </xf>
    <xf numFmtId="0" fontId="3" fillId="4" borderId="22" xfId="0" applyFont="1" applyFill="1" applyBorder="1" applyAlignment="1">
      <alignment horizontal="center" vertical="center"/>
    </xf>
    <xf numFmtId="0" fontId="3" fillId="4" borderId="0" xfId="0" applyFont="1" applyFill="1" applyBorder="1" applyAlignment="1">
      <alignment horizontal="right"/>
    </xf>
    <xf numFmtId="0" fontId="3" fillId="4" borderId="44" xfId="0" applyFont="1" applyFill="1" applyBorder="1" applyAlignment="1">
      <alignment horizontal="center" vertical="center"/>
    </xf>
    <xf numFmtId="0" fontId="3" fillId="4" borderId="44" xfId="0" applyFont="1" applyFill="1" applyBorder="1" applyAlignment="1">
      <alignment horizontal="center"/>
    </xf>
    <xf numFmtId="0" fontId="3" fillId="4" borderId="45" xfId="0" applyFont="1" applyFill="1" applyBorder="1" applyAlignment="1">
      <alignment horizontal="center"/>
    </xf>
    <xf numFmtId="0" fontId="6" fillId="0" borderId="0" xfId="0" applyFont="1" applyFill="1" applyBorder="1"/>
    <xf numFmtId="0" fontId="6" fillId="0" borderId="0" xfId="0" applyFont="1" applyFill="1" applyBorder="1" applyAlignment="1"/>
    <xf numFmtId="0" fontId="3" fillId="0" borderId="0" xfId="0" applyFont="1" applyFill="1"/>
    <xf numFmtId="0" fontId="9" fillId="2" borderId="3" xfId="0" applyFont="1" applyFill="1" applyBorder="1"/>
    <xf numFmtId="0" fontId="9" fillId="0" borderId="0" xfId="0" applyFont="1" applyBorder="1"/>
    <xf numFmtId="0" fontId="3" fillId="2" borderId="30" xfId="0" applyFont="1" applyFill="1" applyBorder="1" applyAlignment="1">
      <alignment horizontal="left"/>
    </xf>
    <xf numFmtId="0" fontId="3" fillId="2" borderId="31" xfId="0" applyFont="1" applyFill="1" applyBorder="1"/>
    <xf numFmtId="0" fontId="9" fillId="2" borderId="38" xfId="0" applyFont="1" applyFill="1" applyBorder="1"/>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18" fillId="3" borderId="35" xfId="0" applyFont="1" applyFill="1" applyBorder="1" applyAlignment="1">
      <alignment horizontal="center" vertical="center"/>
    </xf>
    <xf numFmtId="0" fontId="36" fillId="3" borderId="22" xfId="0" applyFont="1" applyFill="1" applyBorder="1" applyAlignment="1">
      <alignment horizontal="centerContinuous" vertical="center"/>
    </xf>
    <xf numFmtId="0" fontId="36" fillId="3" borderId="0" xfId="0" applyFont="1" applyFill="1" applyBorder="1" applyAlignment="1">
      <alignment horizontal="centerContinuous" vertical="center"/>
    </xf>
    <xf numFmtId="0" fontId="36" fillId="3" borderId="0" xfId="0" applyFont="1" applyFill="1" applyBorder="1" applyAlignment="1">
      <alignment horizontal="centerContinuous"/>
    </xf>
    <xf numFmtId="0" fontId="32" fillId="3" borderId="22" xfId="0" applyFont="1" applyFill="1" applyBorder="1" applyAlignment="1">
      <alignment horizontal="centerContinuous" vertical="center"/>
    </xf>
    <xf numFmtId="0" fontId="32" fillId="3" borderId="0" xfId="0" applyFont="1" applyFill="1" applyBorder="1" applyAlignment="1">
      <alignment horizontal="centerContinuous" vertical="center"/>
    </xf>
    <xf numFmtId="0" fontId="32" fillId="3" borderId="0" xfId="0" applyFont="1" applyFill="1" applyBorder="1" applyAlignment="1">
      <alignment horizontal="center" vertical="center"/>
    </xf>
    <xf numFmtId="0" fontId="18" fillId="3" borderId="5" xfId="0" applyFont="1" applyFill="1" applyBorder="1" applyAlignment="1">
      <alignment horizontal="centerContinuous"/>
    </xf>
    <xf numFmtId="0" fontId="8" fillId="3" borderId="24" xfId="0" applyFont="1" applyFill="1" applyBorder="1" applyAlignment="1">
      <alignment horizontal="center" vertical="top"/>
    </xf>
    <xf numFmtId="0" fontId="6" fillId="4" borderId="22" xfId="0" applyFont="1" applyFill="1" applyBorder="1" applyAlignment="1">
      <alignment horizontal="center" vertical="center"/>
    </xf>
    <xf numFmtId="0" fontId="6" fillId="4" borderId="5" xfId="0" applyFont="1" applyFill="1" applyBorder="1" applyAlignment="1">
      <alignment horizontal="center" vertical="center"/>
    </xf>
    <xf numFmtId="0" fontId="3" fillId="0" borderId="0" xfId="0" applyFont="1" applyAlignment="1">
      <alignment vertical="center"/>
    </xf>
    <xf numFmtId="192" fontId="3" fillId="4" borderId="0" xfId="0" applyNumberFormat="1" applyFont="1" applyFill="1" applyBorder="1" applyAlignment="1">
      <alignment horizontal="right" vertical="center"/>
    </xf>
    <xf numFmtId="192" fontId="3" fillId="4" borderId="0" xfId="0" applyNumberFormat="1" applyFont="1" applyFill="1" applyBorder="1" applyAlignment="1">
      <alignment vertical="center"/>
    </xf>
    <xf numFmtId="193" fontId="3" fillId="4" borderId="0" xfId="0" applyNumberFormat="1" applyFont="1" applyFill="1" applyBorder="1" applyAlignment="1">
      <alignment horizontal="right" vertical="center" indent="1"/>
    </xf>
    <xf numFmtId="194" fontId="9" fillId="4" borderId="5" xfId="0" applyNumberFormat="1" applyFont="1" applyFill="1" applyBorder="1" applyAlignment="1">
      <alignment vertical="center"/>
    </xf>
    <xf numFmtId="195" fontId="3" fillId="4" borderId="0" xfId="0" applyNumberFormat="1" applyFont="1" applyFill="1" applyBorder="1" applyAlignment="1">
      <alignment vertical="center"/>
    </xf>
    <xf numFmtId="193" fontId="3" fillId="4" borderId="0" xfId="0" applyNumberFormat="1" applyFont="1" applyFill="1" applyBorder="1" applyAlignment="1">
      <alignment horizontal="right" vertical="center"/>
    </xf>
    <xf numFmtId="0" fontId="9" fillId="0" borderId="0" xfId="0" applyFont="1" applyAlignment="1">
      <alignment vertical="center"/>
    </xf>
    <xf numFmtId="43" fontId="9" fillId="0" borderId="0" xfId="1" applyFont="1" applyAlignment="1">
      <alignment vertical="center"/>
    </xf>
    <xf numFmtId="195" fontId="3" fillId="4" borderId="22" xfId="0" applyNumberFormat="1" applyFont="1" applyFill="1" applyBorder="1" applyAlignment="1">
      <alignment vertical="center"/>
    </xf>
    <xf numFmtId="0" fontId="3" fillId="4" borderId="45" xfId="0" applyFont="1" applyFill="1" applyBorder="1" applyAlignment="1">
      <alignment horizontal="center" vertical="center"/>
    </xf>
    <xf numFmtId="195" fontId="3" fillId="4" borderId="24" xfId="0" applyNumberFormat="1" applyFont="1" applyFill="1" applyBorder="1" applyAlignment="1">
      <alignment vertical="center"/>
    </xf>
    <xf numFmtId="195" fontId="3" fillId="4" borderId="12" xfId="0" applyNumberFormat="1" applyFont="1" applyFill="1" applyBorder="1" applyAlignment="1">
      <alignment vertical="center"/>
    </xf>
    <xf numFmtId="193" fontId="3" fillId="4" borderId="12" xfId="0" applyNumberFormat="1" applyFont="1" applyFill="1" applyBorder="1" applyAlignment="1">
      <alignment horizontal="right" vertical="center" indent="1"/>
    </xf>
    <xf numFmtId="194" fontId="9" fillId="4" borderId="15" xfId="0" applyNumberFormat="1" applyFont="1" applyFill="1" applyBorder="1" applyAlignment="1">
      <alignment vertical="center"/>
    </xf>
    <xf numFmtId="0" fontId="6" fillId="0" borderId="0" xfId="0" applyFont="1" applyFill="1" applyBorder="1" applyAlignment="1">
      <alignment vertical="center"/>
    </xf>
    <xf numFmtId="0" fontId="32" fillId="0" borderId="0" xfId="0" applyFont="1" applyFill="1" applyBorder="1" applyAlignment="1">
      <alignment vertical="center"/>
    </xf>
    <xf numFmtId="0" fontId="13" fillId="0" borderId="0" xfId="0" applyFont="1" applyBorder="1" applyAlignment="1">
      <alignment horizontal="left" vertical="top" wrapText="1"/>
    </xf>
    <xf numFmtId="0" fontId="9" fillId="0" borderId="0" xfId="0" applyFont="1" applyFill="1"/>
    <xf numFmtId="3" fontId="3" fillId="0" borderId="0" xfId="0" applyNumberFormat="1" applyFont="1"/>
    <xf numFmtId="9" fontId="3" fillId="0" borderId="0" xfId="3" applyFont="1"/>
    <xf numFmtId="195" fontId="0" fillId="0" borderId="0" xfId="0" applyNumberFormat="1"/>
    <xf numFmtId="0" fontId="3" fillId="0" borderId="0" xfId="0" applyFont="1" applyAlignment="1">
      <alignment horizontal="right"/>
    </xf>
    <xf numFmtId="0" fontId="9" fillId="2" borderId="2" xfId="0" applyFont="1" applyFill="1" applyBorder="1"/>
    <xf numFmtId="0" fontId="9" fillId="2" borderId="31" xfId="0" applyFont="1" applyFill="1" applyBorder="1"/>
    <xf numFmtId="0" fontId="8" fillId="3" borderId="22" xfId="0" applyFont="1" applyFill="1" applyBorder="1" applyAlignment="1">
      <alignment horizontal="center" vertical="center"/>
    </xf>
    <xf numFmtId="0" fontId="8" fillId="3" borderId="0" xfId="0" applyFont="1" applyFill="1" applyBorder="1" applyAlignment="1">
      <alignment horizontal="center" vertical="center"/>
    </xf>
    <xf numFmtId="0" fontId="18" fillId="3" borderId="0" xfId="0" applyFont="1" applyFill="1" applyBorder="1" applyAlignment="1">
      <alignment horizontal="centerContinuous" vertical="center"/>
    </xf>
    <xf numFmtId="0" fontId="18" fillId="3" borderId="5" xfId="0" applyFont="1" applyFill="1" applyBorder="1" applyAlignment="1">
      <alignment horizontal="centerContinuous" vertical="center"/>
    </xf>
    <xf numFmtId="0" fontId="29" fillId="3" borderId="22" xfId="0" applyFont="1" applyFill="1" applyBorder="1" applyAlignment="1">
      <alignment horizontal="centerContinuous" vertical="center"/>
    </xf>
    <xf numFmtId="0" fontId="29" fillId="3" borderId="0" xfId="0" applyFont="1" applyFill="1" applyBorder="1" applyAlignment="1">
      <alignment horizontal="centerContinuous" vertical="center"/>
    </xf>
    <xf numFmtId="0" fontId="6" fillId="4" borderId="44" xfId="0" applyFont="1" applyFill="1" applyBorder="1" applyAlignment="1">
      <alignment horizontal="left"/>
    </xf>
    <xf numFmtId="192" fontId="18" fillId="4" borderId="0" xfId="0" applyNumberFormat="1" applyFont="1" applyFill="1" applyBorder="1" applyAlignment="1">
      <alignment vertical="center"/>
    </xf>
    <xf numFmtId="195" fontId="18" fillId="4" borderId="0" xfId="0" applyNumberFormat="1" applyFont="1" applyFill="1" applyBorder="1" applyAlignment="1">
      <alignment vertical="center"/>
    </xf>
    <xf numFmtId="195" fontId="18" fillId="4" borderId="22" xfId="0" applyNumberFormat="1" applyFont="1" applyFill="1" applyBorder="1" applyAlignment="1">
      <alignment vertical="center"/>
    </xf>
    <xf numFmtId="195" fontId="18" fillId="4" borderId="12" xfId="0" applyNumberFormat="1" applyFont="1" applyFill="1" applyBorder="1" applyAlignment="1">
      <alignment vertical="center"/>
    </xf>
    <xf numFmtId="0" fontId="9" fillId="0" borderId="0" xfId="0" applyFont="1" applyFill="1" applyBorder="1"/>
    <xf numFmtId="0" fontId="3" fillId="2" borderId="38" xfId="0" applyFont="1" applyFill="1" applyBorder="1"/>
    <xf numFmtId="0" fontId="15" fillId="3" borderId="22" xfId="0" applyFont="1" applyFill="1" applyBorder="1" applyAlignment="1">
      <alignment horizontal="center" vertical="center"/>
    </xf>
    <xf numFmtId="0" fontId="15" fillId="3" borderId="0" xfId="0" applyFont="1" applyFill="1" applyBorder="1" applyAlignment="1">
      <alignment horizontal="centerContinuous" vertical="center"/>
    </xf>
    <xf numFmtId="0" fontId="20" fillId="3" borderId="0" xfId="0" applyFont="1" applyFill="1" applyBorder="1" applyAlignment="1">
      <alignment horizontal="centerContinuous" vertical="top"/>
    </xf>
    <xf numFmtId="0" fontId="20" fillId="3" borderId="5" xfId="0" applyFont="1" applyFill="1" applyBorder="1" applyAlignment="1">
      <alignment horizontal="centerContinuous" vertical="top"/>
    </xf>
    <xf numFmtId="0" fontId="18" fillId="0" borderId="0" xfId="0" applyFont="1" applyAlignment="1">
      <alignment vertical="center"/>
    </xf>
    <xf numFmtId="0" fontId="3" fillId="3" borderId="12" xfId="0" applyFont="1" applyFill="1" applyBorder="1" applyAlignment="1">
      <alignment vertical="top"/>
    </xf>
    <xf numFmtId="0" fontId="3" fillId="0" borderId="0" xfId="0" applyFont="1" applyAlignment="1">
      <alignment vertical="top"/>
    </xf>
    <xf numFmtId="0" fontId="6" fillId="4" borderId="44" xfId="0" applyFont="1" applyFill="1" applyBorder="1" applyAlignment="1"/>
    <xf numFmtId="0" fontId="4" fillId="4" borderId="44" xfId="0" applyFont="1" applyFill="1" applyBorder="1" applyAlignment="1">
      <alignment horizontal="center" vertical="center"/>
    </xf>
    <xf numFmtId="189" fontId="4" fillId="4" borderId="0" xfId="0" applyNumberFormat="1" applyFont="1" applyFill="1" applyBorder="1" applyAlignment="1">
      <alignment vertical="center"/>
    </xf>
    <xf numFmtId="175" fontId="4" fillId="4" borderId="0" xfId="0" applyNumberFormat="1" applyFont="1" applyFill="1" applyBorder="1" applyAlignment="1">
      <alignment horizontal="right" vertical="center"/>
    </xf>
    <xf numFmtId="172" fontId="4" fillId="4" borderId="0" xfId="0" applyNumberFormat="1" applyFont="1" applyFill="1" applyBorder="1" applyAlignment="1">
      <alignment horizontal="right" vertical="center"/>
    </xf>
    <xf numFmtId="172" fontId="4" fillId="4" borderId="0" xfId="0" applyNumberFormat="1" applyFont="1" applyFill="1" applyBorder="1" applyAlignment="1">
      <alignment vertical="center"/>
    </xf>
    <xf numFmtId="172" fontId="4" fillId="4" borderId="5" xfId="0" applyNumberFormat="1" applyFont="1" applyFill="1" applyBorder="1" applyAlignment="1">
      <alignment vertical="center"/>
    </xf>
    <xf numFmtId="187" fontId="4" fillId="4" borderId="0" xfId="0" applyNumberFormat="1" applyFont="1" applyFill="1" applyBorder="1" applyAlignment="1">
      <alignment vertical="center"/>
    </xf>
    <xf numFmtId="3" fontId="4" fillId="4" borderId="0" xfId="1" applyNumberFormat="1" applyFont="1" applyFill="1" applyBorder="1" applyAlignment="1">
      <alignment horizontal="right" vertical="center"/>
    </xf>
    <xf numFmtId="187" fontId="0" fillId="0" borderId="0" xfId="0" applyNumberFormat="1"/>
    <xf numFmtId="0" fontId="4" fillId="4" borderId="44" xfId="0" applyFont="1" applyFill="1" applyBorder="1" applyAlignment="1">
      <alignment horizontal="center"/>
    </xf>
    <xf numFmtId="187" fontId="4" fillId="4" borderId="22" xfId="0" applyNumberFormat="1" applyFont="1" applyFill="1" applyBorder="1" applyAlignment="1">
      <alignment vertical="center"/>
    </xf>
    <xf numFmtId="3" fontId="4" fillId="4" borderId="0" xfId="0" applyNumberFormat="1" applyFont="1" applyFill="1" applyBorder="1" applyAlignment="1">
      <alignment vertical="center"/>
    </xf>
    <xf numFmtId="3" fontId="4" fillId="4" borderId="0" xfId="0" applyNumberFormat="1" applyFont="1" applyFill="1" applyBorder="1" applyAlignment="1">
      <alignment horizontal="right" vertical="center"/>
    </xf>
    <xf numFmtId="0" fontId="5" fillId="4" borderId="44" xfId="0" applyFont="1" applyFill="1" applyBorder="1" applyAlignment="1">
      <alignment horizontal="center"/>
    </xf>
    <xf numFmtId="0" fontId="5" fillId="4" borderId="45" xfId="0" applyFont="1" applyFill="1" applyBorder="1" applyAlignment="1">
      <alignment horizontal="center"/>
    </xf>
    <xf numFmtId="187" fontId="4" fillId="4" borderId="24" xfId="0" applyNumberFormat="1" applyFont="1" applyFill="1" applyBorder="1" applyAlignment="1">
      <alignment vertical="center"/>
    </xf>
    <xf numFmtId="3" fontId="4" fillId="4" borderId="12" xfId="0" applyNumberFormat="1" applyFont="1" applyFill="1" applyBorder="1" applyAlignment="1">
      <alignment vertical="center"/>
    </xf>
    <xf numFmtId="172" fontId="4" fillId="4" borderId="12" xfId="0" applyNumberFormat="1" applyFont="1" applyFill="1" applyBorder="1" applyAlignment="1">
      <alignment horizontal="right" vertical="center"/>
    </xf>
    <xf numFmtId="3" fontId="4" fillId="4" borderId="12" xfId="0" applyNumberFormat="1" applyFont="1" applyFill="1" applyBorder="1" applyAlignment="1">
      <alignment horizontal="right" vertical="center"/>
    </xf>
    <xf numFmtId="172" fontId="4" fillId="4" borderId="12" xfId="0" applyNumberFormat="1" applyFont="1" applyFill="1" applyBorder="1" applyAlignment="1">
      <alignment vertical="center"/>
    </xf>
    <xf numFmtId="3" fontId="4" fillId="4" borderId="12" xfId="1" applyNumberFormat="1" applyFont="1" applyFill="1" applyBorder="1" applyAlignment="1">
      <alignment horizontal="right" vertical="center"/>
    </xf>
    <xf numFmtId="172" fontId="4" fillId="4" borderId="15" xfId="0" applyNumberFormat="1" applyFont="1" applyFill="1" applyBorder="1" applyAlignment="1">
      <alignment vertical="center"/>
    </xf>
    <xf numFmtId="0" fontId="13" fillId="0" borderId="0" xfId="0" applyFont="1" applyBorder="1" applyAlignment="1">
      <alignment vertical="top"/>
    </xf>
    <xf numFmtId="3" fontId="3" fillId="2" borderId="2" xfId="0" applyNumberFormat="1" applyFont="1" applyFill="1" applyBorder="1"/>
    <xf numFmtId="0" fontId="3" fillId="2" borderId="30" xfId="0" applyFont="1" applyFill="1" applyBorder="1" applyAlignment="1"/>
    <xf numFmtId="0" fontId="3" fillId="2" borderId="31" xfId="0" applyFont="1" applyFill="1" applyBorder="1" applyAlignment="1">
      <alignment horizontal="left"/>
    </xf>
    <xf numFmtId="3" fontId="3" fillId="2" borderId="31" xfId="0" applyNumberFormat="1" applyFont="1" applyFill="1" applyBorder="1" applyAlignment="1">
      <alignment horizontal="left"/>
    </xf>
    <xf numFmtId="0" fontId="3" fillId="2" borderId="38" xfId="0" applyFont="1" applyFill="1" applyBorder="1" applyAlignment="1">
      <alignment horizontal="left"/>
    </xf>
    <xf numFmtId="0" fontId="3" fillId="4" borderId="4" xfId="0" applyFont="1" applyFill="1" applyBorder="1"/>
    <xf numFmtId="0" fontId="40" fillId="4" borderId="10" xfId="0" applyFont="1" applyFill="1" applyBorder="1" applyAlignment="1">
      <alignment horizontal="center"/>
    </xf>
    <xf numFmtId="3" fontId="40" fillId="4" borderId="0" xfId="0" applyNumberFormat="1" applyFont="1" applyFill="1" applyBorder="1" applyAlignment="1"/>
    <xf numFmtId="0" fontId="40" fillId="4" borderId="0" xfId="0" applyFont="1" applyFill="1" applyBorder="1" applyAlignment="1"/>
    <xf numFmtId="172" fontId="9" fillId="4" borderId="0" xfId="0" applyNumberFormat="1" applyFont="1" applyFill="1" applyBorder="1" applyAlignment="1">
      <alignment vertical="center"/>
    </xf>
    <xf numFmtId="3" fontId="40" fillId="4" borderId="23" xfId="0" applyNumberFormat="1" applyFont="1" applyFill="1" applyBorder="1" applyAlignment="1"/>
    <xf numFmtId="0" fontId="40" fillId="4" borderId="23" xfId="0" applyFont="1" applyFill="1" applyBorder="1" applyAlignment="1"/>
    <xf numFmtId="172" fontId="9" fillId="4" borderId="5" xfId="0" applyNumberFormat="1" applyFont="1" applyFill="1" applyBorder="1" applyAlignment="1">
      <alignment vertical="center"/>
    </xf>
    <xf numFmtId="0" fontId="22" fillId="4" borderId="4" xfId="0" applyFont="1" applyFill="1" applyBorder="1" applyAlignment="1">
      <alignment horizontal="center" vertical="center"/>
    </xf>
    <xf numFmtId="0" fontId="22" fillId="4" borderId="10" xfId="0" applyFont="1" applyFill="1" applyBorder="1" applyAlignment="1">
      <alignment horizontal="center" vertical="center"/>
    </xf>
    <xf numFmtId="3" fontId="29" fillId="4" borderId="23" xfId="1" applyNumberFormat="1" applyFont="1" applyFill="1" applyBorder="1" applyAlignment="1">
      <alignment horizontal="right" vertical="center"/>
    </xf>
    <xf numFmtId="188" fontId="29" fillId="4" borderId="0" xfId="1" applyNumberFormat="1" applyFont="1" applyFill="1" applyBorder="1" applyAlignment="1">
      <alignment horizontal="right" vertical="center"/>
    </xf>
    <xf numFmtId="172" fontId="29" fillId="4" borderId="0" xfId="0" applyNumberFormat="1" applyFont="1" applyFill="1" applyBorder="1" applyAlignment="1">
      <alignment horizontal="right" vertical="center"/>
    </xf>
    <xf numFmtId="172" fontId="29" fillId="4" borderId="0" xfId="0" applyNumberFormat="1" applyFont="1" applyFill="1" applyBorder="1" applyAlignment="1">
      <alignment horizontal="center" vertical="center"/>
    </xf>
    <xf numFmtId="175" fontId="29" fillId="4" borderId="23" xfId="1" applyNumberFormat="1" applyFont="1" applyFill="1" applyBorder="1" applyAlignment="1">
      <alignment horizontal="right" vertical="center"/>
    </xf>
    <xf numFmtId="179" fontId="22" fillId="4" borderId="0" xfId="3" applyNumberFormat="1" applyFont="1" applyFill="1" applyBorder="1" applyAlignment="1">
      <alignment horizontal="right" vertical="center"/>
    </xf>
    <xf numFmtId="175" fontId="41" fillId="4" borderId="23" xfId="0" applyNumberFormat="1" applyFont="1" applyFill="1" applyBorder="1" applyAlignment="1">
      <alignment vertical="center"/>
    </xf>
    <xf numFmtId="175" fontId="29" fillId="4" borderId="23" xfId="1" quotePrefix="1" applyNumberFormat="1" applyFont="1" applyFill="1" applyBorder="1" applyAlignment="1">
      <alignment horizontal="right" vertical="center"/>
    </xf>
    <xf numFmtId="3" fontId="29" fillId="4" borderId="0" xfId="1" applyNumberFormat="1" applyFont="1" applyFill="1" applyBorder="1" applyAlignment="1">
      <alignment horizontal="right" vertical="center"/>
    </xf>
    <xf numFmtId="172" fontId="29" fillId="4" borderId="5" xfId="0" applyNumberFormat="1" applyFont="1" applyFill="1" applyBorder="1" applyAlignment="1">
      <alignment horizontal="left" vertical="center"/>
    </xf>
    <xf numFmtId="172" fontId="29" fillId="4" borderId="0" xfId="0" applyNumberFormat="1" applyFont="1" applyFill="1" applyBorder="1" applyAlignment="1">
      <alignment horizontal="left" vertical="center"/>
    </xf>
    <xf numFmtId="3" fontId="41" fillId="4" borderId="23" xfId="0" applyNumberFormat="1" applyFont="1" applyFill="1" applyBorder="1" applyAlignment="1">
      <alignment vertical="center"/>
    </xf>
    <xf numFmtId="5" fontId="29" fillId="4" borderId="0" xfId="2" applyNumberFormat="1" applyFont="1" applyFill="1" applyBorder="1" applyAlignment="1">
      <alignment horizontal="right" vertical="center"/>
    </xf>
    <xf numFmtId="172" fontId="29" fillId="4" borderId="5" xfId="0" applyNumberFormat="1" applyFont="1" applyFill="1" applyBorder="1" applyAlignment="1">
      <alignment horizontal="right" vertical="center"/>
    </xf>
    <xf numFmtId="0" fontId="3" fillId="4" borderId="11" xfId="0" applyFont="1" applyFill="1" applyBorder="1"/>
    <xf numFmtId="3" fontId="3" fillId="4" borderId="12" xfId="0" applyNumberFormat="1" applyFont="1" applyFill="1" applyBorder="1" applyAlignment="1"/>
    <xf numFmtId="0" fontId="3" fillId="4" borderId="12" xfId="0" applyFont="1" applyFill="1" applyBorder="1" applyAlignment="1"/>
    <xf numFmtId="0" fontId="3" fillId="4" borderId="19" xfId="0" applyFont="1" applyFill="1" applyBorder="1"/>
    <xf numFmtId="0" fontId="3" fillId="4" borderId="25" xfId="0" applyFont="1" applyFill="1" applyBorder="1" applyAlignment="1"/>
    <xf numFmtId="0" fontId="3" fillId="4" borderId="15" xfId="0" applyFont="1" applyFill="1" applyBorder="1"/>
    <xf numFmtId="3" fontId="3" fillId="0" borderId="0" xfId="0" applyNumberFormat="1" applyFont="1" applyFill="1"/>
    <xf numFmtId="175" fontId="3" fillId="0" borderId="0" xfId="0" applyNumberFormat="1" applyFont="1" applyFill="1"/>
    <xf numFmtId="0" fontId="40" fillId="5" borderId="0" xfId="0" applyFont="1" applyFill="1" applyBorder="1" applyAlignment="1"/>
    <xf numFmtId="3" fontId="29" fillId="5" borderId="23" xfId="1" applyNumberFormat="1" applyFont="1" applyFill="1" applyBorder="1" applyAlignment="1">
      <alignment horizontal="right" vertical="center"/>
    </xf>
    <xf numFmtId="188" fontId="29" fillId="5" borderId="0" xfId="1" applyNumberFormat="1" applyFont="1" applyFill="1" applyBorder="1" applyAlignment="1">
      <alignment horizontal="right" vertical="center"/>
    </xf>
    <xf numFmtId="172" fontId="29" fillId="5" borderId="0" xfId="0" applyNumberFormat="1" applyFont="1" applyFill="1" applyBorder="1" applyAlignment="1">
      <alignment horizontal="right" vertical="center"/>
    </xf>
    <xf numFmtId="179" fontId="29" fillId="5" borderId="0" xfId="0" applyNumberFormat="1" applyFont="1" applyFill="1" applyBorder="1" applyAlignment="1">
      <alignment horizontal="right" vertical="center"/>
    </xf>
    <xf numFmtId="179" fontId="22" fillId="5" borderId="0" xfId="3" applyNumberFormat="1" applyFont="1" applyFill="1" applyBorder="1" applyAlignment="1">
      <alignment horizontal="right" vertical="center"/>
    </xf>
    <xf numFmtId="0" fontId="0" fillId="0" borderId="0" xfId="0" applyAlignment="1">
      <alignment horizontal="centerContinuous"/>
    </xf>
    <xf numFmtId="0" fontId="33" fillId="0" borderId="0" xfId="0" applyFont="1" applyFill="1" applyBorder="1" applyAlignment="1">
      <alignment horizontal="center"/>
    </xf>
    <xf numFmtId="0" fontId="0" fillId="0" borderId="0" xfId="0" applyBorder="1" applyAlignment="1"/>
    <xf numFmtId="0" fontId="3" fillId="0" borderId="0" xfId="0" applyFont="1" applyAlignment="1">
      <alignment horizontal="center"/>
    </xf>
    <xf numFmtId="0" fontId="3" fillId="6" borderId="1"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0" borderId="0" xfId="0" applyFont="1" applyFill="1" applyAlignment="1">
      <alignment horizontal="center" vertical="center"/>
    </xf>
    <xf numFmtId="0" fontId="3" fillId="6" borderId="4"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5" xfId="0" applyFont="1" applyFill="1" applyBorder="1" applyAlignment="1">
      <alignment horizontal="center" vertical="center"/>
    </xf>
    <xf numFmtId="0" fontId="3" fillId="0" borderId="0" xfId="0" applyFont="1" applyAlignment="1">
      <alignment horizontal="center" vertical="center"/>
    </xf>
    <xf numFmtId="0" fontId="15" fillId="6" borderId="0" xfId="0" applyFont="1" applyFill="1" applyBorder="1" applyAlignment="1">
      <alignment horizontal="center"/>
    </xf>
    <xf numFmtId="0" fontId="15" fillId="6" borderId="5" xfId="0" applyFont="1" applyFill="1" applyBorder="1" applyAlignment="1">
      <alignment horizontal="center"/>
    </xf>
    <xf numFmtId="0" fontId="3" fillId="6" borderId="11" xfId="0" applyFont="1" applyFill="1" applyBorder="1" applyAlignment="1">
      <alignment horizontal="left" vertical="top"/>
    </xf>
    <xf numFmtId="0" fontId="37" fillId="6" borderId="15" xfId="0" applyFont="1" applyFill="1" applyBorder="1" applyAlignment="1">
      <alignment horizontal="center" vertical="top"/>
    </xf>
    <xf numFmtId="0" fontId="3" fillId="4" borderId="0" xfId="0" applyFont="1" applyFill="1" applyBorder="1" applyAlignment="1">
      <alignment horizontal="center" vertical="center"/>
    </xf>
    <xf numFmtId="0" fontId="3" fillId="4" borderId="44" xfId="0" applyFont="1" applyFill="1" applyBorder="1" applyAlignment="1">
      <alignment horizontal="center" vertical="top"/>
    </xf>
    <xf numFmtId="175" fontId="3" fillId="4" borderId="0" xfId="0" applyNumberFormat="1" applyFont="1" applyFill="1" applyBorder="1" applyAlignment="1">
      <alignment horizontal="right" vertical="top"/>
    </xf>
    <xf numFmtId="175" fontId="9" fillId="4" borderId="5" xfId="0" applyNumberFormat="1" applyFont="1" applyFill="1" applyBorder="1" applyAlignment="1">
      <alignment horizontal="right" vertical="center"/>
    </xf>
    <xf numFmtId="1" fontId="3" fillId="4" borderId="0" xfId="0" applyNumberFormat="1" applyFont="1" applyFill="1" applyBorder="1" applyAlignment="1">
      <alignment horizontal="right" vertical="top"/>
    </xf>
    <xf numFmtId="1" fontId="9" fillId="4" borderId="5" xfId="0" applyNumberFormat="1" applyFont="1" applyFill="1" applyBorder="1" applyAlignment="1">
      <alignment horizontal="right" vertical="center"/>
    </xf>
    <xf numFmtId="3" fontId="3" fillId="4" borderId="0" xfId="0" applyNumberFormat="1" applyFont="1" applyFill="1" applyBorder="1" applyAlignment="1">
      <alignment horizontal="right" vertical="center"/>
    </xf>
    <xf numFmtId="1" fontId="3" fillId="4" borderId="0" xfId="0" applyNumberFormat="1" applyFont="1" applyFill="1" applyBorder="1" applyAlignment="1">
      <alignment horizontal="right" vertical="center"/>
    </xf>
    <xf numFmtId="3" fontId="3" fillId="4" borderId="12" xfId="0" applyNumberFormat="1" applyFont="1" applyFill="1" applyBorder="1"/>
    <xf numFmtId="0" fontId="6" fillId="6" borderId="0" xfId="0" applyFont="1" applyFill="1" applyBorder="1"/>
    <xf numFmtId="1" fontId="6" fillId="6" borderId="0" xfId="0" applyNumberFormat="1" applyFont="1" applyFill="1" applyBorder="1" applyAlignment="1">
      <alignment horizontal="center"/>
    </xf>
    <xf numFmtId="0" fontId="3" fillId="6" borderId="0" xfId="0" applyFont="1" applyFill="1"/>
    <xf numFmtId="0" fontId="32" fillId="0" borderId="0" xfId="0" applyFont="1" applyFill="1" applyBorder="1"/>
    <xf numFmtId="0" fontId="18" fillId="2" borderId="1" xfId="0" applyFont="1" applyFill="1" applyBorder="1"/>
    <xf numFmtId="0" fontId="18" fillId="0" borderId="0" xfId="0" applyFont="1"/>
    <xf numFmtId="0" fontId="18" fillId="0" borderId="0" xfId="0" applyFont="1" applyBorder="1" applyAlignment="1">
      <alignment vertical="center"/>
    </xf>
    <xf numFmtId="0" fontId="42" fillId="0" borderId="0" xfId="0" applyFont="1" applyAlignment="1">
      <alignment vertical="center"/>
    </xf>
    <xf numFmtId="0" fontId="18" fillId="0" borderId="46" xfId="0" applyFont="1" applyFill="1" applyBorder="1"/>
    <xf numFmtId="0" fontId="18" fillId="3" borderId="20" xfId="0" applyFont="1" applyFill="1" applyBorder="1"/>
    <xf numFmtId="0" fontId="3" fillId="6" borderId="4" xfId="0" applyFont="1" applyFill="1" applyBorder="1" applyAlignment="1">
      <alignment horizontal="center"/>
    </xf>
    <xf numFmtId="0" fontId="3" fillId="3" borderId="22" xfId="0" applyFont="1" applyFill="1" applyBorder="1" applyAlignment="1">
      <alignment horizontal="center"/>
    </xf>
    <xf numFmtId="0" fontId="15" fillId="3" borderId="22" xfId="0" applyFont="1" applyFill="1" applyBorder="1" applyAlignment="1">
      <alignment horizontal="center"/>
    </xf>
    <xf numFmtId="0" fontId="15" fillId="3" borderId="0" xfId="0" applyFont="1" applyFill="1" applyBorder="1" applyAlignment="1">
      <alignment horizontal="center"/>
    </xf>
    <xf numFmtId="0" fontId="15" fillId="3" borderId="5" xfId="0" applyFont="1" applyFill="1" applyBorder="1" applyAlignment="1">
      <alignment horizontal="center"/>
    </xf>
    <xf numFmtId="0" fontId="18" fillId="0" borderId="0" xfId="0" applyFont="1" applyAlignment="1"/>
    <xf numFmtId="0" fontId="3" fillId="6" borderId="45" xfId="0" applyFont="1" applyFill="1" applyBorder="1" applyAlignment="1">
      <alignment horizontal="center"/>
    </xf>
    <xf numFmtId="0" fontId="43" fillId="3" borderId="12" xfId="0" applyFont="1" applyFill="1" applyBorder="1" applyAlignment="1">
      <alignment horizontal="center" vertical="top"/>
    </xf>
    <xf numFmtId="0" fontId="43" fillId="3" borderId="15" xfId="0" applyFont="1" applyFill="1" applyBorder="1" applyAlignment="1">
      <alignment horizontal="center" vertical="top"/>
    </xf>
    <xf numFmtId="0" fontId="18" fillId="4" borderId="44" xfId="0" applyFont="1" applyFill="1" applyBorder="1"/>
    <xf numFmtId="0" fontId="18" fillId="4" borderId="12" xfId="0" applyFont="1" applyFill="1" applyBorder="1"/>
    <xf numFmtId="0" fontId="18" fillId="4" borderId="15" xfId="0" applyFont="1" applyFill="1" applyBorder="1"/>
    <xf numFmtId="0" fontId="18" fillId="0" borderId="0" xfId="0" applyFont="1" applyFill="1" applyBorder="1"/>
    <xf numFmtId="0" fontId="18" fillId="0" borderId="0" xfId="0" applyFont="1" applyFill="1"/>
    <xf numFmtId="0" fontId="18" fillId="4" borderId="45" xfId="0" applyFont="1" applyFill="1" applyBorder="1" applyAlignment="1">
      <alignment horizontal="center" vertical="center"/>
    </xf>
    <xf numFmtId="0" fontId="18" fillId="4" borderId="44" xfId="0" applyFont="1" applyFill="1" applyBorder="1" applyAlignment="1">
      <alignment horizontal="center" vertical="center"/>
    </xf>
    <xf numFmtId="197" fontId="18" fillId="0" borderId="0" xfId="0" applyNumberFormat="1" applyFont="1" applyAlignment="1">
      <alignment vertical="center"/>
    </xf>
    <xf numFmtId="0" fontId="44" fillId="2" borderId="1" xfId="0" applyFont="1" applyFill="1" applyBorder="1"/>
    <xf numFmtId="0" fontId="44" fillId="2" borderId="2" xfId="0" applyFont="1" applyFill="1" applyBorder="1"/>
    <xf numFmtId="0" fontId="44" fillId="2" borderId="3" xfId="0" applyFont="1" applyFill="1" applyBorder="1"/>
    <xf numFmtId="0" fontId="45" fillId="8" borderId="3" xfId="0" applyFont="1" applyFill="1" applyBorder="1"/>
    <xf numFmtId="0" fontId="45" fillId="0" borderId="0" xfId="0" applyFont="1"/>
    <xf numFmtId="0" fontId="45" fillId="8" borderId="5" xfId="0" applyFont="1" applyFill="1" applyBorder="1" applyAlignment="1">
      <alignment horizontal="centerContinuous"/>
    </xf>
    <xf numFmtId="0" fontId="45" fillId="0" borderId="0" xfId="0" applyFont="1" applyBorder="1"/>
    <xf numFmtId="0" fontId="45" fillId="8" borderId="5" xfId="0" applyFont="1" applyFill="1" applyBorder="1" applyAlignment="1">
      <alignment horizontal="centerContinuous" vertical="center"/>
    </xf>
    <xf numFmtId="0" fontId="45" fillId="0" borderId="0" xfId="0" applyFont="1" applyAlignment="1">
      <alignment vertical="center"/>
    </xf>
    <xf numFmtId="0" fontId="2" fillId="2" borderId="4" xfId="0" applyFont="1" applyFill="1" applyBorder="1" applyAlignment="1">
      <alignment horizontal="centerContinuous" vertical="top"/>
    </xf>
    <xf numFmtId="0" fontId="2" fillId="2" borderId="0" xfId="0" applyFont="1" applyFill="1" applyBorder="1" applyAlignment="1">
      <alignment horizontal="centerContinuous" vertical="top"/>
    </xf>
    <xf numFmtId="0" fontId="2" fillId="2" borderId="5" xfId="0" applyFont="1" applyFill="1" applyBorder="1" applyAlignment="1">
      <alignment horizontal="centerContinuous" vertical="top"/>
    </xf>
    <xf numFmtId="0" fontId="45" fillId="0" borderId="0" xfId="0" applyFont="1" applyAlignment="1">
      <alignment horizontal="center" vertical="center"/>
    </xf>
    <xf numFmtId="0" fontId="3" fillId="3" borderId="32" xfId="0" applyFont="1" applyFill="1" applyBorder="1" applyAlignment="1">
      <alignment horizontal="center"/>
    </xf>
    <xf numFmtId="0" fontId="3" fillId="3" borderId="33" xfId="0" applyFont="1" applyFill="1" applyBorder="1" applyAlignment="1">
      <alignment horizontal="center"/>
    </xf>
    <xf numFmtId="0" fontId="3" fillId="3" borderId="35" xfId="0" applyFont="1" applyFill="1" applyBorder="1" applyAlignment="1">
      <alignment horizontal="center"/>
    </xf>
    <xf numFmtId="0" fontId="3" fillId="0" borderId="35" xfId="0" applyFont="1" applyFill="1" applyBorder="1" applyAlignment="1">
      <alignment horizontal="center"/>
    </xf>
    <xf numFmtId="0" fontId="4" fillId="3" borderId="22" xfId="0" applyFont="1" applyFill="1" applyBorder="1" applyAlignment="1">
      <alignment horizontal="center" vertical="center"/>
    </xf>
    <xf numFmtId="0" fontId="4" fillId="3" borderId="0" xfId="0" applyFont="1" applyFill="1" applyBorder="1" applyAlignment="1">
      <alignment horizontal="left" vertical="center"/>
    </xf>
    <xf numFmtId="0" fontId="4" fillId="3" borderId="24" xfId="0" applyFont="1" applyFill="1" applyBorder="1" applyAlignment="1">
      <alignment horizontal="center" vertical="top"/>
    </xf>
    <xf numFmtId="0" fontId="4" fillId="3" borderId="12" xfId="0" applyFont="1" applyFill="1" applyBorder="1" applyAlignment="1">
      <alignment horizontal="center" vertical="top"/>
    </xf>
    <xf numFmtId="0" fontId="46" fillId="3" borderId="12" xfId="0" applyFont="1" applyFill="1" applyBorder="1" applyAlignment="1">
      <alignment horizontal="center" vertical="top"/>
    </xf>
    <xf numFmtId="0" fontId="4" fillId="3" borderId="12" xfId="0" applyFont="1" applyFill="1" applyBorder="1" applyAlignment="1">
      <alignment horizontal="left" vertical="top"/>
    </xf>
    <xf numFmtId="0" fontId="4" fillId="3" borderId="15" xfId="0" applyFont="1" applyFill="1" applyBorder="1" applyAlignment="1">
      <alignment horizontal="center" vertical="top"/>
    </xf>
    <xf numFmtId="0" fontId="0" fillId="4" borderId="0" xfId="0" applyFill="1" applyBorder="1"/>
    <xf numFmtId="9" fontId="9" fillId="4" borderId="0" xfId="3" applyFont="1" applyFill="1" applyBorder="1" applyAlignment="1">
      <alignment horizontal="center"/>
    </xf>
    <xf numFmtId="0" fontId="4" fillId="4" borderId="0" xfId="0" applyFont="1" applyFill="1" applyBorder="1" applyAlignment="1">
      <alignment horizontal="center" vertical="center"/>
    </xf>
    <xf numFmtId="9" fontId="9" fillId="4" borderId="5" xfId="3" applyFont="1" applyFill="1" applyBorder="1" applyAlignment="1">
      <alignment horizontal="center"/>
    </xf>
    <xf numFmtId="0" fontId="0" fillId="9" borderId="0" xfId="0" applyFill="1"/>
    <xf numFmtId="198" fontId="9" fillId="4" borderId="0" xfId="3" applyNumberFormat="1" applyFont="1" applyFill="1" applyBorder="1" applyAlignment="1">
      <alignment horizontal="center"/>
    </xf>
    <xf numFmtId="199" fontId="9" fillId="4" borderId="0" xfId="3" applyNumberFormat="1" applyFont="1" applyFill="1" applyBorder="1" applyAlignment="1">
      <alignment horizontal="right"/>
    </xf>
    <xf numFmtId="10" fontId="9" fillId="4" borderId="5" xfId="3" applyNumberFormat="1" applyFont="1" applyFill="1" applyBorder="1" applyAlignment="1">
      <alignment horizontal="right"/>
    </xf>
    <xf numFmtId="179" fontId="1" fillId="0" borderId="0" xfId="3" applyNumberFormat="1" applyFont="1" applyFill="1" applyAlignment="1">
      <alignment vertical="top"/>
    </xf>
    <xf numFmtId="167" fontId="1" fillId="0" borderId="0" xfId="1" applyNumberFormat="1" applyFont="1" applyFill="1" applyAlignment="1">
      <alignment vertical="top"/>
    </xf>
    <xf numFmtId="167" fontId="0" fillId="0" borderId="0" xfId="1" applyNumberFormat="1" applyFont="1" applyFill="1"/>
    <xf numFmtId="179" fontId="0" fillId="0" borderId="0" xfId="3" applyNumberFormat="1" applyFont="1" applyFill="1"/>
    <xf numFmtId="0" fontId="0" fillId="4" borderId="12" xfId="0" applyFill="1" applyBorder="1"/>
    <xf numFmtId="198" fontId="9" fillId="4" borderId="12" xfId="3" applyNumberFormat="1" applyFont="1" applyFill="1" applyBorder="1" applyAlignment="1">
      <alignment horizontal="center"/>
    </xf>
    <xf numFmtId="199" fontId="9" fillId="4" borderId="12" xfId="3" applyNumberFormat="1" applyFont="1" applyFill="1" applyBorder="1" applyAlignment="1">
      <alignment horizontal="right"/>
    </xf>
    <xf numFmtId="10" fontId="9" fillId="4" borderId="15" xfId="3" applyNumberFormat="1" applyFont="1" applyFill="1" applyBorder="1" applyAlignment="1">
      <alignment horizontal="right"/>
    </xf>
    <xf numFmtId="179" fontId="0" fillId="0" borderId="0" xfId="3" applyNumberFormat="1" applyFont="1" applyFill="1" applyAlignment="1">
      <alignment vertical="top"/>
    </xf>
    <xf numFmtId="0" fontId="32" fillId="0" borderId="0" xfId="0" applyFont="1" applyBorder="1" applyAlignment="1">
      <alignment vertical="center"/>
    </xf>
    <xf numFmtId="179" fontId="1" fillId="0" borderId="0" xfId="3" applyNumberFormat="1" applyFont="1"/>
    <xf numFmtId="164" fontId="18" fillId="0" borderId="0" xfId="0" applyNumberFormat="1" applyFont="1" applyFill="1" applyBorder="1" applyAlignment="1">
      <alignment horizontal="right" vertical="center"/>
    </xf>
    <xf numFmtId="179" fontId="23" fillId="0" borderId="0" xfId="0" applyNumberFormat="1" applyFont="1"/>
    <xf numFmtId="0" fontId="23" fillId="0" borderId="0" xfId="0" applyFont="1" applyFill="1"/>
    <xf numFmtId="0" fontId="23" fillId="0" borderId="0" xfId="0" applyFont="1"/>
    <xf numFmtId="0" fontId="13" fillId="0" borderId="0" xfId="0" applyFont="1" applyFill="1" applyBorder="1" applyAlignment="1">
      <alignment horizontal="left" vertical="top"/>
    </xf>
    <xf numFmtId="0" fontId="0" fillId="0" borderId="0" xfId="0" applyAlignment="1">
      <alignment horizontal="center"/>
    </xf>
    <xf numFmtId="179" fontId="0" fillId="0" borderId="0" xfId="0" applyNumberFormat="1"/>
    <xf numFmtId="0" fontId="2" fillId="2" borderId="11" xfId="0" applyFont="1" applyFill="1" applyBorder="1" applyAlignment="1">
      <alignment horizontal="centerContinuous" vertical="top"/>
    </xf>
    <xf numFmtId="0" fontId="2" fillId="2" borderId="12" xfId="0" applyFont="1" applyFill="1" applyBorder="1" applyAlignment="1">
      <alignment horizontal="centerContinuous" vertical="top"/>
    </xf>
    <xf numFmtId="0" fontId="2" fillId="2" borderId="15" xfId="0" applyFont="1" applyFill="1" applyBorder="1" applyAlignment="1">
      <alignment horizontal="centerContinuous" vertical="top"/>
    </xf>
    <xf numFmtId="0" fontId="3" fillId="6" borderId="23" xfId="0" applyFont="1" applyFill="1" applyBorder="1" applyAlignment="1">
      <alignment horizontal="center"/>
    </xf>
    <xf numFmtId="0" fontId="3" fillId="6" borderId="0" xfId="0" applyFont="1" applyFill="1" applyBorder="1" applyAlignment="1">
      <alignment horizontal="center"/>
    </xf>
    <xf numFmtId="0" fontId="3" fillId="6" borderId="5" xfId="0" applyFont="1" applyFill="1" applyBorder="1" applyAlignment="1">
      <alignment horizontal="center"/>
    </xf>
    <xf numFmtId="0" fontId="47" fillId="6" borderId="23" xfId="0" applyFont="1" applyFill="1" applyBorder="1" applyAlignment="1">
      <alignment horizontal="right"/>
    </xf>
    <xf numFmtId="0" fontId="48" fillId="6" borderId="25" xfId="0" applyFont="1" applyFill="1" applyBorder="1" applyAlignment="1">
      <alignment horizontal="right"/>
    </xf>
    <xf numFmtId="0" fontId="3" fillId="6" borderId="12" xfId="0" applyFont="1" applyFill="1" applyBorder="1" applyAlignment="1">
      <alignment horizontal="center"/>
    </xf>
    <xf numFmtId="0" fontId="3" fillId="6" borderId="15" xfId="0" applyFont="1" applyFill="1" applyBorder="1" applyAlignment="1">
      <alignment horizontal="center"/>
    </xf>
    <xf numFmtId="0" fontId="4" fillId="4" borderId="23" xfId="0" applyFont="1" applyFill="1" applyBorder="1" applyAlignment="1">
      <alignment horizontal="center" vertical="center"/>
    </xf>
    <xf numFmtId="37" fontId="9" fillId="4" borderId="0" xfId="1" applyNumberFormat="1" applyFont="1" applyFill="1" applyBorder="1" applyAlignment="1">
      <alignment horizontal="right" vertical="center"/>
    </xf>
    <xf numFmtId="198" fontId="9" fillId="4" borderId="23" xfId="3" applyNumberFormat="1" applyFont="1" applyFill="1" applyBorder="1" applyAlignment="1">
      <alignment horizontal="center"/>
    </xf>
    <xf numFmtId="198" fontId="9" fillId="4" borderId="5" xfId="3" applyNumberFormat="1" applyFont="1" applyFill="1" applyBorder="1" applyAlignment="1">
      <alignment horizontal="center"/>
    </xf>
    <xf numFmtId="0" fontId="0" fillId="0" borderId="0" xfId="0" applyNumberFormat="1" applyBorder="1"/>
    <xf numFmtId="0" fontId="0" fillId="0" borderId="0" xfId="0" applyNumberFormat="1"/>
    <xf numFmtId="10" fontId="9" fillId="4" borderId="0" xfId="3" applyNumberFormat="1" applyFont="1" applyFill="1" applyBorder="1" applyAlignment="1">
      <alignment horizontal="center"/>
    </xf>
    <xf numFmtId="10" fontId="9" fillId="4" borderId="5" xfId="3" applyNumberFormat="1" applyFont="1" applyFill="1" applyBorder="1" applyAlignment="1">
      <alignment horizontal="center"/>
    </xf>
    <xf numFmtId="49" fontId="9" fillId="4" borderId="0" xfId="3" applyNumberFormat="1" applyFont="1" applyFill="1" applyBorder="1" applyAlignment="1"/>
    <xf numFmtId="198" fontId="9" fillId="4" borderId="0" xfId="3" quotePrefix="1" applyNumberFormat="1" applyFont="1" applyFill="1" applyBorder="1" applyAlignment="1">
      <alignment horizontal="center"/>
    </xf>
    <xf numFmtId="0" fontId="0" fillId="4" borderId="0" xfId="0" applyFill="1" applyBorder="1" applyAlignment="1">
      <alignment vertical="top"/>
    </xf>
    <xf numFmtId="198" fontId="9" fillId="4" borderId="0" xfId="3" applyNumberFormat="1" applyFont="1" applyFill="1" applyBorder="1" applyAlignment="1">
      <alignment horizontal="center" vertical="top"/>
    </xf>
    <xf numFmtId="198" fontId="9" fillId="4" borderId="23" xfId="3" applyNumberFormat="1" applyFont="1" applyFill="1" applyBorder="1" applyAlignment="1">
      <alignment horizontal="left" vertical="top"/>
    </xf>
    <xf numFmtId="198" fontId="0" fillId="0" borderId="0" xfId="0" applyNumberFormat="1"/>
    <xf numFmtId="0" fontId="3" fillId="4" borderId="45" xfId="0" applyFont="1" applyFill="1" applyBorder="1" applyAlignment="1">
      <alignment horizontal="center" vertical="top"/>
    </xf>
    <xf numFmtId="0" fontId="0" fillId="4" borderId="12" xfId="0" applyFill="1" applyBorder="1" applyAlignment="1">
      <alignment vertical="top"/>
    </xf>
    <xf numFmtId="37" fontId="9" fillId="4" borderId="12" xfId="1" applyNumberFormat="1" applyFont="1" applyFill="1" applyBorder="1" applyAlignment="1">
      <alignment horizontal="right"/>
    </xf>
    <xf numFmtId="198" fontId="9" fillId="4" borderId="12" xfId="3" applyNumberFormat="1" applyFont="1" applyFill="1" applyBorder="1" applyAlignment="1">
      <alignment horizontal="center" vertical="top"/>
    </xf>
    <xf numFmtId="198" fontId="9" fillId="4" borderId="25" xfId="3" applyNumberFormat="1" applyFont="1" applyFill="1" applyBorder="1" applyAlignment="1">
      <alignment horizontal="left" vertical="top"/>
    </xf>
    <xf numFmtId="198" fontId="9" fillId="4" borderId="15" xfId="3" applyNumberFormat="1" applyFont="1" applyFill="1" applyBorder="1" applyAlignment="1">
      <alignment horizontal="center"/>
    </xf>
    <xf numFmtId="0" fontId="49" fillId="0" borderId="0" xfId="0" applyFont="1"/>
    <xf numFmtId="0" fontId="15" fillId="0" borderId="0" xfId="0" applyFont="1"/>
    <xf numFmtId="198" fontId="9" fillId="0" borderId="0" xfId="3" applyNumberFormat="1" applyFont="1" applyFill="1" applyBorder="1" applyAlignment="1">
      <alignment horizontal="center"/>
    </xf>
    <xf numFmtId="0" fontId="2" fillId="2" borderId="4" xfId="0" applyFont="1" applyFill="1" applyBorder="1" applyAlignment="1">
      <alignment horizontal="centerContinuous" vertical="center"/>
    </xf>
    <xf numFmtId="0" fontId="42" fillId="2" borderId="0"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18" fillId="3" borderId="32" xfId="0" applyFont="1" applyFill="1" applyBorder="1" applyAlignment="1">
      <alignment horizontal="center" vertical="center"/>
    </xf>
    <xf numFmtId="0" fontId="18" fillId="3" borderId="33" xfId="0" applyFont="1" applyFill="1" applyBorder="1" applyAlignment="1">
      <alignment horizontal="center" vertical="center"/>
    </xf>
    <xf numFmtId="0" fontId="9" fillId="3" borderId="22" xfId="0" applyFont="1" applyFill="1" applyBorder="1" applyAlignment="1">
      <alignment horizontal="center" vertical="center"/>
    </xf>
    <xf numFmtId="0" fontId="43" fillId="3" borderId="24" xfId="0" applyFont="1" applyFill="1" applyBorder="1" applyAlignment="1">
      <alignment horizontal="center" vertical="top"/>
    </xf>
    <xf numFmtId="0" fontId="18" fillId="4" borderId="4" xfId="0" applyFont="1" applyFill="1" applyBorder="1"/>
    <xf numFmtId="164" fontId="18" fillId="4" borderId="0" xfId="0" applyNumberFormat="1" applyFont="1" applyFill="1" applyBorder="1" applyAlignment="1">
      <alignment horizontal="right" vertical="center"/>
    </xf>
    <xf numFmtId="164" fontId="18" fillId="4" borderId="0" xfId="0" applyNumberFormat="1" applyFont="1" applyFill="1" applyBorder="1" applyAlignment="1">
      <alignment vertical="center"/>
    </xf>
    <xf numFmtId="164" fontId="18" fillId="4" borderId="5" xfId="0" applyNumberFormat="1" applyFont="1" applyFill="1" applyBorder="1" applyAlignment="1">
      <alignment vertical="center"/>
    </xf>
    <xf numFmtId="164" fontId="18" fillId="4" borderId="5" xfId="0" applyNumberFormat="1" applyFont="1" applyFill="1" applyBorder="1" applyAlignment="1">
      <alignment horizontal="right" vertical="center"/>
    </xf>
    <xf numFmtId="164" fontId="18" fillId="0" borderId="0" xfId="0" applyNumberFormat="1" applyFont="1" applyAlignment="1"/>
    <xf numFmtId="164" fontId="18" fillId="4" borderId="12" xfId="0" applyNumberFormat="1" applyFont="1" applyFill="1" applyBorder="1" applyAlignment="1">
      <alignment horizontal="right" vertical="center"/>
    </xf>
    <xf numFmtId="164" fontId="18" fillId="4" borderId="15" xfId="0" applyNumberFormat="1" applyFont="1" applyFill="1" applyBorder="1" applyAlignment="1">
      <alignment horizontal="right" vertical="center"/>
    </xf>
    <xf numFmtId="0" fontId="18" fillId="0" borderId="0" xfId="0" applyFont="1" applyBorder="1"/>
    <xf numFmtId="0" fontId="18" fillId="0" borderId="0" xfId="0" applyNumberFormat="1" applyFont="1"/>
    <xf numFmtId="0" fontId="18" fillId="2" borderId="30" xfId="0" applyFont="1" applyFill="1" applyBorder="1"/>
    <xf numFmtId="0" fontId="18" fillId="2" borderId="38" xfId="0" applyFont="1" applyFill="1" applyBorder="1"/>
    <xf numFmtId="0" fontId="0" fillId="3" borderId="22" xfId="0" applyFill="1" applyBorder="1" applyAlignment="1"/>
    <xf numFmtId="0" fontId="18" fillId="3" borderId="5" xfId="0" applyFont="1" applyFill="1" applyBorder="1" applyAlignment="1">
      <alignment horizontal="center"/>
    </xf>
    <xf numFmtId="0" fontId="18" fillId="3" borderId="22" xfId="0" applyFont="1" applyFill="1" applyBorder="1" applyAlignment="1">
      <alignment horizontal="center"/>
    </xf>
    <xf numFmtId="0" fontId="18" fillId="4" borderId="0" xfId="0" applyFont="1" applyFill="1" applyBorder="1" applyAlignment="1"/>
    <xf numFmtId="0" fontId="18" fillId="4" borderId="44" xfId="0" applyFont="1" applyFill="1" applyBorder="1" applyAlignment="1">
      <alignment horizontal="center"/>
    </xf>
    <xf numFmtId="164" fontId="18" fillId="4" borderId="22" xfId="0" applyNumberFormat="1" applyFont="1" applyFill="1" applyBorder="1" applyAlignment="1">
      <alignment vertical="center"/>
    </xf>
    <xf numFmtId="0" fontId="18" fillId="4" borderId="45" xfId="0" applyFont="1" applyFill="1" applyBorder="1" applyAlignment="1">
      <alignment horizontal="center"/>
    </xf>
    <xf numFmtId="164" fontId="18" fillId="4" borderId="24" xfId="0" applyNumberFormat="1" applyFont="1" applyFill="1" applyBorder="1" applyAlignment="1">
      <alignment vertical="center"/>
    </xf>
    <xf numFmtId="164" fontId="18" fillId="4" borderId="12" xfId="0" applyNumberFormat="1" applyFont="1" applyFill="1" applyBorder="1" applyAlignment="1">
      <alignment vertical="center"/>
    </xf>
    <xf numFmtId="164" fontId="18" fillId="4" borderId="15" xfId="0" applyNumberFormat="1" applyFont="1" applyFill="1" applyBorder="1" applyAlignment="1">
      <alignment vertical="center"/>
    </xf>
    <xf numFmtId="164" fontId="18" fillId="0" borderId="0" xfId="0" applyNumberFormat="1" applyFont="1"/>
    <xf numFmtId="164" fontId="18" fillId="0" borderId="0" xfId="0" applyNumberFormat="1" applyFont="1" applyBorder="1"/>
    <xf numFmtId="0" fontId="50" fillId="3" borderId="22"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22" xfId="0" applyFont="1" applyFill="1" applyBorder="1" applyAlignment="1">
      <alignment horizontal="center" vertical="center"/>
    </xf>
    <xf numFmtId="0" fontId="18" fillId="3" borderId="24" xfId="0" applyFont="1" applyFill="1" applyBorder="1" applyAlignment="1">
      <alignment horizontal="center" vertical="center"/>
    </xf>
    <xf numFmtId="0" fontId="18" fillId="4" borderId="44" xfId="0" applyFont="1" applyFill="1" applyBorder="1" applyAlignment="1">
      <alignment horizontal="center" vertical="top"/>
    </xf>
    <xf numFmtId="164" fontId="18" fillId="4" borderId="0" xfId="0" applyNumberFormat="1" applyFont="1" applyFill="1" applyBorder="1" applyAlignment="1">
      <alignment horizontal="right" vertical="top"/>
    </xf>
    <xf numFmtId="164" fontId="18" fillId="4" borderId="0" xfId="0" applyNumberFormat="1" applyFont="1" applyFill="1" applyBorder="1" applyAlignment="1">
      <alignment vertical="top"/>
    </xf>
    <xf numFmtId="164" fontId="18" fillId="4" borderId="5" xfId="0" applyNumberFormat="1" applyFont="1" applyFill="1" applyBorder="1" applyAlignment="1">
      <alignment vertical="top"/>
    </xf>
    <xf numFmtId="164" fontId="18" fillId="4" borderId="22" xfId="0" applyNumberFormat="1" applyFont="1" applyFill="1" applyBorder="1" applyAlignment="1">
      <alignment horizontal="right" vertical="center"/>
    </xf>
    <xf numFmtId="0" fontId="51" fillId="0" borderId="0" xfId="0" applyFont="1" applyFill="1" applyBorder="1"/>
    <xf numFmtId="0" fontId="45" fillId="0" borderId="0" xfId="0" applyFont="1" applyFill="1" applyBorder="1"/>
    <xf numFmtId="0" fontId="45" fillId="8" borderId="0" xfId="0" applyFont="1" applyFill="1" applyBorder="1"/>
    <xf numFmtId="0" fontId="51" fillId="0" borderId="0" xfId="0" applyFont="1" applyFill="1" applyAlignment="1">
      <alignment vertical="center"/>
    </xf>
    <xf numFmtId="0" fontId="45" fillId="0" borderId="0" xfId="0" applyFont="1" applyFill="1" applyAlignment="1">
      <alignment vertical="center"/>
    </xf>
    <xf numFmtId="0" fontId="45" fillId="8" borderId="0" xfId="0" applyFont="1" applyFill="1" applyAlignment="1">
      <alignment vertical="center"/>
    </xf>
    <xf numFmtId="0" fontId="51" fillId="0" borderId="0" xfId="0" applyFont="1" applyFill="1" applyBorder="1" applyAlignment="1">
      <alignment vertical="center"/>
    </xf>
    <xf numFmtId="0" fontId="45" fillId="0" borderId="0" xfId="0" applyFont="1" applyFill="1" applyAlignment="1">
      <alignment horizontal="center" vertical="center"/>
    </xf>
    <xf numFmtId="0" fontId="45" fillId="8" borderId="0" xfId="0" applyFont="1" applyFill="1" applyAlignment="1">
      <alignment horizontal="center" vertical="center"/>
    </xf>
    <xf numFmtId="0" fontId="2" fillId="3" borderId="2" xfId="0" applyFont="1" applyFill="1" applyBorder="1" applyAlignment="1">
      <alignment horizontal="centerContinuous" vertical="top"/>
    </xf>
    <xf numFmtId="0" fontId="2" fillId="3" borderId="3" xfId="0" applyFont="1" applyFill="1" applyBorder="1" applyAlignment="1">
      <alignment horizontal="centerContinuous" vertical="top"/>
    </xf>
    <xf numFmtId="0" fontId="4" fillId="6" borderId="0"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0" xfId="0" applyFont="1" applyFill="1" applyBorder="1" applyAlignment="1">
      <alignment horizontal="center" vertical="top"/>
    </xf>
    <xf numFmtId="0" fontId="46" fillId="6" borderId="0" xfId="0" applyFont="1" applyFill="1" applyBorder="1" applyAlignment="1">
      <alignment horizontal="center" vertical="top"/>
    </xf>
    <xf numFmtId="0" fontId="4" fillId="6" borderId="0" xfId="0" applyFont="1" applyFill="1" applyBorder="1" applyAlignment="1">
      <alignment horizontal="center" vertical="top"/>
    </xf>
    <xf numFmtId="0" fontId="27" fillId="6" borderId="5" xfId="0" applyFont="1" applyFill="1" applyBorder="1" applyAlignment="1">
      <alignment horizontal="center" vertical="top"/>
    </xf>
    <xf numFmtId="0" fontId="4" fillId="6" borderId="12" xfId="0" applyFont="1" applyFill="1" applyBorder="1" applyAlignment="1">
      <alignment horizontal="center" vertical="top"/>
    </xf>
    <xf numFmtId="0" fontId="46" fillId="6" borderId="12" xfId="0" applyFont="1" applyFill="1" applyBorder="1" applyAlignment="1">
      <alignment horizontal="center" vertical="top"/>
    </xf>
    <xf numFmtId="0" fontId="4" fillId="6" borderId="15" xfId="0" applyFont="1" applyFill="1" applyBorder="1" applyAlignment="1">
      <alignment horizontal="center" vertical="top"/>
    </xf>
    <xf numFmtId="0" fontId="0" fillId="4" borderId="0" xfId="0" applyFill="1" applyBorder="1" applyAlignment="1">
      <alignment vertical="center"/>
    </xf>
    <xf numFmtId="198" fontId="9" fillId="4" borderId="0" xfId="3" quotePrefix="1" applyNumberFormat="1" applyFont="1" applyFill="1" applyBorder="1" applyAlignment="1">
      <alignment horizontal="center" vertical="center"/>
    </xf>
    <xf numFmtId="198" fontId="9" fillId="4" borderId="0" xfId="3" applyNumberFormat="1" applyFont="1" applyFill="1" applyBorder="1" applyAlignment="1">
      <alignment horizontal="center" vertical="center"/>
    </xf>
    <xf numFmtId="198" fontId="0" fillId="0" borderId="0" xfId="0" applyNumberFormat="1" applyFill="1"/>
    <xf numFmtId="179" fontId="0" fillId="0" borderId="0" xfId="0" applyNumberFormat="1" applyFill="1"/>
    <xf numFmtId="10" fontId="0" fillId="0" borderId="0" xfId="0" applyNumberFormat="1" applyFill="1"/>
    <xf numFmtId="198" fontId="9" fillId="4" borderId="12" xfId="3" quotePrefix="1" applyNumberFormat="1" applyFont="1" applyFill="1" applyBorder="1" applyAlignment="1">
      <alignment horizontal="center" vertical="top"/>
    </xf>
    <xf numFmtId="168" fontId="9" fillId="4" borderId="12" xfId="3" applyNumberFormat="1" applyFont="1" applyFill="1" applyBorder="1" applyAlignment="1">
      <alignment horizontal="center" vertical="top"/>
    </xf>
    <xf numFmtId="179" fontId="9" fillId="4" borderId="15" xfId="3" applyNumberFormat="1" applyFont="1" applyFill="1" applyBorder="1" applyAlignment="1">
      <alignment horizontal="center" vertical="top"/>
    </xf>
    <xf numFmtId="0" fontId="0" fillId="0" borderId="0" xfId="0" applyFill="1" applyAlignment="1">
      <alignment vertical="top"/>
    </xf>
    <xf numFmtId="0" fontId="2" fillId="2" borderId="4" xfId="0" applyFont="1" applyFill="1" applyBorder="1" applyAlignment="1">
      <alignment horizontal="centerContinuous"/>
    </xf>
    <xf numFmtId="0" fontId="18" fillId="4" borderId="47" xfId="0" applyFont="1" applyFill="1" applyBorder="1" applyAlignment="1">
      <alignment horizontal="center" vertical="center"/>
    </xf>
    <xf numFmtId="0" fontId="9" fillId="2" borderId="5" xfId="0" applyFont="1" applyFill="1" applyBorder="1"/>
    <xf numFmtId="0" fontId="8" fillId="3" borderId="20" xfId="0" applyFont="1" applyFill="1" applyBorder="1" applyAlignment="1">
      <alignment horizontal="center" vertical="center"/>
    </xf>
    <xf numFmtId="0" fontId="8" fillId="3" borderId="2" xfId="0" applyFont="1" applyFill="1" applyBorder="1" applyAlignment="1">
      <alignment horizontal="center" vertical="center"/>
    </xf>
    <xf numFmtId="0" fontId="8" fillId="6" borderId="2" xfId="0" applyFont="1" applyFill="1" applyBorder="1" applyAlignment="1">
      <alignment horizontal="center" vertical="center"/>
    </xf>
    <xf numFmtId="0" fontId="32" fillId="6" borderId="0" xfId="0" applyFont="1" applyFill="1" applyBorder="1" applyAlignment="1">
      <alignment horizontal="center" vertical="center"/>
    </xf>
    <xf numFmtId="0" fontId="8" fillId="6" borderId="12" xfId="0" applyFont="1" applyFill="1" applyBorder="1" applyAlignment="1">
      <alignment horizontal="center" vertical="top"/>
    </xf>
    <xf numFmtId="43" fontId="0" fillId="0" borderId="0" xfId="0" applyNumberFormat="1"/>
    <xf numFmtId="0" fontId="9" fillId="0" borderId="0" xfId="0" applyFont="1" applyAlignment="1">
      <alignment horizontal="left"/>
    </xf>
    <xf numFmtId="0" fontId="13" fillId="0" borderId="0" xfId="0" applyFont="1"/>
    <xf numFmtId="0" fontId="13" fillId="0" borderId="0" xfId="0" applyFont="1" applyBorder="1" applyAlignment="1">
      <alignment vertical="center"/>
    </xf>
    <xf numFmtId="0" fontId="8" fillId="6" borderId="15" xfId="0" applyFont="1" applyFill="1" applyBorder="1" applyAlignment="1">
      <alignment horizontal="center" vertical="top"/>
    </xf>
    <xf numFmtId="0" fontId="18" fillId="6" borderId="3" xfId="0" applyFont="1" applyFill="1" applyBorder="1" applyAlignment="1">
      <alignment horizontal="center" vertical="center"/>
    </xf>
    <xf numFmtId="0" fontId="27" fillId="6" borderId="5" xfId="0" applyFont="1" applyFill="1" applyBorder="1" applyAlignment="1">
      <alignment horizontal="centerContinuous" vertical="center"/>
    </xf>
    <xf numFmtId="0" fontId="36" fillId="3" borderId="0" xfId="0" applyFont="1" applyFill="1" applyBorder="1" applyAlignment="1">
      <alignment horizontal="center" vertical="center"/>
    </xf>
    <xf numFmtId="0" fontId="27" fillId="6" borderId="5" xfId="0" applyFont="1" applyFill="1" applyBorder="1" applyAlignment="1">
      <alignment horizontal="centerContinuous"/>
    </xf>
    <xf numFmtId="0" fontId="8" fillId="0" borderId="12" xfId="0" applyFont="1" applyFill="1" applyBorder="1" applyAlignment="1">
      <alignment horizontal="center" vertical="top"/>
    </xf>
    <xf numFmtId="0" fontId="13" fillId="0" borderId="0" xfId="0" applyFont="1" applyBorder="1" applyAlignment="1">
      <alignment horizontal="left" vertical="top"/>
    </xf>
    <xf numFmtId="195" fontId="15" fillId="0" borderId="0" xfId="0" applyNumberFormat="1" applyFont="1"/>
    <xf numFmtId="0" fontId="52" fillId="6" borderId="35" xfId="0" applyFont="1" applyFill="1" applyBorder="1" applyAlignment="1">
      <alignment horizontal="right"/>
    </xf>
    <xf numFmtId="0" fontId="6" fillId="6" borderId="12" xfId="0" applyFont="1" applyFill="1" applyBorder="1" applyAlignment="1">
      <alignment horizontal="center" vertical="top"/>
    </xf>
    <xf numFmtId="0" fontId="6" fillId="6" borderId="15" xfId="0" applyFont="1" applyFill="1" applyBorder="1" applyAlignment="1">
      <alignment horizontal="center" vertical="center"/>
    </xf>
    <xf numFmtId="0" fontId="3" fillId="4" borderId="4" xfId="0" applyFont="1" applyFill="1" applyBorder="1" applyAlignment="1">
      <alignment horizontal="center" vertical="top"/>
    </xf>
    <xf numFmtId="175" fontId="9" fillId="4" borderId="0" xfId="0" applyNumberFormat="1" applyFont="1" applyFill="1" applyBorder="1" applyAlignment="1">
      <alignment horizontal="center" vertical="top"/>
    </xf>
    <xf numFmtId="175" fontId="9" fillId="4" borderId="5" xfId="0" applyNumberFormat="1" applyFont="1" applyFill="1" applyBorder="1" applyAlignment="1">
      <alignment horizontal="right" vertical="top"/>
    </xf>
    <xf numFmtId="1" fontId="3" fillId="0" borderId="0" xfId="0" applyNumberFormat="1" applyFont="1"/>
    <xf numFmtId="3" fontId="9" fillId="4" borderId="0" xfId="1" applyNumberFormat="1" applyFont="1" applyFill="1" applyBorder="1" applyAlignment="1">
      <alignment horizontal="center" vertical="top"/>
    </xf>
    <xf numFmtId="1" fontId="9" fillId="4" borderId="5" xfId="0" applyNumberFormat="1" applyFont="1" applyFill="1" applyBorder="1" applyAlignment="1">
      <alignment horizontal="right" vertical="top"/>
    </xf>
    <xf numFmtId="3" fontId="9" fillId="4" borderId="0" xfId="1" applyNumberFormat="1" applyFont="1" applyFill="1" applyBorder="1" applyAlignment="1">
      <alignment horizontal="center" vertical="center"/>
    </xf>
    <xf numFmtId="1" fontId="3" fillId="4" borderId="12" xfId="0" applyNumberFormat="1" applyFont="1" applyFill="1" applyBorder="1" applyAlignment="1">
      <alignment horizontal="right" vertical="top"/>
    </xf>
    <xf numFmtId="3" fontId="9" fillId="4" borderId="12" xfId="1" applyNumberFormat="1" applyFont="1" applyFill="1" applyBorder="1" applyAlignment="1">
      <alignment horizontal="center" vertical="top"/>
    </xf>
    <xf numFmtId="1" fontId="9" fillId="4" borderId="15" xfId="0" applyNumberFormat="1" applyFont="1" applyFill="1" applyBorder="1" applyAlignment="1">
      <alignment horizontal="right" vertical="top"/>
    </xf>
    <xf numFmtId="0" fontId="3" fillId="0" borderId="0" xfId="0" applyFont="1" applyFill="1" applyBorder="1"/>
    <xf numFmtId="0" fontId="15" fillId="0" borderId="0" xfId="0" applyFont="1" applyFill="1" applyBorder="1" applyAlignment="1">
      <alignment horizontal="center" vertical="center"/>
    </xf>
    <xf numFmtId="0" fontId="18" fillId="4" borderId="0" xfId="0" applyNumberFormat="1" applyFont="1" applyFill="1" applyBorder="1" applyAlignment="1">
      <alignment horizontal="center" vertical="center"/>
    </xf>
    <xf numFmtId="0" fontId="15" fillId="0" borderId="0" xfId="0" applyFont="1" applyAlignment="1">
      <alignment vertical="top"/>
    </xf>
    <xf numFmtId="0" fontId="2" fillId="2" borderId="0" xfId="0" applyFont="1" applyFill="1" applyBorder="1" applyAlignment="1">
      <alignment horizontal="centerContinuous"/>
    </xf>
    <xf numFmtId="0" fontId="53" fillId="2" borderId="0" xfId="0" applyFont="1" applyFill="1" applyBorder="1" applyAlignment="1">
      <alignment horizontal="centerContinuous"/>
    </xf>
    <xf numFmtId="0" fontId="53" fillId="2" borderId="5" xfId="0" applyFont="1" applyFill="1" applyBorder="1" applyAlignment="1">
      <alignment horizontal="centerContinuous"/>
    </xf>
    <xf numFmtId="0" fontId="36" fillId="0" borderId="0" xfId="0" applyFont="1" applyFill="1" applyBorder="1" applyAlignment="1">
      <alignment horizontal="center" vertical="center"/>
    </xf>
    <xf numFmtId="0" fontId="50" fillId="6" borderId="0" xfId="0" applyFont="1" applyFill="1" applyBorder="1" applyAlignment="1" applyProtection="1">
      <alignment horizontal="left"/>
    </xf>
    <xf numFmtId="0" fontId="36" fillId="6" borderId="5" xfId="0" applyFont="1" applyFill="1" applyBorder="1" applyAlignment="1">
      <alignment horizontal="left"/>
    </xf>
    <xf numFmtId="0" fontId="36" fillId="6" borderId="0" xfId="0" applyFont="1" applyFill="1" applyBorder="1" applyAlignment="1">
      <alignment horizontal="left" vertical="center"/>
    </xf>
    <xf numFmtId="0" fontId="3" fillId="6" borderId="12" xfId="0" applyFont="1" applyFill="1" applyBorder="1" applyAlignment="1">
      <alignment horizontal="left" vertical="center"/>
    </xf>
    <xf numFmtId="0" fontId="3" fillId="6" borderId="15" xfId="0" applyFont="1" applyFill="1" applyBorder="1" applyAlignment="1">
      <alignment horizontal="center" vertical="center"/>
    </xf>
    <xf numFmtId="3" fontId="3" fillId="4" borderId="22" xfId="1" applyNumberFormat="1" applyFont="1" applyFill="1" applyBorder="1" applyAlignment="1">
      <alignment horizontal="right" vertical="top"/>
    </xf>
    <xf numFmtId="178" fontId="3" fillId="4" borderId="0" xfId="1" applyNumberFormat="1" applyFont="1" applyFill="1" applyBorder="1" applyAlignment="1">
      <alignment horizontal="center" vertical="top"/>
    </xf>
    <xf numFmtId="175" fontId="18" fillId="4" borderId="0" xfId="0" applyNumberFormat="1" applyFont="1" applyFill="1" applyBorder="1" applyAlignment="1">
      <alignment horizontal="center" vertical="top"/>
    </xf>
    <xf numFmtId="175" fontId="18" fillId="4" borderId="5" xfId="0" applyNumberFormat="1" applyFont="1" applyFill="1" applyBorder="1" applyAlignment="1">
      <alignment horizontal="center" vertical="top"/>
    </xf>
    <xf numFmtId="0" fontId="3" fillId="4" borderId="5" xfId="0" applyFont="1" applyFill="1" applyBorder="1" applyAlignment="1">
      <alignment horizontal="center" vertical="top"/>
    </xf>
    <xf numFmtId="0" fontId="3" fillId="4" borderId="0" xfId="0" applyFont="1" applyFill="1" applyBorder="1" applyAlignment="1">
      <alignment horizontal="center" vertical="center"/>
    </xf>
    <xf numFmtId="0" fontId="54" fillId="0" borderId="0" xfId="0" applyFont="1"/>
    <xf numFmtId="0" fontId="9" fillId="4" borderId="0" xfId="0" applyFont="1" applyFill="1" applyBorder="1" applyAlignment="1">
      <alignment horizontal="center" vertical="top"/>
    </xf>
    <xf numFmtId="0" fontId="6" fillId="4" borderId="0" xfId="0" applyFont="1" applyFill="1" applyBorder="1" applyAlignment="1">
      <alignment horizontal="center" vertical="top"/>
    </xf>
    <xf numFmtId="0" fontId="6" fillId="4" borderId="5" xfId="0" applyFont="1" applyFill="1" applyBorder="1" applyAlignment="1">
      <alignment horizontal="center" vertical="top"/>
    </xf>
    <xf numFmtId="0" fontId="6" fillId="5" borderId="0" xfId="0" applyFont="1" applyFill="1" applyBorder="1" applyAlignment="1">
      <alignment horizontal="center" vertical="top"/>
    </xf>
    <xf numFmtId="3" fontId="3" fillId="5" borderId="24" xfId="1" applyNumberFormat="1" applyFont="1" applyFill="1" applyBorder="1" applyAlignment="1">
      <alignment horizontal="right" vertical="top"/>
    </xf>
    <xf numFmtId="0" fontId="6" fillId="5" borderId="12" xfId="0" applyFont="1" applyFill="1" applyBorder="1" applyAlignment="1">
      <alignment horizontal="center" vertical="top"/>
    </xf>
    <xf numFmtId="0" fontId="9" fillId="4" borderId="12" xfId="0" applyFont="1" applyFill="1" applyBorder="1" applyAlignment="1">
      <alignment horizontal="center" vertical="top"/>
    </xf>
    <xf numFmtId="0" fontId="6" fillId="4" borderId="15" xfId="0" applyFont="1" applyFill="1" applyBorder="1" applyAlignment="1">
      <alignment horizontal="center" vertical="top"/>
    </xf>
    <xf numFmtId="0" fontId="6" fillId="0" borderId="0" xfId="0" applyFont="1" applyBorder="1" applyAlignment="1"/>
    <xf numFmtId="0" fontId="36" fillId="6" borderId="12" xfId="0" quotePrefix="1" applyFont="1" applyFill="1" applyBorder="1" applyAlignment="1">
      <alignment horizontal="left" vertical="top"/>
    </xf>
    <xf numFmtId="0" fontId="33" fillId="4" borderId="0" xfId="0" applyFont="1" applyFill="1" applyBorder="1" applyAlignment="1">
      <alignment horizontal="center" vertical="center"/>
    </xf>
    <xf numFmtId="175" fontId="9" fillId="4" borderId="0" xfId="2" applyNumberFormat="1" applyFont="1" applyFill="1" applyBorder="1" applyAlignment="1">
      <alignment horizontal="center" vertical="center"/>
    </xf>
    <xf numFmtId="0" fontId="33" fillId="4" borderId="23" xfId="0" applyFont="1" applyFill="1" applyBorder="1" applyAlignment="1">
      <alignment vertical="center"/>
    </xf>
    <xf numFmtId="43" fontId="9" fillId="4" borderId="0" xfId="1" quotePrefix="1" applyFont="1" applyFill="1" applyBorder="1" applyAlignment="1">
      <alignment horizontal="center" vertical="center"/>
    </xf>
    <xf numFmtId="198" fontId="9" fillId="4" borderId="17" xfId="3" applyNumberFormat="1" applyFont="1" applyFill="1" applyBorder="1"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top"/>
    </xf>
    <xf numFmtId="0" fontId="0" fillId="0" borderId="0" xfId="0" applyFill="1" applyBorder="1" applyAlignment="1">
      <alignment vertical="top"/>
    </xf>
    <xf numFmtId="198" fontId="9" fillId="0" borderId="0" xfId="3" applyNumberFormat="1" applyFont="1" applyFill="1" applyBorder="1" applyAlignment="1">
      <alignment horizontal="center" vertical="top"/>
    </xf>
    <xf numFmtId="0" fontId="23" fillId="0" borderId="0" xfId="3" applyNumberFormat="1" applyFont="1" applyBorder="1" applyAlignment="1">
      <alignment horizontal="center"/>
    </xf>
    <xf numFmtId="165" fontId="0" fillId="0" borderId="0" xfId="0" applyNumberFormat="1" applyBorder="1"/>
    <xf numFmtId="165" fontId="9" fillId="0" borderId="0" xfId="1" applyNumberFormat="1" applyFont="1" applyFill="1" applyBorder="1" applyAlignment="1">
      <alignment horizontal="right"/>
    </xf>
    <xf numFmtId="0" fontId="3" fillId="6" borderId="20" xfId="0" applyFont="1" applyFill="1" applyBorder="1" applyAlignment="1">
      <alignment vertical="center"/>
    </xf>
    <xf numFmtId="0" fontId="3" fillId="6" borderId="2" xfId="0" applyFont="1" applyFill="1" applyBorder="1"/>
    <xf numFmtId="0" fontId="6" fillId="6" borderId="2" xfId="0" applyFont="1" applyFill="1" applyBorder="1" applyAlignment="1">
      <alignment horizontal="center" vertical="center"/>
    </xf>
    <xf numFmtId="0" fontId="3" fillId="6" borderId="2" xfId="0" applyFont="1" applyFill="1" applyBorder="1" applyAlignment="1">
      <alignment vertical="center"/>
    </xf>
    <xf numFmtId="0" fontId="6" fillId="6" borderId="2" xfId="0" applyFont="1" applyFill="1" applyBorder="1" applyAlignment="1">
      <alignment vertical="center"/>
    </xf>
    <xf numFmtId="0" fontId="3" fillId="6" borderId="3" xfId="0" applyFont="1" applyFill="1" applyBorder="1" applyAlignment="1">
      <alignment vertical="center"/>
    </xf>
    <xf numFmtId="0" fontId="27" fillId="6" borderId="22" xfId="0" applyFont="1" applyFill="1" applyBorder="1" applyAlignment="1">
      <alignment horizontal="centerContinuous" vertical="center"/>
    </xf>
    <xf numFmtId="0" fontId="58" fillId="6" borderId="22" xfId="0" applyFont="1" applyFill="1" applyBorder="1" applyAlignment="1">
      <alignment horizontal="center" vertical="center"/>
    </xf>
    <xf numFmtId="0" fontId="6" fillId="6" borderId="24" xfId="0" applyFont="1" applyFill="1" applyBorder="1" applyAlignment="1">
      <alignment horizontal="center" vertical="top"/>
    </xf>
    <xf numFmtId="0" fontId="6" fillId="6" borderId="12" xfId="0" applyFont="1" applyFill="1" applyBorder="1" applyAlignment="1">
      <alignment vertical="top"/>
    </xf>
    <xf numFmtId="0" fontId="3" fillId="6" borderId="12" xfId="0" applyFont="1" applyFill="1" applyBorder="1" applyAlignment="1">
      <alignment vertical="top"/>
    </xf>
    <xf numFmtId="0" fontId="3" fillId="6" borderId="15" xfId="0" applyFont="1" applyFill="1" applyBorder="1" applyAlignment="1">
      <alignment vertical="top"/>
    </xf>
    <xf numFmtId="0" fontId="5" fillId="0" borderId="0" xfId="0" applyFont="1" applyFill="1" applyBorder="1" applyAlignment="1">
      <alignment horizontal="center"/>
    </xf>
    <xf numFmtId="187" fontId="4" fillId="0" borderId="0" xfId="0" applyNumberFormat="1" applyFont="1" applyFill="1" applyBorder="1" applyAlignment="1">
      <alignment vertical="center"/>
    </xf>
    <xf numFmtId="3" fontId="4" fillId="0" borderId="0" xfId="1" applyNumberFormat="1" applyFont="1" applyFill="1" applyBorder="1" applyAlignment="1">
      <alignment horizontal="right" vertical="center"/>
    </xf>
    <xf numFmtId="172" fontId="4" fillId="0" borderId="0" xfId="0" applyNumberFormat="1" applyFont="1" applyFill="1" applyBorder="1" applyAlignment="1">
      <alignment horizontal="right" vertical="center"/>
    </xf>
    <xf numFmtId="0" fontId="3" fillId="2" borderId="4" xfId="0" applyFont="1" applyFill="1" applyBorder="1"/>
    <xf numFmtId="0" fontId="18" fillId="0" borderId="1" xfId="0" applyFont="1" applyFill="1" applyBorder="1" applyAlignment="1">
      <alignment vertical="center"/>
    </xf>
    <xf numFmtId="0" fontId="20" fillId="6" borderId="2" xfId="0" applyFont="1" applyFill="1" applyBorder="1" applyAlignment="1">
      <alignment horizontal="left" vertical="center"/>
    </xf>
    <xf numFmtId="0" fontId="20" fillId="6" borderId="20" xfId="0" applyFont="1" applyFill="1" applyBorder="1" applyAlignment="1">
      <alignment horizontal="left" vertical="center"/>
    </xf>
    <xf numFmtId="0" fontId="18" fillId="6" borderId="21" xfId="0" applyFont="1" applyFill="1" applyBorder="1" applyAlignment="1">
      <alignment vertical="center"/>
    </xf>
    <xf numFmtId="0" fontId="18" fillId="6" borderId="29" xfId="0" applyFont="1" applyFill="1" applyBorder="1" applyAlignment="1">
      <alignment vertical="center"/>
    </xf>
    <xf numFmtId="0" fontId="18" fillId="6" borderId="2" xfId="0" applyFont="1" applyFill="1" applyBorder="1" applyAlignment="1">
      <alignment vertical="center"/>
    </xf>
    <xf numFmtId="0" fontId="18" fillId="6" borderId="3" xfId="0" applyFont="1" applyFill="1" applyBorder="1" applyAlignment="1">
      <alignment vertical="center"/>
    </xf>
    <xf numFmtId="0" fontId="22" fillId="6" borderId="23" xfId="0" applyFont="1" applyFill="1" applyBorder="1" applyAlignment="1">
      <alignment horizontal="centerContinuous" vertical="center"/>
    </xf>
    <xf numFmtId="0" fontId="18" fillId="6" borderId="17" xfId="0" applyFont="1" applyFill="1" applyBorder="1" applyAlignment="1">
      <alignment horizontal="centerContinuous" vertical="center"/>
    </xf>
    <xf numFmtId="0" fontId="22" fillId="6" borderId="0" xfId="0" applyFont="1" applyFill="1" applyBorder="1" applyAlignment="1">
      <alignment horizontal="centerContinuous" vertical="center"/>
    </xf>
    <xf numFmtId="0" fontId="18" fillId="6" borderId="0" xfId="0" applyFont="1" applyFill="1" applyBorder="1" applyAlignment="1">
      <alignment horizontal="centerContinuous" vertical="center"/>
    </xf>
    <xf numFmtId="9" fontId="22" fillId="6" borderId="23" xfId="0" applyNumberFormat="1" applyFont="1" applyFill="1" applyBorder="1" applyAlignment="1">
      <alignment horizontal="centerContinuous" vertical="center"/>
    </xf>
    <xf numFmtId="9" fontId="18" fillId="6" borderId="5" xfId="0" applyNumberFormat="1" applyFont="1" applyFill="1" applyBorder="1" applyAlignment="1">
      <alignment horizontal="centerContinuous" vertical="center"/>
    </xf>
    <xf numFmtId="9" fontId="15" fillId="6" borderId="23" xfId="0" applyNumberFormat="1" applyFont="1" applyFill="1" applyBorder="1" applyAlignment="1">
      <alignment horizontal="centerContinuous"/>
    </xf>
    <xf numFmtId="9" fontId="25" fillId="6" borderId="17" xfId="0" applyNumberFormat="1" applyFont="1" applyFill="1" applyBorder="1" applyAlignment="1">
      <alignment horizontal="centerContinuous"/>
    </xf>
    <xf numFmtId="0" fontId="15" fillId="6" borderId="0" xfId="0" applyFont="1" applyFill="1" applyBorder="1" applyAlignment="1">
      <alignment horizontal="centerContinuous"/>
    </xf>
    <xf numFmtId="9" fontId="15" fillId="6" borderId="0" xfId="0" applyNumberFormat="1" applyFont="1" applyFill="1" applyBorder="1" applyAlignment="1">
      <alignment horizontal="centerContinuous"/>
    </xf>
    <xf numFmtId="0" fontId="15" fillId="6" borderId="23" xfId="0" applyFont="1" applyFill="1" applyBorder="1" applyAlignment="1">
      <alignment horizontal="centerContinuous"/>
    </xf>
    <xf numFmtId="9" fontId="15" fillId="6" borderId="5" xfId="0" applyNumberFormat="1" applyFont="1" applyFill="1" applyBorder="1" applyAlignment="1">
      <alignment horizontal="centerContinuous"/>
    </xf>
    <xf numFmtId="0" fontId="18" fillId="6" borderId="11" xfId="0" applyFont="1" applyFill="1" applyBorder="1" applyAlignment="1">
      <alignment vertical="top"/>
    </xf>
    <xf numFmtId="0" fontId="20" fillId="6" borderId="12" xfId="0" applyFont="1" applyFill="1" applyBorder="1" applyAlignment="1">
      <alignment horizontal="left" vertical="top"/>
    </xf>
    <xf numFmtId="0" fontId="20" fillId="6" borderId="24" xfId="0" applyFont="1" applyFill="1" applyBorder="1" applyAlignment="1">
      <alignment horizontal="left" vertical="top"/>
    </xf>
    <xf numFmtId="0" fontId="20" fillId="6" borderId="25" xfId="0" applyFont="1" applyFill="1" applyBorder="1" applyAlignment="1">
      <alignment horizontal="center" vertical="top"/>
    </xf>
    <xf numFmtId="0" fontId="20" fillId="6" borderId="19" xfId="0" applyFont="1" applyFill="1" applyBorder="1" applyAlignment="1">
      <alignment horizontal="center" vertical="top"/>
    </xf>
    <xf numFmtId="0" fontId="20" fillId="6" borderId="12" xfId="0" applyFont="1" applyFill="1" applyBorder="1" applyAlignment="1">
      <alignment horizontal="center" vertical="top"/>
    </xf>
    <xf numFmtId="0" fontId="20" fillId="6" borderId="15" xfId="0" applyFont="1" applyFill="1" applyBorder="1" applyAlignment="1">
      <alignment horizontal="center" vertical="top"/>
    </xf>
    <xf numFmtId="0" fontId="40" fillId="4" borderId="10" xfId="0" applyFont="1" applyFill="1" applyBorder="1" applyAlignment="1"/>
    <xf numFmtId="200" fontId="9" fillId="4" borderId="23" xfId="0" applyNumberFormat="1" applyFont="1" applyFill="1" applyBorder="1" applyAlignment="1">
      <alignment horizontal="right" vertical="center"/>
    </xf>
    <xf numFmtId="0" fontId="40" fillId="4" borderId="23" xfId="0" applyFont="1" applyFill="1" applyBorder="1" applyAlignment="1">
      <alignment horizontal="center" vertical="center"/>
    </xf>
    <xf numFmtId="175" fontId="9" fillId="4" borderId="23" xfId="2" applyNumberFormat="1" applyFont="1" applyFill="1" applyBorder="1" applyAlignment="1">
      <alignment vertical="center"/>
    </xf>
    <xf numFmtId="0" fontId="17" fillId="4" borderId="17" xfId="0" applyFont="1" applyFill="1" applyBorder="1"/>
    <xf numFmtId="0" fontId="40" fillId="4" borderId="0" xfId="0" applyFont="1" applyFill="1" applyBorder="1" applyAlignment="1">
      <alignment horizontal="center" vertical="center"/>
    </xf>
    <xf numFmtId="0" fontId="40" fillId="4" borderId="17" xfId="0" applyFont="1" applyFill="1" applyBorder="1" applyAlignment="1">
      <alignment horizontal="center" vertical="center"/>
    </xf>
    <xf numFmtId="0" fontId="40" fillId="4" borderId="5" xfId="0" applyFont="1" applyFill="1" applyBorder="1" applyAlignment="1">
      <alignment horizontal="center" vertical="center"/>
    </xf>
    <xf numFmtId="3" fontId="18" fillId="4" borderId="50" xfId="2" applyNumberFormat="1" applyFont="1" applyFill="1" applyBorder="1" applyAlignment="1">
      <alignment vertical="center"/>
    </xf>
    <xf numFmtId="175" fontId="18" fillId="4" borderId="51" xfId="0" applyNumberFormat="1" applyFont="1" applyFill="1" applyBorder="1" applyAlignment="1">
      <alignment horizontal="right" vertical="center"/>
    </xf>
    <xf numFmtId="3" fontId="18" fillId="4" borderId="23" xfId="2" applyNumberFormat="1" applyFont="1" applyFill="1" applyBorder="1" applyAlignment="1">
      <alignment vertical="center"/>
    </xf>
    <xf numFmtId="175" fontId="18" fillId="4" borderId="0" xfId="0" applyNumberFormat="1" applyFont="1" applyFill="1" applyBorder="1" applyAlignment="1">
      <alignment horizontal="right" vertical="center"/>
    </xf>
    <xf numFmtId="175" fontId="18" fillId="4" borderId="0" xfId="0" applyNumberFormat="1" applyFont="1" applyFill="1" applyBorder="1" applyAlignment="1">
      <alignment horizontal="right" vertical="center" indent="3"/>
    </xf>
    <xf numFmtId="1" fontId="18" fillId="4" borderId="0" xfId="0" applyNumberFormat="1" applyFont="1" applyFill="1" applyBorder="1" applyAlignment="1">
      <alignment horizontal="right" vertical="center" indent="3"/>
    </xf>
    <xf numFmtId="3" fontId="18" fillId="4" borderId="59" xfId="2" applyNumberFormat="1" applyFont="1" applyFill="1" applyBorder="1" applyAlignment="1">
      <alignment vertical="center"/>
    </xf>
    <xf numFmtId="175" fontId="18" fillId="4" borderId="23" xfId="2" applyNumberFormat="1" applyFont="1" applyFill="1" applyBorder="1" applyAlignment="1">
      <alignment vertical="center"/>
    </xf>
    <xf numFmtId="3" fontId="18" fillId="4" borderId="23" xfId="0" applyNumberFormat="1" applyFont="1" applyFill="1" applyBorder="1" applyAlignment="1">
      <alignment vertical="center"/>
    </xf>
    <xf numFmtId="0" fontId="18" fillId="4" borderId="12" xfId="0" applyFont="1" applyFill="1" applyBorder="1" applyAlignment="1"/>
    <xf numFmtId="0" fontId="18" fillId="4" borderId="25" xfId="0" applyNumberFormat="1" applyFont="1" applyFill="1" applyBorder="1" applyAlignment="1">
      <alignment horizontal="right" vertical="center"/>
    </xf>
    <xf numFmtId="0" fontId="18" fillId="4" borderId="19" xfId="0" applyFont="1" applyFill="1" applyBorder="1"/>
    <xf numFmtId="0" fontId="0" fillId="0" borderId="0" xfId="0" applyNumberFormat="1" applyFill="1"/>
    <xf numFmtId="0" fontId="22" fillId="6" borderId="29" xfId="0" applyNumberFormat="1" applyFont="1" applyFill="1" applyBorder="1" applyAlignment="1">
      <alignment horizontal="center"/>
    </xf>
    <xf numFmtId="0" fontId="22" fillId="6" borderId="2" xfId="0" applyNumberFormat="1" applyFont="1" applyFill="1" applyBorder="1" applyAlignment="1">
      <alignment horizontal="center"/>
    </xf>
    <xf numFmtId="0" fontId="22" fillId="6" borderId="3" xfId="0" applyNumberFormat="1" applyFont="1" applyFill="1" applyBorder="1" applyAlignment="1">
      <alignment horizontal="center"/>
    </xf>
    <xf numFmtId="3" fontId="59" fillId="6" borderId="25" xfId="0" applyNumberFormat="1" applyFont="1" applyFill="1" applyBorder="1" applyAlignment="1">
      <alignment vertical="top"/>
    </xf>
    <xf numFmtId="0" fontId="22" fillId="6" borderId="12" xfId="0" applyFont="1" applyFill="1" applyBorder="1" applyAlignment="1">
      <alignment horizontal="center" vertical="top"/>
    </xf>
    <xf numFmtId="0" fontId="22" fillId="6" borderId="19" xfId="0" applyFont="1" applyFill="1" applyBorder="1" applyAlignment="1">
      <alignment horizontal="center" vertical="top"/>
    </xf>
    <xf numFmtId="0" fontId="22" fillId="6" borderId="12" xfId="0" applyFont="1" applyFill="1" applyBorder="1" applyAlignment="1">
      <alignment vertical="top"/>
    </xf>
    <xf numFmtId="0" fontId="22" fillId="6" borderId="15" xfId="0" applyFont="1" applyFill="1" applyBorder="1" applyAlignment="1">
      <alignment vertical="top"/>
    </xf>
    <xf numFmtId="0" fontId="20" fillId="4" borderId="4" xfId="0" applyFont="1" applyFill="1" applyBorder="1"/>
    <xf numFmtId="0" fontId="20" fillId="4" borderId="0" xfId="0" applyFont="1" applyFill="1" applyBorder="1"/>
    <xf numFmtId="0" fontId="20" fillId="4" borderId="0" xfId="0" applyFont="1" applyFill="1" applyBorder="1" applyAlignment="1"/>
    <xf numFmtId="0" fontId="20" fillId="4" borderId="10" xfId="0" applyFont="1" applyFill="1" applyBorder="1" applyAlignment="1">
      <alignment vertical="center"/>
    </xf>
    <xf numFmtId="9" fontId="60" fillId="4" borderId="0" xfId="3" applyFont="1" applyFill="1" applyBorder="1" applyAlignment="1">
      <alignment horizontal="center"/>
    </xf>
    <xf numFmtId="3" fontId="60" fillId="4" borderId="23" xfId="0" applyNumberFormat="1" applyFont="1" applyFill="1" applyBorder="1" applyAlignment="1">
      <alignment horizontal="right"/>
    </xf>
    <xf numFmtId="179" fontId="61" fillId="4" borderId="0" xfId="3" applyNumberFormat="1" applyFont="1" applyFill="1" applyBorder="1" applyAlignment="1">
      <alignment horizontal="right" vertical="center"/>
    </xf>
    <xf numFmtId="0" fontId="60" fillId="4" borderId="17" xfId="0" applyFont="1" applyFill="1" applyBorder="1" applyAlignment="1">
      <alignment horizontal="right"/>
    </xf>
    <xf numFmtId="3" fontId="60" fillId="4" borderId="0" xfId="0" applyNumberFormat="1" applyFont="1" applyFill="1" applyBorder="1" applyAlignment="1">
      <alignment horizontal="right"/>
    </xf>
    <xf numFmtId="0" fontId="60" fillId="4" borderId="5" xfId="0" applyFont="1" applyFill="1" applyBorder="1"/>
    <xf numFmtId="0" fontId="20" fillId="4" borderId="4" xfId="0" applyFont="1" applyFill="1" applyBorder="1" applyAlignment="1">
      <alignment vertical="center"/>
    </xf>
    <xf numFmtId="0" fontId="18" fillId="4" borderId="0" xfId="0" applyFont="1" applyFill="1" applyBorder="1" applyAlignment="1">
      <alignment vertical="center"/>
    </xf>
    <xf numFmtId="0" fontId="18" fillId="4" borderId="10" xfId="0" applyFont="1" applyFill="1" applyBorder="1" applyAlignment="1">
      <alignment vertical="center"/>
    </xf>
    <xf numFmtId="9" fontId="18" fillId="4" borderId="0" xfId="3" quotePrefix="1" applyNumberFormat="1" applyFont="1" applyFill="1" applyBorder="1" applyAlignment="1">
      <alignment horizontal="centerContinuous" vertical="center"/>
    </xf>
    <xf numFmtId="9" fontId="18" fillId="4" borderId="0" xfId="3" applyFont="1" applyFill="1" applyBorder="1" applyAlignment="1">
      <alignment horizontal="centerContinuous" vertical="center"/>
    </xf>
    <xf numFmtId="175" fontId="18" fillId="4" borderId="23" xfId="0" applyNumberFormat="1" applyFont="1" applyFill="1" applyBorder="1" applyAlignment="1">
      <alignment horizontal="right" vertical="center"/>
    </xf>
    <xf numFmtId="179" fontId="18" fillId="4" borderId="0" xfId="3" applyNumberFormat="1" applyFont="1" applyFill="1" applyBorder="1" applyAlignment="1">
      <alignment horizontal="right" vertical="center"/>
    </xf>
    <xf numFmtId="179" fontId="18" fillId="4" borderId="17" xfId="3" applyNumberFormat="1" applyFont="1" applyFill="1" applyBorder="1" applyAlignment="1">
      <alignment horizontal="center" vertical="center"/>
    </xf>
    <xf numFmtId="179" fontId="18" fillId="4" borderId="17" xfId="3" applyNumberFormat="1" applyFont="1" applyFill="1" applyBorder="1" applyAlignment="1">
      <alignment horizontal="right" vertical="center"/>
    </xf>
    <xf numFmtId="168" fontId="18" fillId="4" borderId="0" xfId="3" applyNumberFormat="1" applyFont="1" applyFill="1" applyBorder="1" applyAlignment="1">
      <alignment horizontal="right" vertical="center"/>
    </xf>
    <xf numFmtId="179" fontId="18" fillId="4" borderId="5" xfId="3" applyNumberFormat="1" applyFont="1" applyFill="1" applyBorder="1" applyAlignment="1">
      <alignment horizontal="right" vertical="center"/>
    </xf>
    <xf numFmtId="179" fontId="18" fillId="0" borderId="0" xfId="3" applyNumberFormat="1" applyFont="1" applyFill="1" applyBorder="1" applyAlignment="1">
      <alignment horizontal="right" vertical="center"/>
    </xf>
    <xf numFmtId="3" fontId="18" fillId="4" borderId="23" xfId="0" applyNumberFormat="1" applyFont="1" applyFill="1" applyBorder="1" applyAlignment="1">
      <alignment horizontal="right" vertical="center"/>
    </xf>
    <xf numFmtId="179" fontId="35" fillId="4" borderId="0" xfId="3" applyNumberFormat="1" applyFont="1" applyFill="1" applyBorder="1" applyAlignment="1">
      <alignment horizontal="right" vertical="center"/>
    </xf>
    <xf numFmtId="3" fontId="18" fillId="4" borderId="23" xfId="2" applyNumberFormat="1" applyFont="1" applyFill="1" applyBorder="1" applyAlignment="1">
      <alignment horizontal="right" vertical="center"/>
    </xf>
    <xf numFmtId="0" fontId="61" fillId="4" borderId="4" xfId="0" applyFont="1" applyFill="1" applyBorder="1" applyAlignment="1">
      <alignment vertical="center"/>
    </xf>
    <xf numFmtId="0" fontId="61" fillId="4" borderId="0" xfId="0" applyFont="1" applyFill="1" applyBorder="1" applyAlignment="1">
      <alignment vertical="center"/>
    </xf>
    <xf numFmtId="0" fontId="35" fillId="4" borderId="0" xfId="0" applyFont="1" applyFill="1" applyBorder="1" applyAlignment="1">
      <alignment vertical="center"/>
    </xf>
    <xf numFmtId="0" fontId="61" fillId="4" borderId="10" xfId="0" applyFont="1" applyFill="1" applyBorder="1" applyAlignment="1">
      <alignment vertical="center"/>
    </xf>
    <xf numFmtId="9" fontId="35" fillId="4" borderId="0" xfId="3" quotePrefix="1" applyNumberFormat="1" applyFont="1" applyFill="1" applyBorder="1" applyAlignment="1">
      <alignment horizontal="centerContinuous" vertical="center"/>
    </xf>
    <xf numFmtId="9" fontId="61" fillId="4" borderId="0" xfId="3" applyFont="1" applyFill="1" applyBorder="1" applyAlignment="1">
      <alignment horizontal="centerContinuous" vertical="center"/>
    </xf>
    <xf numFmtId="3" fontId="35" fillId="4" borderId="23" xfId="0" applyNumberFormat="1" applyFont="1" applyFill="1" applyBorder="1" applyAlignment="1">
      <alignment horizontal="right" vertical="center"/>
    </xf>
    <xf numFmtId="167" fontId="35" fillId="4" borderId="0" xfId="1" applyNumberFormat="1" applyFont="1" applyFill="1" applyBorder="1" applyAlignment="1">
      <alignment horizontal="right" vertical="center" indent="1"/>
    </xf>
    <xf numFmtId="179" fontId="61" fillId="4" borderId="5" xfId="3" applyNumberFormat="1" applyFont="1" applyFill="1" applyBorder="1" applyAlignment="1">
      <alignment horizontal="right" vertical="center"/>
    </xf>
    <xf numFmtId="168" fontId="35" fillId="4" borderId="0" xfId="3" applyNumberFormat="1" applyFont="1" applyFill="1" applyBorder="1" applyAlignment="1">
      <alignment horizontal="right" vertical="center"/>
    </xf>
    <xf numFmtId="3" fontId="18" fillId="4" borderId="23" xfId="1" applyNumberFormat="1" applyFont="1" applyFill="1" applyBorder="1" applyAlignment="1">
      <alignment horizontal="right" vertical="center"/>
    </xf>
    <xf numFmtId="179" fontId="4" fillId="4" borderId="5" xfId="3" applyNumberFormat="1" applyFont="1" applyFill="1" applyBorder="1" applyAlignment="1">
      <alignment horizontal="right" vertical="center"/>
    </xf>
    <xf numFmtId="167" fontId="35" fillId="4" borderId="23" xfId="1" applyNumberFormat="1" applyFont="1" applyFill="1" applyBorder="1" applyAlignment="1">
      <alignment horizontal="right" vertical="center"/>
    </xf>
    <xf numFmtId="0" fontId="20" fillId="4" borderId="0" xfId="0" applyFont="1" applyFill="1" applyBorder="1" applyAlignment="1">
      <alignment vertical="center"/>
    </xf>
    <xf numFmtId="175" fontId="18" fillId="4" borderId="23" xfId="1" applyNumberFormat="1" applyFont="1" applyFill="1" applyBorder="1" applyAlignment="1">
      <alignment horizontal="right" vertical="center"/>
    </xf>
    <xf numFmtId="179" fontId="18" fillId="4" borderId="0" xfId="3" quotePrefix="1" applyNumberFormat="1" applyFont="1" applyFill="1" applyBorder="1" applyAlignment="1">
      <alignment horizontal="right" vertical="center"/>
    </xf>
    <xf numFmtId="0" fontId="6" fillId="4" borderId="11" xfId="0" applyFont="1" applyFill="1" applyBorder="1"/>
    <xf numFmtId="0" fontId="6" fillId="4" borderId="12" xfId="0" applyFont="1" applyFill="1" applyBorder="1"/>
    <xf numFmtId="9" fontId="3" fillId="4" borderId="12" xfId="3" applyFont="1" applyFill="1" applyBorder="1" applyAlignment="1">
      <alignment horizontal="center"/>
    </xf>
    <xf numFmtId="3" fontId="3" fillId="4" borderId="25" xfId="0" applyNumberFormat="1" applyFont="1" applyFill="1" applyBorder="1" applyAlignment="1">
      <alignment horizontal="right"/>
    </xf>
    <xf numFmtId="179" fontId="3" fillId="4" borderId="12" xfId="3" applyNumberFormat="1" applyFont="1" applyFill="1" applyBorder="1" applyAlignment="1">
      <alignment horizontal="center"/>
    </xf>
    <xf numFmtId="179" fontId="3" fillId="4" borderId="19" xfId="3" applyNumberFormat="1" applyFont="1" applyFill="1" applyBorder="1" applyAlignment="1">
      <alignment horizontal="center"/>
    </xf>
    <xf numFmtId="0" fontId="3" fillId="4" borderId="12" xfId="0" applyFont="1" applyFill="1" applyBorder="1" applyAlignment="1">
      <alignment horizontal="right"/>
    </xf>
    <xf numFmtId="0" fontId="3" fillId="4" borderId="19" xfId="0" applyFont="1" applyFill="1" applyBorder="1" applyAlignment="1">
      <alignment horizontal="right"/>
    </xf>
    <xf numFmtId="3" fontId="3" fillId="4" borderId="12" xfId="0" applyNumberFormat="1" applyFont="1" applyFill="1" applyBorder="1" applyAlignment="1">
      <alignment horizontal="right"/>
    </xf>
    <xf numFmtId="0" fontId="62" fillId="4" borderId="15" xfId="0" applyFont="1" applyFill="1" applyBorder="1"/>
    <xf numFmtId="1" fontId="3" fillId="0" borderId="0" xfId="0" applyNumberFormat="1" applyFont="1" applyFill="1"/>
    <xf numFmtId="201" fontId="3" fillId="0" borderId="0" xfId="0" applyNumberFormat="1" applyFont="1" applyFill="1"/>
    <xf numFmtId="0" fontId="13" fillId="0" borderId="0" xfId="0" applyFont="1" applyFill="1" applyAlignment="1">
      <alignment vertical="center"/>
    </xf>
    <xf numFmtId="0" fontId="13" fillId="0" borderId="0" xfId="0" applyFont="1" applyFill="1"/>
    <xf numFmtId="0" fontId="53" fillId="0" borderId="0" xfId="0" applyFont="1" applyBorder="1"/>
    <xf numFmtId="0" fontId="63" fillId="0" borderId="0" xfId="0" applyFont="1"/>
    <xf numFmtId="0" fontId="12" fillId="2" borderId="4" xfId="0" applyFont="1" applyFill="1" applyBorder="1" applyAlignment="1">
      <alignment horizontal="centerContinuous" vertical="top"/>
    </xf>
    <xf numFmtId="0" fontId="12" fillId="2" borderId="0" xfId="0" applyFont="1" applyFill="1" applyBorder="1" applyAlignment="1">
      <alignment horizontal="centerContinuous" vertical="top"/>
    </xf>
    <xf numFmtId="0" fontId="63" fillId="2" borderId="0" xfId="0" applyFont="1" applyFill="1" applyBorder="1" applyAlignment="1">
      <alignment horizontal="centerContinuous" vertical="top"/>
    </xf>
    <xf numFmtId="0" fontId="63" fillId="2" borderId="5" xfId="0" applyFont="1" applyFill="1" applyBorder="1" applyAlignment="1">
      <alignment horizontal="centerContinuous" vertical="top"/>
    </xf>
    <xf numFmtId="0" fontId="3" fillId="6" borderId="23" xfId="0" applyFont="1" applyFill="1" applyBorder="1" applyAlignment="1">
      <alignment horizontal="centerContinuous" vertical="center"/>
    </xf>
    <xf numFmtId="0" fontId="3" fillId="6" borderId="0" xfId="0" applyFont="1" applyFill="1" applyBorder="1" applyAlignment="1">
      <alignment horizontal="centerContinuous" vertical="center"/>
    </xf>
    <xf numFmtId="0" fontId="6" fillId="6" borderId="23" xfId="0" applyFont="1" applyFill="1" applyBorder="1" applyAlignment="1">
      <alignment horizontal="centerContinuous" vertical="center"/>
    </xf>
    <xf numFmtId="0" fontId="6" fillId="6" borderId="5" xfId="0" applyFont="1" applyFill="1" applyBorder="1" applyAlignment="1">
      <alignment horizontal="centerContinuous" vertical="center"/>
    </xf>
    <xf numFmtId="0" fontId="3" fillId="0" borderId="0" xfId="0" applyFont="1" applyFill="1" applyAlignment="1">
      <alignment vertical="center"/>
    </xf>
    <xf numFmtId="0" fontId="3" fillId="4" borderId="22" xfId="0" applyFont="1" applyFill="1" applyBorder="1"/>
    <xf numFmtId="202" fontId="3" fillId="4" borderId="23" xfId="0" applyNumberFormat="1" applyFont="1" applyFill="1" applyBorder="1" applyAlignment="1">
      <alignment horizontal="center"/>
    </xf>
    <xf numFmtId="202" fontId="3" fillId="4" borderId="0" xfId="0" applyNumberFormat="1" applyFont="1" applyFill="1" applyBorder="1" applyAlignment="1">
      <alignment horizontal="center"/>
    </xf>
    <xf numFmtId="202" fontId="3" fillId="4" borderId="5" xfId="0" applyNumberFormat="1" applyFont="1" applyFill="1" applyBorder="1" applyAlignment="1">
      <alignment horizontal="center"/>
    </xf>
    <xf numFmtId="0" fontId="3" fillId="4" borderId="0" xfId="0" applyFont="1" applyFill="1"/>
    <xf numFmtId="0" fontId="36" fillId="4" borderId="22" xfId="0" applyFont="1" applyFill="1" applyBorder="1" applyAlignment="1">
      <alignment horizontal="center" vertical="center"/>
    </xf>
    <xf numFmtId="0" fontId="36" fillId="4" borderId="0" xfId="0" applyFont="1" applyFill="1" applyBorder="1" applyAlignment="1">
      <alignment horizontal="left" vertical="center"/>
    </xf>
    <xf numFmtId="7" fontId="10" fillId="4" borderId="23" xfId="2" applyNumberFormat="1" applyFont="1" applyFill="1" applyBorder="1" applyAlignment="1">
      <alignment horizontal="center" vertical="center"/>
    </xf>
    <xf numFmtId="7" fontId="10" fillId="4" borderId="0" xfId="2" applyNumberFormat="1" applyFont="1" applyFill="1" applyBorder="1" applyAlignment="1">
      <alignment horizontal="center" vertical="center"/>
    </xf>
    <xf numFmtId="0" fontId="10" fillId="4" borderId="23" xfId="0" applyNumberFormat="1" applyFont="1" applyFill="1" applyBorder="1" applyAlignment="1">
      <alignment horizontal="center" vertical="center"/>
    </xf>
    <xf numFmtId="0" fontId="10" fillId="4" borderId="5" xfId="0" applyNumberFormat="1" applyFont="1" applyFill="1" applyBorder="1" applyAlignment="1">
      <alignment horizontal="center" vertical="center"/>
    </xf>
    <xf numFmtId="0" fontId="3" fillId="4" borderId="4" xfId="0" applyFont="1" applyFill="1" applyBorder="1" applyAlignment="1">
      <alignment horizontal="centerContinuous" vertical="center"/>
    </xf>
    <xf numFmtId="0" fontId="3" fillId="4" borderId="0" xfId="0" applyFont="1" applyFill="1" applyBorder="1" applyAlignment="1">
      <alignment horizontal="centerContinuous" vertical="center"/>
    </xf>
    <xf numFmtId="0" fontId="36" fillId="4" borderId="22" xfId="0" applyFont="1" applyFill="1" applyBorder="1" applyAlignment="1">
      <alignment horizontal="centerContinuous" vertical="center"/>
    </xf>
    <xf numFmtId="0" fontId="36" fillId="4" borderId="0" xfId="0" applyFont="1" applyFill="1" applyBorder="1" applyAlignment="1">
      <alignment horizontal="center" vertical="center"/>
    </xf>
    <xf numFmtId="203" fontId="10" fillId="4" borderId="23" xfId="0" applyNumberFormat="1" applyFont="1" applyFill="1" applyBorder="1" applyAlignment="1">
      <alignment horizontal="center" vertical="center"/>
    </xf>
    <xf numFmtId="203" fontId="10" fillId="4" borderId="0" xfId="0" applyNumberFormat="1" applyFont="1" applyFill="1" applyBorder="1" applyAlignment="1">
      <alignment horizontal="center" vertical="center"/>
    </xf>
    <xf numFmtId="203" fontId="10" fillId="4" borderId="5" xfId="0" applyNumberFormat="1" applyFont="1" applyFill="1" applyBorder="1" applyAlignment="1">
      <alignment horizontal="center" vertical="center"/>
    </xf>
    <xf numFmtId="0" fontId="29" fillId="4" borderId="0" xfId="0" applyFont="1" applyFill="1" applyBorder="1" applyAlignment="1">
      <alignment horizontal="center" vertical="center" wrapText="1"/>
    </xf>
    <xf numFmtId="7" fontId="41" fillId="4" borderId="23" xfId="2" applyNumberFormat="1" applyFont="1" applyFill="1" applyBorder="1" applyAlignment="1">
      <alignment horizontal="right" vertical="center"/>
    </xf>
    <xf numFmtId="7" fontId="41" fillId="4" borderId="0" xfId="2" applyNumberFormat="1" applyFont="1" applyFill="1" applyBorder="1" applyAlignment="1">
      <alignment horizontal="center" vertical="center"/>
    </xf>
    <xf numFmtId="7" fontId="10" fillId="4" borderId="5" xfId="2" applyNumberFormat="1" applyFont="1" applyFill="1" applyBorder="1" applyAlignment="1">
      <alignment horizontal="center" vertical="center"/>
    </xf>
    <xf numFmtId="203" fontId="41" fillId="4" borderId="23" xfId="0" applyNumberFormat="1" applyFont="1" applyFill="1" applyBorder="1" applyAlignment="1">
      <alignment horizontal="right" vertical="center"/>
    </xf>
    <xf numFmtId="203" fontId="41" fillId="4" borderId="0" xfId="0" applyNumberFormat="1" applyFont="1" applyFill="1" applyBorder="1" applyAlignment="1">
      <alignment horizontal="center" vertical="center"/>
    </xf>
    <xf numFmtId="0" fontId="3" fillId="6" borderId="4" xfId="0" applyFont="1" applyFill="1" applyBorder="1" applyAlignment="1">
      <alignment horizontal="centerContinuous" vertical="center"/>
    </xf>
    <xf numFmtId="0" fontId="36" fillId="6" borderId="22" xfId="0" applyFont="1" applyFill="1" applyBorder="1" applyAlignment="1">
      <alignment horizontal="centerContinuous" vertical="center"/>
    </xf>
    <xf numFmtId="203" fontId="41" fillId="6" borderId="23" xfId="0" applyNumberFormat="1" applyFont="1" applyFill="1" applyBorder="1" applyAlignment="1">
      <alignment horizontal="right" vertical="center"/>
    </xf>
    <xf numFmtId="203" fontId="41" fillId="6" borderId="0" xfId="0" applyNumberFormat="1" applyFont="1" applyFill="1" applyBorder="1" applyAlignment="1">
      <alignment horizontal="center" vertical="center"/>
    </xf>
    <xf numFmtId="203" fontId="10" fillId="6" borderId="5" xfId="0" applyNumberFormat="1" applyFont="1" applyFill="1" applyBorder="1" applyAlignment="1">
      <alignment horizontal="center" vertical="center"/>
    </xf>
    <xf numFmtId="0" fontId="29" fillId="6" borderId="23" xfId="0" applyFont="1" applyFill="1" applyBorder="1"/>
    <xf numFmtId="7" fontId="41" fillId="6" borderId="0" xfId="2" applyNumberFormat="1" applyFont="1" applyFill="1" applyBorder="1" applyAlignment="1">
      <alignment horizontal="center" vertical="center"/>
    </xf>
    <xf numFmtId="7" fontId="10" fillId="6" borderId="5" xfId="2" applyNumberFormat="1" applyFont="1" applyFill="1" applyBorder="1" applyAlignment="1">
      <alignment horizontal="center" vertical="center"/>
    </xf>
    <xf numFmtId="203" fontId="41" fillId="6" borderId="23" xfId="0" applyNumberFormat="1" applyFont="1" applyFill="1" applyBorder="1" applyAlignment="1">
      <alignment horizontal="center" vertical="center"/>
    </xf>
    <xf numFmtId="0" fontId="3" fillId="0" borderId="0" xfId="0" applyFont="1" applyBorder="1" applyAlignment="1">
      <alignment vertical="center"/>
    </xf>
    <xf numFmtId="0" fontId="3" fillId="6" borderId="4" xfId="0" applyFont="1" applyFill="1" applyBorder="1" applyAlignment="1">
      <alignment horizontal="center" vertical="center" wrapText="1"/>
    </xf>
    <xf numFmtId="7" fontId="41" fillId="6" borderId="23" xfId="2" applyNumberFormat="1" applyFont="1" applyFill="1" applyBorder="1" applyAlignment="1">
      <alignment horizontal="right" vertical="center"/>
    </xf>
    <xf numFmtId="203" fontId="10" fillId="6" borderId="23" xfId="0" applyNumberFormat="1" applyFont="1" applyFill="1" applyBorder="1" applyAlignment="1">
      <alignment horizontal="center" vertical="center"/>
    </xf>
    <xf numFmtId="203" fontId="10" fillId="6" borderId="0" xfId="0" applyNumberFormat="1" applyFont="1" applyFill="1" applyBorder="1" applyAlignment="1">
      <alignment horizontal="center" vertical="center"/>
    </xf>
    <xf numFmtId="0" fontId="20" fillId="6" borderId="11" xfId="0" applyFont="1" applyFill="1" applyBorder="1" applyAlignment="1">
      <alignment vertical="center"/>
    </xf>
    <xf numFmtId="0" fontId="20" fillId="6" borderId="12" xfId="0" applyFont="1" applyFill="1" applyBorder="1" applyAlignment="1">
      <alignment vertical="center"/>
    </xf>
    <xf numFmtId="0" fontId="20" fillId="6" borderId="24" xfId="0" applyFont="1" applyFill="1" applyBorder="1" applyAlignment="1">
      <alignment vertical="center"/>
    </xf>
    <xf numFmtId="202" fontId="9" fillId="6" borderId="25" xfId="0" applyNumberFormat="1" applyFont="1" applyFill="1" applyBorder="1" applyAlignment="1">
      <alignment horizontal="center" vertical="center"/>
    </xf>
    <xf numFmtId="202" fontId="9" fillId="6" borderId="12" xfId="0" applyNumberFormat="1" applyFont="1" applyFill="1" applyBorder="1" applyAlignment="1">
      <alignment horizontal="center" vertical="center"/>
    </xf>
    <xf numFmtId="202" fontId="9" fillId="6" borderId="15" xfId="0" applyNumberFormat="1" applyFont="1" applyFill="1" applyBorder="1" applyAlignment="1">
      <alignment horizontal="center" vertical="center"/>
    </xf>
    <xf numFmtId="0" fontId="13" fillId="0" borderId="0" xfId="0" applyFont="1" applyAlignment="1">
      <alignment vertical="center"/>
    </xf>
    <xf numFmtId="0" fontId="9" fillId="0" borderId="0" xfId="0" applyFont="1" applyBorder="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15" fillId="2" borderId="30" xfId="0" applyFont="1" applyFill="1" applyBorder="1" applyAlignment="1">
      <alignment horizontal="left"/>
    </xf>
    <xf numFmtId="0" fontId="9" fillId="2" borderId="31" xfId="0" applyFont="1" applyFill="1" applyBorder="1" applyAlignment="1">
      <alignment horizontal="centerContinuous"/>
    </xf>
    <xf numFmtId="0" fontId="20" fillId="6" borderId="65" xfId="0" applyFont="1" applyFill="1" applyBorder="1" applyAlignment="1">
      <alignment horizontal="center"/>
    </xf>
    <xf numFmtId="0" fontId="6" fillId="6" borderId="66" xfId="0" applyFont="1" applyFill="1" applyBorder="1" applyAlignment="1">
      <alignment horizontal="center" vertical="center"/>
    </xf>
    <xf numFmtId="0" fontId="20" fillId="4" borderId="36" xfId="0" applyFont="1" applyFill="1" applyBorder="1" applyAlignment="1">
      <alignment vertical="center"/>
    </xf>
    <xf numFmtId="0" fontId="18" fillId="4" borderId="37" xfId="0" applyFont="1" applyFill="1" applyBorder="1" applyAlignment="1">
      <alignment vertical="center"/>
    </xf>
    <xf numFmtId="202" fontId="9" fillId="4" borderId="65" xfId="0" applyNumberFormat="1" applyFont="1" applyFill="1" applyBorder="1" applyAlignment="1">
      <alignment horizontal="center" vertical="center"/>
    </xf>
    <xf numFmtId="7" fontId="29" fillId="4" borderId="65" xfId="2" applyNumberFormat="1" applyFont="1" applyFill="1" applyBorder="1" applyAlignment="1">
      <alignment horizontal="center" vertical="center"/>
    </xf>
    <xf numFmtId="0" fontId="22" fillId="4" borderId="4" xfId="0" applyFont="1" applyFill="1" applyBorder="1" applyAlignment="1">
      <alignment vertical="center"/>
    </xf>
    <xf numFmtId="0" fontId="22" fillId="4" borderId="10" xfId="0" applyFont="1" applyFill="1" applyBorder="1" applyAlignment="1">
      <alignment vertical="center"/>
    </xf>
    <xf numFmtId="7" fontId="9" fillId="4" borderId="65" xfId="2" applyNumberFormat="1" applyFont="1" applyFill="1" applyBorder="1" applyAlignment="1">
      <alignment horizontal="center" vertical="center"/>
    </xf>
    <xf numFmtId="7" fontId="36" fillId="4" borderId="65" xfId="2" applyNumberFormat="1" applyFont="1" applyFill="1" applyBorder="1" applyAlignment="1">
      <alignment horizontal="center" vertical="center" wrapText="1"/>
    </xf>
    <xf numFmtId="7" fontId="29" fillId="4" borderId="65" xfId="2" applyNumberFormat="1" applyFont="1" applyFill="1" applyBorder="1" applyAlignment="1">
      <alignment horizontal="center" vertical="center" wrapText="1"/>
    </xf>
    <xf numFmtId="7" fontId="41" fillId="4" borderId="65" xfId="2" applyNumberFormat="1" applyFont="1" applyFill="1" applyBorder="1" applyAlignment="1">
      <alignment horizontal="center" vertical="center"/>
    </xf>
    <xf numFmtId="49" fontId="22" fillId="4" borderId="10" xfId="0" quotePrefix="1" applyNumberFormat="1" applyFont="1" applyFill="1" applyBorder="1" applyAlignment="1">
      <alignment horizontal="left" vertical="center"/>
    </xf>
    <xf numFmtId="0" fontId="20" fillId="4" borderId="11" xfId="0" applyFont="1" applyFill="1" applyBorder="1" applyAlignment="1">
      <alignment vertical="center"/>
    </xf>
    <xf numFmtId="0" fontId="18" fillId="4" borderId="18" xfId="0" applyFont="1" applyFill="1" applyBorder="1" applyAlignment="1">
      <alignment vertical="center"/>
    </xf>
    <xf numFmtId="7" fontId="9" fillId="4" borderId="67" xfId="2" applyNumberFormat="1" applyFont="1" applyFill="1" applyBorder="1" applyAlignment="1">
      <alignment horizontal="center" vertical="center"/>
    </xf>
    <xf numFmtId="49" fontId="22" fillId="4" borderId="4" xfId="0" quotePrefix="1" applyNumberFormat="1" applyFont="1" applyFill="1" applyBorder="1" applyAlignment="1">
      <alignment horizontal="center" vertical="center"/>
    </xf>
    <xf numFmtId="49" fontId="22" fillId="4" borderId="10" xfId="0" quotePrefix="1" applyNumberFormat="1" applyFont="1" applyFill="1" applyBorder="1" applyAlignment="1">
      <alignment horizontal="center" vertical="center"/>
    </xf>
    <xf numFmtId="0" fontId="63" fillId="2" borderId="30" xfId="0" applyFont="1" applyFill="1" applyBorder="1" applyAlignment="1">
      <alignment horizontal="centerContinuous"/>
    </xf>
    <xf numFmtId="0" fontId="63" fillId="2" borderId="0" xfId="0" applyFont="1" applyFill="1" applyBorder="1" applyAlignment="1">
      <alignment horizontal="centerContinuous"/>
    </xf>
    <xf numFmtId="0" fontId="3" fillId="2" borderId="0" xfId="0" applyFont="1" applyFill="1" applyBorder="1" applyAlignment="1">
      <alignment horizontal="centerContinuous"/>
    </xf>
    <xf numFmtId="0" fontId="3" fillId="2" borderId="38" xfId="0" applyFont="1" applyFill="1" applyBorder="1" applyAlignment="1">
      <alignment horizontal="centerContinuous"/>
    </xf>
    <xf numFmtId="3" fontId="3" fillId="3" borderId="22" xfId="0" applyNumberFormat="1" applyFont="1" applyFill="1" applyBorder="1" applyAlignment="1">
      <alignment horizontal="center" vertical="center"/>
    </xf>
    <xf numFmtId="3" fontId="3" fillId="3" borderId="0" xfId="0" applyNumberFormat="1" applyFont="1" applyFill="1" applyBorder="1" applyAlignment="1">
      <alignment horizontal="center" vertical="center"/>
    </xf>
    <xf numFmtId="3" fontId="3" fillId="3" borderId="23"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0" fontId="43" fillId="3" borderId="25" xfId="0" applyFont="1" applyFill="1" applyBorder="1" applyAlignment="1">
      <alignment horizontal="center" vertical="top"/>
    </xf>
    <xf numFmtId="1" fontId="6" fillId="4" borderId="4" xfId="0" applyNumberFormat="1" applyFont="1" applyFill="1" applyBorder="1" applyAlignment="1">
      <alignment horizontal="center" vertical="center"/>
    </xf>
    <xf numFmtId="1" fontId="6" fillId="4" borderId="22" xfId="0" applyNumberFormat="1" applyFont="1" applyFill="1" applyBorder="1" applyAlignment="1">
      <alignment horizontal="center" vertical="center"/>
    </xf>
    <xf numFmtId="1" fontId="6" fillId="4" borderId="0" xfId="0" applyNumberFormat="1" applyFont="1" applyFill="1" applyBorder="1" applyAlignment="1">
      <alignment horizontal="center" vertical="center"/>
    </xf>
    <xf numFmtId="1" fontId="6" fillId="4" borderId="23" xfId="0" applyNumberFormat="1" applyFont="1" applyFill="1" applyBorder="1" applyAlignment="1">
      <alignment horizontal="center" vertical="center"/>
    </xf>
    <xf numFmtId="1" fontId="6" fillId="4" borderId="5" xfId="0" applyNumberFormat="1" applyFont="1" applyFill="1" applyBorder="1" applyAlignment="1">
      <alignment horizontal="center" vertical="center"/>
    </xf>
    <xf numFmtId="1" fontId="3" fillId="4" borderId="4" xfId="0" applyNumberFormat="1" applyFont="1" applyFill="1" applyBorder="1" applyAlignment="1">
      <alignment horizontal="center" vertical="center"/>
    </xf>
    <xf numFmtId="3" fontId="3" fillId="4" borderId="22" xfId="0" applyNumberFormat="1" applyFont="1" applyFill="1" applyBorder="1" applyAlignment="1">
      <alignment horizontal="center" vertical="center"/>
    </xf>
    <xf numFmtId="3" fontId="3" fillId="4" borderId="0" xfId="0" applyNumberFormat="1" applyFont="1" applyFill="1" applyBorder="1" applyAlignment="1">
      <alignment horizontal="center" vertical="center"/>
    </xf>
    <xf numFmtId="204" fontId="3" fillId="4" borderId="0" xfId="0" applyNumberFormat="1" applyFont="1" applyFill="1" applyBorder="1" applyAlignment="1">
      <alignment horizontal="right" vertical="center"/>
    </xf>
    <xf numFmtId="3" fontId="3" fillId="4" borderId="23" xfId="0" applyNumberFormat="1" applyFont="1" applyFill="1" applyBorder="1" applyAlignment="1">
      <alignment horizontal="center" vertical="center"/>
    </xf>
    <xf numFmtId="204" fontId="3" fillId="4" borderId="5" xfId="0" applyNumberFormat="1" applyFont="1" applyFill="1" applyBorder="1" applyAlignment="1">
      <alignment horizontal="right" vertical="center"/>
    </xf>
    <xf numFmtId="0" fontId="3" fillId="4" borderId="4" xfId="0" applyNumberFormat="1" applyFont="1" applyFill="1" applyBorder="1" applyAlignment="1">
      <alignment horizontal="center" vertical="center"/>
    </xf>
    <xf numFmtId="3" fontId="9" fillId="4" borderId="23" xfId="0" applyNumberFormat="1" applyFont="1" applyFill="1" applyBorder="1" applyAlignment="1">
      <alignment horizontal="center" vertical="center"/>
    </xf>
    <xf numFmtId="1" fontId="3" fillId="4" borderId="0" xfId="3" applyNumberFormat="1" applyFont="1" applyFill="1" applyBorder="1" applyAlignment="1">
      <alignment horizontal="center" vertical="center"/>
    </xf>
    <xf numFmtId="3" fontId="3" fillId="4" borderId="0" xfId="3" applyNumberFormat="1" applyFont="1" applyFill="1" applyBorder="1" applyAlignment="1">
      <alignment horizontal="center" vertical="center"/>
    </xf>
    <xf numFmtId="204" fontId="3" fillId="4" borderId="17" xfId="0" applyNumberFormat="1" applyFont="1" applyFill="1" applyBorder="1" applyAlignment="1">
      <alignment horizontal="right" vertical="center"/>
    </xf>
    <xf numFmtId="3" fontId="9" fillId="4" borderId="25" xfId="0" applyNumberFormat="1" applyFont="1" applyFill="1" applyBorder="1" applyAlignment="1">
      <alignment horizontal="center" vertical="center"/>
    </xf>
    <xf numFmtId="1" fontId="3" fillId="4" borderId="12" xfId="3" applyNumberFormat="1" applyFont="1" applyFill="1" applyBorder="1" applyAlignment="1">
      <alignment horizontal="center" vertical="center"/>
    </xf>
    <xf numFmtId="204" fontId="3" fillId="4" borderId="19" xfId="0" applyNumberFormat="1" applyFont="1" applyFill="1" applyBorder="1" applyAlignment="1">
      <alignment horizontal="right" vertical="center"/>
    </xf>
    <xf numFmtId="3" fontId="3" fillId="4" borderId="12" xfId="3" applyNumberFormat="1" applyFont="1" applyFill="1" applyBorder="1" applyAlignment="1">
      <alignment horizontal="center" vertical="center"/>
    </xf>
    <xf numFmtId="204" fontId="3" fillId="4" borderId="15" xfId="0" applyNumberFormat="1" applyFont="1" applyFill="1" applyBorder="1" applyAlignment="1">
      <alignment horizontal="right" vertical="center"/>
    </xf>
    <xf numFmtId="0" fontId="63" fillId="2" borderId="4" xfId="0" applyFont="1" applyFill="1" applyBorder="1" applyAlignment="1">
      <alignment horizontal="centerContinuous"/>
    </xf>
    <xf numFmtId="0" fontId="3" fillId="2" borderId="5" xfId="0" applyFont="1" applyFill="1" applyBorder="1" applyAlignment="1">
      <alignment horizontal="centerContinuous"/>
    </xf>
    <xf numFmtId="3" fontId="3" fillId="6" borderId="22" xfId="0" applyNumberFormat="1" applyFont="1" applyFill="1" applyBorder="1" applyAlignment="1">
      <alignment horizontal="right" vertical="center"/>
    </xf>
    <xf numFmtId="3" fontId="3" fillId="6" borderId="0" xfId="0" applyNumberFormat="1" applyFont="1" applyFill="1" applyBorder="1" applyAlignment="1">
      <alignment horizontal="center" vertical="center"/>
    </xf>
    <xf numFmtId="3" fontId="3" fillId="6" borderId="23" xfId="0" applyNumberFormat="1" applyFont="1" applyFill="1" applyBorder="1" applyAlignment="1">
      <alignment horizontal="right" vertical="center"/>
    </xf>
    <xf numFmtId="3" fontId="3" fillId="6" borderId="5" xfId="0" applyNumberFormat="1" applyFont="1" applyFill="1" applyBorder="1" applyAlignment="1">
      <alignment horizontal="center" vertical="center"/>
    </xf>
    <xf numFmtId="3" fontId="3" fillId="6" borderId="22" xfId="0" applyNumberFormat="1" applyFont="1" applyFill="1" applyBorder="1" applyAlignment="1">
      <alignment horizontal="center" vertical="center"/>
    </xf>
    <xf numFmtId="3" fontId="3" fillId="6" borderId="23" xfId="0" applyNumberFormat="1" applyFont="1" applyFill="1" applyBorder="1" applyAlignment="1">
      <alignment horizontal="center" vertical="center"/>
    </xf>
    <xf numFmtId="3" fontId="15" fillId="6" borderId="22" xfId="0" applyNumberFormat="1" applyFont="1" applyFill="1" applyBorder="1" applyAlignment="1">
      <alignment horizontal="center" vertical="center"/>
    </xf>
    <xf numFmtId="3" fontId="15" fillId="6" borderId="0" xfId="0" applyNumberFormat="1" applyFont="1" applyFill="1" applyBorder="1" applyAlignment="1">
      <alignment horizontal="center" vertical="center"/>
    </xf>
    <xf numFmtId="3" fontId="15" fillId="6" borderId="23" xfId="0" applyNumberFormat="1" applyFont="1" applyFill="1" applyBorder="1" applyAlignment="1">
      <alignment horizontal="center" vertical="center"/>
    </xf>
    <xf numFmtId="0" fontId="3" fillId="0" borderId="5" xfId="0" applyFont="1" applyBorder="1"/>
    <xf numFmtId="0" fontId="3" fillId="0" borderId="24" xfId="0" applyFont="1" applyBorder="1"/>
    <xf numFmtId="0" fontId="43" fillId="6" borderId="25" xfId="0" applyFont="1" applyFill="1" applyBorder="1" applyAlignment="1">
      <alignment horizontal="center" vertical="top"/>
    </xf>
    <xf numFmtId="0" fontId="43" fillId="6" borderId="12" xfId="0" applyFont="1" applyFill="1" applyBorder="1" applyAlignment="1">
      <alignment horizontal="center" vertical="top"/>
    </xf>
    <xf numFmtId="0" fontId="43" fillId="6" borderId="15" xfId="0" applyFont="1" applyFill="1" applyBorder="1" applyAlignment="1">
      <alignment horizontal="center" vertical="top"/>
    </xf>
    <xf numFmtId="1" fontId="3" fillId="4" borderId="11" xfId="0" applyNumberFormat="1" applyFont="1" applyFill="1" applyBorder="1" applyAlignment="1">
      <alignment horizontal="center" vertical="center"/>
    </xf>
    <xf numFmtId="3" fontId="3" fillId="4" borderId="24" xfId="0" applyNumberFormat="1" applyFont="1" applyFill="1" applyBorder="1" applyAlignment="1">
      <alignment horizontal="center" vertical="center"/>
    </xf>
    <xf numFmtId="3" fontId="3" fillId="4" borderId="12" xfId="0" applyNumberFormat="1" applyFont="1" applyFill="1" applyBorder="1" applyAlignment="1">
      <alignment horizontal="center" vertical="center"/>
    </xf>
    <xf numFmtId="204" fontId="3" fillId="4" borderId="12" xfId="0" applyNumberFormat="1" applyFont="1" applyFill="1" applyBorder="1" applyAlignment="1">
      <alignment horizontal="right" vertical="center"/>
    </xf>
    <xf numFmtId="3" fontId="3" fillId="4" borderId="25" xfId="0" applyNumberFormat="1" applyFont="1" applyFill="1" applyBorder="1" applyAlignment="1">
      <alignment horizontal="center" vertical="center"/>
    </xf>
    <xf numFmtId="0" fontId="33" fillId="3" borderId="72" xfId="0" applyFont="1" applyFill="1" applyBorder="1" applyAlignment="1">
      <alignment horizontal="center" vertical="center" wrapText="1"/>
    </xf>
    <xf numFmtId="0" fontId="33" fillId="3" borderId="73" xfId="0" applyFont="1" applyFill="1" applyBorder="1" applyAlignment="1">
      <alignment horizontal="center" vertical="center"/>
    </xf>
    <xf numFmtId="0" fontId="33" fillId="3" borderId="73" xfId="0" applyFont="1" applyFill="1" applyBorder="1" applyAlignment="1">
      <alignment horizontal="center" vertical="center" wrapText="1"/>
    </xf>
    <xf numFmtId="0" fontId="33" fillId="3" borderId="74" xfId="0" applyFont="1" applyFill="1" applyBorder="1" applyAlignment="1">
      <alignment horizontal="center" vertical="center" wrapText="1"/>
    </xf>
    <xf numFmtId="0" fontId="33" fillId="5" borderId="4" xfId="0" applyFont="1" applyFill="1" applyBorder="1"/>
    <xf numFmtId="0" fontId="33" fillId="5" borderId="75" xfId="0" applyFont="1" applyFill="1" applyBorder="1"/>
    <xf numFmtId="0" fontId="33" fillId="5" borderId="0" xfId="0" applyFont="1" applyFill="1" applyBorder="1"/>
    <xf numFmtId="0" fontId="33" fillId="5" borderId="9" xfId="0" applyFont="1" applyFill="1" applyBorder="1"/>
    <xf numFmtId="0" fontId="33" fillId="5" borderId="65" xfId="0" applyFont="1" applyFill="1" applyBorder="1"/>
    <xf numFmtId="0" fontId="33" fillId="5" borderId="75" xfId="0" applyFont="1" applyFill="1" applyBorder="1" applyAlignment="1">
      <alignment horizontal="centerContinuous"/>
    </xf>
    <xf numFmtId="0" fontId="33" fillId="5" borderId="9" xfId="0" applyFont="1" applyFill="1" applyBorder="1" applyAlignment="1">
      <alignment horizontal="centerContinuous"/>
    </xf>
    <xf numFmtId="0" fontId="33" fillId="5" borderId="65" xfId="0" applyFont="1" applyFill="1" applyBorder="1" applyAlignment="1">
      <alignment horizontal="centerContinuous"/>
    </xf>
    <xf numFmtId="0" fontId="33" fillId="5" borderId="4" xfId="0" applyFont="1" applyFill="1" applyBorder="1" applyAlignment="1">
      <alignment horizontal="center"/>
    </xf>
    <xf numFmtId="3" fontId="33" fillId="5" borderId="75" xfId="0" applyNumberFormat="1" applyFont="1" applyFill="1" applyBorder="1" applyAlignment="1">
      <alignment horizontal="center"/>
    </xf>
    <xf numFmtId="3" fontId="33" fillId="5" borderId="0" xfId="0" applyNumberFormat="1" applyFont="1" applyFill="1" applyBorder="1" applyAlignment="1">
      <alignment horizontal="center"/>
    </xf>
    <xf numFmtId="3" fontId="33" fillId="5" borderId="9" xfId="0" applyNumberFormat="1" applyFont="1" applyFill="1" applyBorder="1" applyAlignment="1">
      <alignment horizontal="center"/>
    </xf>
    <xf numFmtId="3" fontId="33" fillId="5" borderId="65" xfId="0" applyNumberFormat="1" applyFont="1" applyFill="1" applyBorder="1" applyAlignment="1">
      <alignment horizontal="center"/>
    </xf>
    <xf numFmtId="3" fontId="9" fillId="5" borderId="0" xfId="0" applyNumberFormat="1" applyFont="1" applyFill="1" applyBorder="1" applyAlignment="1">
      <alignment horizontal="center"/>
    </xf>
    <xf numFmtId="0" fontId="33" fillId="5" borderId="4" xfId="0" applyFont="1" applyFill="1" applyBorder="1" applyAlignment="1"/>
    <xf numFmtId="179" fontId="33" fillId="5" borderId="75" xfId="0" applyNumberFormat="1" applyFont="1" applyFill="1" applyBorder="1" applyAlignment="1">
      <alignment horizontal="center"/>
    </xf>
    <xf numFmtId="179" fontId="33" fillId="5" borderId="0" xfId="0" applyNumberFormat="1" applyFont="1" applyFill="1" applyBorder="1" applyAlignment="1">
      <alignment horizontal="center"/>
    </xf>
    <xf numFmtId="179" fontId="33" fillId="5" borderId="17" xfId="0" applyNumberFormat="1" applyFont="1" applyFill="1" applyBorder="1" applyAlignment="1">
      <alignment horizontal="center"/>
    </xf>
    <xf numFmtId="179" fontId="33" fillId="5" borderId="8" xfId="0" applyNumberFormat="1" applyFont="1" applyFill="1" applyBorder="1" applyAlignment="1">
      <alignment horizontal="center"/>
    </xf>
    <xf numFmtId="179" fontId="33" fillId="5" borderId="65" xfId="0" applyNumberFormat="1" applyFont="1" applyFill="1" applyBorder="1" applyAlignment="1">
      <alignment horizontal="center"/>
    </xf>
    <xf numFmtId="179" fontId="33" fillId="5" borderId="9" xfId="0" applyNumberFormat="1" applyFont="1" applyFill="1" applyBorder="1" applyAlignment="1">
      <alignment horizontal="center"/>
    </xf>
    <xf numFmtId="0" fontId="33" fillId="5" borderId="11" xfId="0" applyFont="1" applyFill="1" applyBorder="1"/>
    <xf numFmtId="0" fontId="33" fillId="5" borderId="76" xfId="0" applyFont="1" applyFill="1" applyBorder="1"/>
    <xf numFmtId="0" fontId="33" fillId="5" borderId="12" xfId="0" applyFont="1" applyFill="1" applyBorder="1"/>
    <xf numFmtId="0" fontId="33" fillId="5" borderId="14" xfId="0" applyFont="1" applyFill="1" applyBorder="1"/>
    <xf numFmtId="0" fontId="33" fillId="5" borderId="67" xfId="0" applyFont="1" applyFill="1" applyBorder="1"/>
    <xf numFmtId="0" fontId="33" fillId="5" borderId="44" xfId="0" applyFont="1" applyFill="1" applyBorder="1"/>
    <xf numFmtId="0" fontId="67" fillId="5" borderId="44" xfId="0" applyFont="1" applyFill="1" applyBorder="1" applyAlignment="1">
      <alignment horizontal="center"/>
    </xf>
    <xf numFmtId="3" fontId="67" fillId="5" borderId="0" xfId="0" applyNumberFormat="1" applyFont="1" applyFill="1" applyBorder="1" applyAlignment="1">
      <alignment horizontal="center"/>
    </xf>
    <xf numFmtId="3" fontId="67" fillId="5" borderId="40" xfId="0" applyNumberFormat="1" applyFont="1" applyFill="1" applyBorder="1" applyAlignment="1">
      <alignment horizontal="center"/>
    </xf>
    <xf numFmtId="3" fontId="67" fillId="5" borderId="0" xfId="0" applyNumberFormat="1" applyFont="1" applyFill="1" applyBorder="1" applyAlignment="1">
      <alignment horizontal="centerContinuous" vertical="center"/>
    </xf>
    <xf numFmtId="3" fontId="67" fillId="5" borderId="22" xfId="0" applyNumberFormat="1" applyFont="1" applyFill="1" applyBorder="1" applyAlignment="1">
      <alignment horizontal="center"/>
    </xf>
    <xf numFmtId="3" fontId="67" fillId="5" borderId="10" xfId="0" applyNumberFormat="1" applyFont="1" applyFill="1" applyBorder="1" applyAlignment="1">
      <alignment horizontal="center"/>
    </xf>
    <xf numFmtId="3" fontId="67" fillId="5" borderId="65" xfId="0" applyNumberFormat="1" applyFont="1" applyFill="1" applyBorder="1" applyAlignment="1">
      <alignment horizontal="center"/>
    </xf>
    <xf numFmtId="0" fontId="22" fillId="5" borderId="44" xfId="0" applyFont="1" applyFill="1" applyBorder="1" applyAlignment="1">
      <alignment horizontal="center"/>
    </xf>
    <xf numFmtId="3" fontId="22" fillId="5" borderId="0" xfId="0" applyNumberFormat="1" applyFont="1" applyFill="1" applyBorder="1" applyAlignment="1">
      <alignment horizontal="center"/>
    </xf>
    <xf numFmtId="3" fontId="22" fillId="5" borderId="40" xfId="0" applyNumberFormat="1" applyFont="1" applyFill="1" applyBorder="1" applyAlignment="1">
      <alignment horizontal="center"/>
    </xf>
    <xf numFmtId="3" fontId="22" fillId="5" borderId="0" xfId="0" applyNumberFormat="1" applyFont="1" applyFill="1" applyBorder="1" applyAlignment="1">
      <alignment horizontal="centerContinuous" vertical="center"/>
    </xf>
    <xf numFmtId="3" fontId="22" fillId="5" borderId="22" xfId="0" applyNumberFormat="1" applyFont="1" applyFill="1" applyBorder="1" applyAlignment="1">
      <alignment horizontal="center"/>
    </xf>
    <xf numFmtId="3" fontId="22" fillId="5" borderId="10" xfId="0" applyNumberFormat="1" applyFont="1" applyFill="1" applyBorder="1" applyAlignment="1">
      <alignment horizontal="center"/>
    </xf>
    <xf numFmtId="3" fontId="22" fillId="5" borderId="65" xfId="0" applyNumberFormat="1" applyFont="1" applyFill="1" applyBorder="1" applyAlignment="1">
      <alignment horizontal="center"/>
    </xf>
    <xf numFmtId="0" fontId="9" fillId="5" borderId="77" xfId="0" applyFont="1" applyFill="1" applyBorder="1" applyAlignment="1">
      <alignment horizontal="center"/>
    </xf>
    <xf numFmtId="0" fontId="33" fillId="5" borderId="44" xfId="0" applyFont="1" applyFill="1" applyBorder="1" applyAlignment="1">
      <alignment horizontal="center" vertical="center" wrapText="1"/>
    </xf>
    <xf numFmtId="179" fontId="67" fillId="5" borderId="0" xfId="0" applyNumberFormat="1" applyFont="1" applyFill="1" applyBorder="1" applyAlignment="1">
      <alignment horizontal="center"/>
    </xf>
    <xf numFmtId="179" fontId="67" fillId="5" borderId="40" xfId="0" applyNumberFormat="1" applyFont="1" applyFill="1" applyBorder="1" applyAlignment="1">
      <alignment horizontal="center"/>
    </xf>
    <xf numFmtId="179" fontId="67" fillId="5" borderId="0" xfId="0" applyNumberFormat="1" applyFont="1" applyFill="1" applyBorder="1" applyAlignment="1">
      <alignment horizontal="centerContinuous" vertical="center"/>
    </xf>
    <xf numFmtId="179" fontId="67" fillId="5" borderId="22" xfId="0" applyNumberFormat="1" applyFont="1" applyFill="1" applyBorder="1" applyAlignment="1">
      <alignment horizontal="center"/>
    </xf>
    <xf numFmtId="179" fontId="67" fillId="5" borderId="17" xfId="0" applyNumberFormat="1" applyFont="1" applyFill="1" applyBorder="1" applyAlignment="1">
      <alignment horizontal="center"/>
    </xf>
    <xf numFmtId="179" fontId="67" fillId="5" borderId="65" xfId="3" applyNumberFormat="1" applyFont="1" applyFill="1" applyBorder="1" applyAlignment="1">
      <alignment horizontal="center" vertical="center"/>
    </xf>
    <xf numFmtId="0" fontId="67" fillId="5" borderId="0" xfId="0" applyFont="1" applyFill="1" applyBorder="1"/>
    <xf numFmtId="0" fontId="67" fillId="5" borderId="40" xfId="0" applyFont="1" applyFill="1" applyBorder="1"/>
    <xf numFmtId="0" fontId="67" fillId="5" borderId="22" xfId="0" applyFont="1" applyFill="1" applyBorder="1"/>
    <xf numFmtId="0" fontId="67" fillId="5" borderId="10" xfId="0" applyFont="1" applyFill="1" applyBorder="1"/>
    <xf numFmtId="0" fontId="67" fillId="5" borderId="65" xfId="0" applyFont="1" applyFill="1" applyBorder="1" applyAlignment="1">
      <alignment horizontal="center" vertical="center"/>
    </xf>
    <xf numFmtId="0" fontId="67" fillId="5" borderId="65" xfId="0" applyFont="1" applyFill="1" applyBorder="1"/>
    <xf numFmtId="179" fontId="22" fillId="5" borderId="0" xfId="0" applyNumberFormat="1" applyFont="1" applyFill="1" applyBorder="1" applyAlignment="1">
      <alignment horizontal="center"/>
    </xf>
    <xf numFmtId="179" fontId="22" fillId="5" borderId="40" xfId="0" applyNumberFormat="1" applyFont="1" applyFill="1" applyBorder="1" applyAlignment="1">
      <alignment horizontal="center"/>
    </xf>
    <xf numFmtId="179" fontId="22" fillId="5" borderId="0" xfId="0" applyNumberFormat="1" applyFont="1" applyFill="1" applyBorder="1" applyAlignment="1">
      <alignment horizontal="centerContinuous" vertical="center"/>
    </xf>
    <xf numFmtId="179" fontId="22" fillId="5" borderId="22" xfId="0" applyNumberFormat="1" applyFont="1" applyFill="1" applyBorder="1" applyAlignment="1">
      <alignment horizontal="center"/>
    </xf>
    <xf numFmtId="179" fontId="22" fillId="5" borderId="10" xfId="0" applyNumberFormat="1" applyFont="1" applyFill="1" applyBorder="1" applyAlignment="1">
      <alignment horizontal="center"/>
    </xf>
    <xf numFmtId="179" fontId="22" fillId="5" borderId="65" xfId="0" applyNumberFormat="1" applyFont="1" applyFill="1" applyBorder="1" applyAlignment="1">
      <alignment horizontal="center"/>
    </xf>
    <xf numFmtId="0" fontId="33" fillId="5" borderId="45" xfId="0" applyFont="1" applyFill="1" applyBorder="1"/>
    <xf numFmtId="0" fontId="33" fillId="5" borderId="41" xfId="0" applyFont="1" applyFill="1" applyBorder="1"/>
    <xf numFmtId="0" fontId="33" fillId="5" borderId="18" xfId="0" applyFont="1" applyFill="1" applyBorder="1"/>
    <xf numFmtId="0" fontId="33" fillId="5" borderId="24" xfId="0" applyFont="1" applyFill="1" applyBorder="1"/>
    <xf numFmtId="0" fontId="28" fillId="2" borderId="4" xfId="0" applyFont="1" applyFill="1" applyBorder="1" applyAlignment="1">
      <alignment horizontal="centerContinuous"/>
    </xf>
    <xf numFmtId="0" fontId="29" fillId="4" borderId="0" xfId="0" applyFont="1" applyFill="1" applyBorder="1" applyAlignment="1">
      <alignment vertical="center"/>
    </xf>
    <xf numFmtId="0" fontId="29" fillId="4" borderId="10" xfId="0" applyFont="1" applyFill="1" applyBorder="1" applyAlignment="1">
      <alignment vertical="center"/>
    </xf>
    <xf numFmtId="3" fontId="41" fillId="5" borderId="0" xfId="0" applyNumberFormat="1" applyFont="1" applyFill="1" applyBorder="1" applyAlignment="1">
      <alignment vertical="center"/>
    </xf>
    <xf numFmtId="3" fontId="41" fillId="5" borderId="23" xfId="0" applyNumberFormat="1" applyFont="1" applyFill="1" applyBorder="1" applyAlignment="1">
      <alignment vertical="center"/>
    </xf>
    <xf numFmtId="179" fontId="29" fillId="4" borderId="0" xfId="3" applyNumberFormat="1" applyFont="1" applyFill="1" applyBorder="1" applyAlignment="1">
      <alignment horizontal="right" vertical="center"/>
    </xf>
    <xf numFmtId="3" fontId="41" fillId="5" borderId="0" xfId="0" applyNumberFormat="1" applyFont="1" applyFill="1" applyBorder="1" applyAlignment="1">
      <alignment horizontal="right" vertical="center"/>
    </xf>
    <xf numFmtId="3" fontId="41" fillId="4" borderId="0" xfId="0" applyNumberFormat="1" applyFont="1" applyFill="1" applyBorder="1" applyAlignment="1">
      <alignment horizontal="right" vertical="center"/>
    </xf>
    <xf numFmtId="3" fontId="68" fillId="5" borderId="0" xfId="0" applyNumberFormat="1" applyFont="1" applyFill="1" applyBorder="1" applyAlignment="1">
      <alignment horizontal="right" vertical="center"/>
    </xf>
    <xf numFmtId="3" fontId="68" fillId="5" borderId="0" xfId="0" applyNumberFormat="1" applyFont="1" applyFill="1" applyBorder="1" applyAlignment="1">
      <alignment vertical="center"/>
    </xf>
    <xf numFmtId="3" fontId="68" fillId="5" borderId="23" xfId="0" applyNumberFormat="1" applyFont="1" applyFill="1" applyBorder="1" applyAlignment="1">
      <alignment vertical="center"/>
    </xf>
    <xf numFmtId="175" fontId="68" fillId="4" borderId="23" xfId="0" applyNumberFormat="1" applyFont="1" applyFill="1" applyBorder="1" applyAlignment="1">
      <alignment vertical="center"/>
    </xf>
    <xf numFmtId="3" fontId="68" fillId="4" borderId="0" xfId="0" applyNumberFormat="1" applyFont="1" applyFill="1" applyBorder="1" applyAlignment="1">
      <alignment horizontal="right" vertical="center"/>
    </xf>
    <xf numFmtId="3" fontId="29" fillId="4" borderId="0" xfId="0" applyNumberFormat="1" applyFont="1" applyFill="1" applyBorder="1" applyAlignment="1">
      <alignment horizontal="right" vertical="center"/>
    </xf>
    <xf numFmtId="0" fontId="62" fillId="4" borderId="25" xfId="0" applyFont="1" applyFill="1" applyBorder="1"/>
    <xf numFmtId="0" fontId="62" fillId="4" borderId="12" xfId="0" applyFont="1" applyFill="1" applyBorder="1"/>
    <xf numFmtId="0" fontId="32" fillId="0" borderId="0" xfId="0" applyFont="1" applyFill="1"/>
    <xf numFmtId="0" fontId="44" fillId="2" borderId="3" xfId="0" applyFont="1" applyFill="1" applyBorder="1" applyAlignment="1">
      <alignment horizontal="center"/>
    </xf>
    <xf numFmtId="0" fontId="3" fillId="3" borderId="24" xfId="0" applyFont="1" applyFill="1" applyBorder="1" applyAlignment="1">
      <alignment horizontal="center"/>
    </xf>
    <xf numFmtId="0" fontId="3" fillId="3" borderId="12" xfId="0" applyFont="1" applyFill="1" applyBorder="1" applyAlignment="1">
      <alignment horizontal="center"/>
    </xf>
    <xf numFmtId="0" fontId="3" fillId="3" borderId="25" xfId="0" applyFont="1" applyFill="1" applyBorder="1" applyAlignment="1">
      <alignment horizontal="center"/>
    </xf>
    <xf numFmtId="0" fontId="3" fillId="3" borderId="15" xfId="0" applyFont="1" applyFill="1" applyBorder="1" applyAlignment="1">
      <alignment horizontal="center"/>
    </xf>
    <xf numFmtId="165" fontId="9" fillId="4" borderId="0" xfId="0" applyNumberFormat="1" applyFont="1" applyFill="1" applyBorder="1" applyAlignment="1">
      <alignment vertical="center"/>
    </xf>
    <xf numFmtId="166" fontId="9" fillId="4" borderId="0" xfId="1" applyNumberFormat="1" applyFont="1" applyFill="1" applyBorder="1" applyAlignment="1">
      <alignment horizontal="right"/>
    </xf>
    <xf numFmtId="179" fontId="9" fillId="4" borderId="0" xfId="3" applyNumberFormat="1" applyFont="1" applyFill="1" applyBorder="1" applyAlignment="1">
      <alignment horizontal="right" vertical="center"/>
    </xf>
    <xf numFmtId="179" fontId="9" fillId="4" borderId="0" xfId="3" applyNumberFormat="1" applyFont="1" applyFill="1" applyBorder="1" applyAlignment="1">
      <alignment horizontal="right"/>
    </xf>
    <xf numFmtId="179" fontId="9" fillId="4" borderId="23" xfId="3" quotePrefix="1" applyNumberFormat="1" applyFont="1" applyFill="1" applyBorder="1" applyAlignment="1">
      <alignment horizontal="right" vertical="center"/>
    </xf>
    <xf numFmtId="166" fontId="9" fillId="4" borderId="0" xfId="1" applyNumberFormat="1" applyFont="1" applyFill="1" applyBorder="1" applyAlignment="1">
      <alignment horizontal="right" vertical="center"/>
    </xf>
    <xf numFmtId="179" fontId="9" fillId="4" borderId="0" xfId="3" quotePrefix="1" applyNumberFormat="1" applyFont="1" applyFill="1" applyBorder="1" applyAlignment="1">
      <alignment horizontal="right" vertical="center"/>
    </xf>
    <xf numFmtId="179" fontId="9" fillId="4" borderId="0" xfId="3" quotePrefix="1" applyNumberFormat="1" applyFont="1" applyFill="1" applyBorder="1" applyAlignment="1">
      <alignment horizontal="right"/>
    </xf>
    <xf numFmtId="165" fontId="9" fillId="4" borderId="23" xfId="0" applyNumberFormat="1" applyFont="1" applyFill="1" applyBorder="1" applyAlignment="1">
      <alignment horizontal="right" vertical="center"/>
    </xf>
    <xf numFmtId="166" fontId="9" fillId="4" borderId="5" xfId="1" applyNumberFormat="1" applyFont="1" applyFill="1" applyBorder="1" applyAlignment="1">
      <alignment horizontal="right" vertical="top"/>
    </xf>
    <xf numFmtId="188" fontId="9" fillId="4" borderId="0" xfId="0" applyNumberFormat="1" applyFont="1" applyFill="1" applyBorder="1" applyAlignment="1">
      <alignment vertical="center"/>
    </xf>
    <xf numFmtId="188" fontId="9" fillId="4" borderId="23" xfId="0" applyNumberFormat="1" applyFont="1" applyFill="1" applyBorder="1" applyAlignment="1">
      <alignment horizontal="right" vertical="center"/>
    </xf>
    <xf numFmtId="165" fontId="9" fillId="4" borderId="23" xfId="0" applyNumberFormat="1" applyFont="1" applyFill="1" applyBorder="1" applyAlignment="1">
      <alignment vertical="center"/>
    </xf>
    <xf numFmtId="188" fontId="9" fillId="4" borderId="0" xfId="0" applyNumberFormat="1" applyFont="1" applyFill="1" applyBorder="1" applyAlignment="1"/>
    <xf numFmtId="188" fontId="9" fillId="4" borderId="23" xfId="0" applyNumberFormat="1" applyFont="1" applyFill="1" applyBorder="1" applyAlignment="1"/>
    <xf numFmtId="179" fontId="9" fillId="4" borderId="23" xfId="3" quotePrefix="1" applyNumberFormat="1" applyFont="1" applyFill="1" applyBorder="1" applyAlignment="1">
      <alignment horizontal="right"/>
    </xf>
    <xf numFmtId="188" fontId="9" fillId="4" borderId="23" xfId="0" applyNumberFormat="1" applyFont="1" applyFill="1" applyBorder="1" applyAlignment="1">
      <alignment horizontal="right"/>
    </xf>
    <xf numFmtId="166" fontId="9" fillId="4" borderId="5" xfId="1" applyNumberFormat="1" applyFont="1" applyFill="1" applyBorder="1" applyAlignment="1">
      <alignment horizontal="right"/>
    </xf>
    <xf numFmtId="165" fontId="9" fillId="4" borderId="23" xfId="0" applyNumberFormat="1" applyFont="1" applyFill="1" applyBorder="1" applyAlignment="1"/>
    <xf numFmtId="188" fontId="9" fillId="4" borderId="22" xfId="1" applyNumberFormat="1" applyFont="1" applyFill="1" applyBorder="1" applyAlignment="1">
      <alignment horizontal="right"/>
    </xf>
    <xf numFmtId="179" fontId="9" fillId="4" borderId="17" xfId="3" applyNumberFormat="1" applyFont="1" applyFill="1" applyBorder="1" applyAlignment="1">
      <alignment horizontal="right"/>
    </xf>
    <xf numFmtId="188" fontId="9" fillId="4" borderId="23" xfId="1" applyNumberFormat="1" applyFont="1" applyFill="1" applyBorder="1" applyAlignment="1">
      <alignment horizontal="right"/>
    </xf>
    <xf numFmtId="188" fontId="9" fillId="4" borderId="23" xfId="1" applyNumberFormat="1" applyFont="1" applyFill="1" applyBorder="1" applyAlignment="1"/>
    <xf numFmtId="188" fontId="0" fillId="0" borderId="0" xfId="0" applyNumberFormat="1"/>
    <xf numFmtId="188" fontId="9" fillId="4" borderId="24" xfId="1" applyNumberFormat="1" applyFont="1" applyFill="1" applyBorder="1" applyAlignment="1">
      <alignment horizontal="right" vertical="top"/>
    </xf>
    <xf numFmtId="166" fontId="9" fillId="4" borderId="12" xfId="1" applyNumberFormat="1" applyFont="1" applyFill="1" applyBorder="1" applyAlignment="1">
      <alignment horizontal="right" vertical="top"/>
    </xf>
    <xf numFmtId="179" fontId="9" fillId="4" borderId="12" xfId="3" applyNumberFormat="1" applyFont="1" applyFill="1" applyBorder="1" applyAlignment="1">
      <alignment horizontal="right" vertical="top"/>
    </xf>
    <xf numFmtId="188" fontId="9" fillId="4" borderId="25" xfId="0" applyNumberFormat="1" applyFont="1" applyFill="1" applyBorder="1" applyAlignment="1">
      <alignment vertical="top"/>
    </xf>
    <xf numFmtId="188" fontId="9" fillId="4" borderId="25" xfId="1" applyNumberFormat="1" applyFont="1" applyFill="1" applyBorder="1" applyAlignment="1">
      <alignment horizontal="right" vertical="top"/>
    </xf>
    <xf numFmtId="188" fontId="9" fillId="4" borderId="25" xfId="1" applyNumberFormat="1" applyFont="1" applyFill="1" applyBorder="1" applyAlignment="1">
      <alignment vertical="top"/>
    </xf>
    <xf numFmtId="166" fontId="9" fillId="4" borderId="15" xfId="1" applyNumberFormat="1" applyFont="1" applyFill="1" applyBorder="1" applyAlignment="1">
      <alignment horizontal="right" vertical="top"/>
    </xf>
    <xf numFmtId="165" fontId="0" fillId="0" borderId="0" xfId="0" applyNumberFormat="1"/>
    <xf numFmtId="0" fontId="3" fillId="2" borderId="2" xfId="0" applyNumberFormat="1" applyFont="1" applyFill="1" applyBorder="1"/>
    <xf numFmtId="202" fontId="3" fillId="4" borderId="0" xfId="0" applyNumberFormat="1" applyFont="1" applyFill="1" applyBorder="1"/>
    <xf numFmtId="202" fontId="3" fillId="4" borderId="23" xfId="0" applyNumberFormat="1" applyFont="1" applyFill="1" applyBorder="1"/>
    <xf numFmtId="0" fontId="6" fillId="4" borderId="0" xfId="0" applyNumberFormat="1" applyFont="1" applyFill="1" applyBorder="1" applyAlignment="1">
      <alignment horizontal="center"/>
    </xf>
    <xf numFmtId="202" fontId="3" fillId="4" borderId="5" xfId="0" applyNumberFormat="1" applyFont="1" applyFill="1" applyBorder="1"/>
    <xf numFmtId="0" fontId="18" fillId="4" borderId="10" xfId="0" applyFont="1" applyFill="1" applyBorder="1" applyAlignment="1">
      <alignment horizontal="left" vertical="center"/>
    </xf>
    <xf numFmtId="5" fontId="9" fillId="4" borderId="0" xfId="1" applyNumberFormat="1" applyFont="1" applyFill="1" applyBorder="1" applyAlignment="1">
      <alignment horizontal="right" vertical="center"/>
    </xf>
    <xf numFmtId="205" fontId="9" fillId="4" borderId="0" xfId="0" applyNumberFormat="1" applyFont="1" applyFill="1" applyBorder="1" applyAlignment="1">
      <alignment vertical="center"/>
    </xf>
    <xf numFmtId="5" fontId="9" fillId="4" borderId="23" xfId="1" applyNumberFormat="1" applyFont="1" applyFill="1" applyBorder="1" applyAlignment="1">
      <alignment horizontal="right" vertical="center"/>
    </xf>
    <xf numFmtId="205" fontId="9" fillId="4" borderId="5" xfId="0" applyNumberFormat="1" applyFont="1" applyFill="1" applyBorder="1" applyAlignment="1">
      <alignment vertical="center"/>
    </xf>
    <xf numFmtId="0" fontId="3" fillId="0" borderId="0" xfId="0" applyNumberFormat="1" applyFont="1" applyBorder="1"/>
    <xf numFmtId="0" fontId="3" fillId="4" borderId="0" xfId="0" applyFont="1" applyFill="1" applyBorder="1" applyAlignment="1">
      <alignment horizontal="left"/>
    </xf>
    <xf numFmtId="0" fontId="3" fillId="4" borderId="23" xfId="0" applyFont="1" applyFill="1" applyBorder="1" applyAlignment="1">
      <alignment horizontal="center" vertical="center"/>
    </xf>
    <xf numFmtId="3" fontId="9" fillId="4" borderId="23" xfId="0" applyNumberFormat="1" applyFont="1" applyFill="1" applyBorder="1" applyAlignment="1">
      <alignment vertical="center"/>
    </xf>
    <xf numFmtId="207" fontId="9" fillId="4" borderId="0" xfId="0" applyNumberFormat="1" applyFont="1" applyFill="1" applyBorder="1" applyAlignment="1">
      <alignment horizontal="center" vertical="center"/>
    </xf>
    <xf numFmtId="172" fontId="9" fillId="4" borderId="0" xfId="0" applyNumberFormat="1" applyFont="1" applyFill="1" applyBorder="1" applyAlignment="1">
      <alignment horizontal="right" vertical="center"/>
    </xf>
    <xf numFmtId="172" fontId="9" fillId="4" borderId="5" xfId="0" applyNumberFormat="1" applyFont="1" applyFill="1" applyBorder="1" applyAlignment="1">
      <alignment horizontal="right" vertical="center"/>
    </xf>
    <xf numFmtId="172" fontId="3" fillId="4" borderId="0" xfId="0" applyNumberFormat="1" applyFont="1" applyFill="1" applyBorder="1" applyAlignment="1">
      <alignment horizontal="right" vertical="center"/>
    </xf>
    <xf numFmtId="3" fontId="9" fillId="4" borderId="0" xfId="0" applyNumberFormat="1" applyFont="1" applyFill="1" applyBorder="1" applyAlignment="1">
      <alignment vertical="center"/>
    </xf>
    <xf numFmtId="0" fontId="6" fillId="4" borderId="18" xfId="0" applyFont="1" applyFill="1" applyBorder="1" applyAlignment="1">
      <alignment horizontal="center"/>
    </xf>
    <xf numFmtId="0" fontId="6" fillId="4" borderId="12" xfId="0" applyFont="1" applyFill="1" applyBorder="1" applyAlignment="1">
      <alignment horizontal="center"/>
    </xf>
    <xf numFmtId="0" fontId="3" fillId="4" borderId="25" xfId="0" applyFont="1" applyFill="1" applyBorder="1"/>
    <xf numFmtId="208" fontId="5" fillId="4" borderId="12" xfId="0" applyNumberFormat="1" applyFont="1" applyFill="1" applyBorder="1" applyAlignment="1">
      <alignment horizontal="right"/>
    </xf>
    <xf numFmtId="209" fontId="5" fillId="4" borderId="15" xfId="0" applyNumberFormat="1" applyFont="1" applyFill="1" applyBorder="1"/>
    <xf numFmtId="0" fontId="22" fillId="3" borderId="22" xfId="0" applyFont="1" applyFill="1" applyBorder="1" applyAlignment="1">
      <alignment horizontal="center" vertical="center"/>
    </xf>
    <xf numFmtId="0" fontId="3" fillId="3" borderId="25" xfId="0" applyFont="1" applyFill="1" applyBorder="1" applyAlignment="1">
      <alignment horizontal="right" vertical="top"/>
    </xf>
    <xf numFmtId="0" fontId="3" fillId="3" borderId="12" xfId="0" applyFont="1" applyFill="1" applyBorder="1" applyAlignment="1">
      <alignment horizontal="right" vertical="top"/>
    </xf>
    <xf numFmtId="0" fontId="3" fillId="3" borderId="15" xfId="0" applyFont="1" applyFill="1" applyBorder="1" applyAlignment="1">
      <alignment horizontal="right" vertical="top"/>
    </xf>
    <xf numFmtId="0" fontId="3" fillId="4" borderId="23" xfId="0" applyFont="1" applyFill="1" applyBorder="1" applyAlignment="1">
      <alignment horizontal="right"/>
    </xf>
    <xf numFmtId="0" fontId="3" fillId="4" borderId="5" xfId="0" applyFont="1" applyFill="1" applyBorder="1" applyAlignment="1">
      <alignment horizontal="right"/>
    </xf>
    <xf numFmtId="10" fontId="4" fillId="4" borderId="23" xfId="0" applyNumberFormat="1" applyFont="1" applyFill="1" applyBorder="1" applyAlignment="1">
      <alignment horizontal="right" vertical="center"/>
    </xf>
    <xf numFmtId="10" fontId="4" fillId="4" borderId="0" xfId="0" applyNumberFormat="1" applyFont="1" applyFill="1" applyBorder="1" applyAlignment="1">
      <alignment horizontal="right" vertical="center"/>
    </xf>
    <xf numFmtId="10" fontId="4" fillId="4" borderId="5" xfId="0" applyNumberFormat="1" applyFont="1" applyFill="1" applyBorder="1" applyAlignment="1">
      <alignment horizontal="right" vertical="center"/>
    </xf>
    <xf numFmtId="172" fontId="4" fillId="4" borderId="22" xfId="0" applyNumberFormat="1" applyFont="1" applyFill="1" applyBorder="1" applyAlignment="1">
      <alignment vertical="center"/>
    </xf>
    <xf numFmtId="0" fontId="4" fillId="4" borderId="45" xfId="0" applyFont="1" applyFill="1" applyBorder="1" applyAlignment="1">
      <alignment horizontal="center" vertical="center"/>
    </xf>
    <xf numFmtId="172" fontId="4" fillId="4" borderId="24" xfId="0" applyNumberFormat="1" applyFont="1" applyFill="1" applyBorder="1" applyAlignment="1">
      <alignment vertical="center"/>
    </xf>
    <xf numFmtId="0" fontId="3" fillId="0" borderId="0" xfId="0" applyFont="1" applyFill="1" applyAlignment="1">
      <alignment horizontal="right"/>
    </xf>
    <xf numFmtId="0" fontId="15" fillId="0" borderId="0" xfId="0" applyFont="1" applyFill="1" applyBorder="1" applyAlignment="1">
      <alignment horizontal="left" vertical="top" wrapText="1"/>
    </xf>
    <xf numFmtId="0" fontId="70" fillId="0" borderId="0" xfId="0" applyFont="1" applyBorder="1" applyAlignment="1"/>
    <xf numFmtId="0" fontId="9" fillId="0" borderId="0" xfId="0" applyFont="1" applyAlignment="1">
      <alignment horizontal="right"/>
    </xf>
    <xf numFmtId="10" fontId="0" fillId="7" borderId="78" xfId="0" applyNumberFormat="1" applyFill="1" applyBorder="1" applyAlignment="1">
      <alignment horizontal="center" wrapText="1"/>
    </xf>
    <xf numFmtId="0" fontId="12" fillId="2" borderId="4" xfId="0" applyFont="1" applyFill="1" applyBorder="1" applyAlignment="1"/>
    <xf numFmtId="0" fontId="12" fillId="2" borderId="0" xfId="0" applyFont="1" applyFill="1" applyBorder="1" applyAlignment="1"/>
    <xf numFmtId="0" fontId="12" fillId="2" borderId="5" xfId="0" applyFont="1" applyFill="1" applyBorder="1" applyAlignment="1"/>
    <xf numFmtId="0" fontId="6" fillId="3" borderId="80" xfId="0" applyFont="1" applyFill="1" applyBorder="1" applyAlignment="1">
      <alignment vertical="top"/>
    </xf>
    <xf numFmtId="0" fontId="3" fillId="3" borderId="35" xfId="0" applyFont="1" applyFill="1" applyBorder="1" applyAlignment="1">
      <alignment vertical="center"/>
    </xf>
    <xf numFmtId="0" fontId="29" fillId="3" borderId="80" xfId="0" applyFont="1" applyFill="1" applyBorder="1" applyAlignment="1">
      <alignment horizontal="center" vertical="top" wrapText="1"/>
    </xf>
    <xf numFmtId="0" fontId="29" fillId="3" borderId="5"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3" fillId="3" borderId="15" xfId="0" applyFont="1" applyFill="1" applyBorder="1" applyAlignment="1">
      <alignment horizontal="center" vertical="center"/>
    </xf>
    <xf numFmtId="4" fontId="9" fillId="4" borderId="23" xfId="0" applyNumberFormat="1" applyFont="1" applyFill="1" applyBorder="1" applyAlignment="1">
      <alignment horizontal="center" vertical="center"/>
    </xf>
    <xf numFmtId="202" fontId="3" fillId="4" borderId="79" xfId="0" applyNumberFormat="1" applyFont="1" applyFill="1" applyBorder="1"/>
    <xf numFmtId="202" fontId="3" fillId="10" borderId="80" xfId="0" applyNumberFormat="1" applyFont="1" applyFill="1" applyBorder="1"/>
    <xf numFmtId="183" fontId="10" fillId="4" borderId="23" xfId="0" applyNumberFormat="1" applyFont="1" applyFill="1" applyBorder="1" applyAlignment="1">
      <alignment horizontal="center" vertical="top"/>
    </xf>
    <xf numFmtId="0" fontId="10" fillId="4" borderId="79" xfId="0" applyFont="1" applyFill="1" applyBorder="1" applyAlignment="1">
      <alignment horizontal="center" vertical="top"/>
    </xf>
    <xf numFmtId="0" fontId="10" fillId="10" borderId="80" xfId="0" quotePrefix="1" applyFont="1" applyFill="1" applyBorder="1" applyAlignment="1">
      <alignment horizontal="center" vertical="top"/>
    </xf>
    <xf numFmtId="0" fontId="3" fillId="4" borderId="5" xfId="0" quotePrefix="1" applyFont="1" applyFill="1" applyBorder="1" applyAlignment="1">
      <alignment horizontal="center" vertical="top"/>
    </xf>
    <xf numFmtId="4" fontId="10" fillId="4" borderId="23" xfId="0" quotePrefix="1" applyNumberFormat="1" applyFont="1" applyFill="1" applyBorder="1" applyAlignment="1">
      <alignment horizontal="center" vertical="top"/>
    </xf>
    <xf numFmtId="4" fontId="10" fillId="4" borderId="23" xfId="0" applyNumberFormat="1" applyFont="1" applyFill="1" applyBorder="1" applyAlignment="1">
      <alignment horizontal="center" vertical="top"/>
    </xf>
    <xf numFmtId="49" fontId="10" fillId="4" borderId="79" xfId="0" applyNumberFormat="1" applyFont="1" applyFill="1" applyBorder="1" applyAlignment="1">
      <alignment horizontal="center" vertical="top" wrapText="1"/>
    </xf>
    <xf numFmtId="183" fontId="10" fillId="10" borderId="80" xfId="2" applyNumberFormat="1" applyFont="1" applyFill="1" applyBorder="1" applyAlignment="1">
      <alignment horizontal="center" vertical="center"/>
    </xf>
    <xf numFmtId="2" fontId="10" fillId="10" borderId="80" xfId="1" quotePrefix="1" applyNumberFormat="1" applyFont="1" applyFill="1" applyBorder="1" applyAlignment="1">
      <alignment horizontal="center" vertical="center"/>
    </xf>
    <xf numFmtId="0" fontId="10" fillId="4" borderId="5" xfId="0" applyFont="1" applyFill="1" applyBorder="1" applyAlignment="1">
      <alignment horizontal="center" vertical="top"/>
    </xf>
    <xf numFmtId="4" fontId="10" fillId="4" borderId="8" xfId="0" applyNumberFormat="1" applyFont="1" applyFill="1" applyBorder="1" applyAlignment="1">
      <alignment horizontal="center" vertical="center"/>
    </xf>
    <xf numFmtId="202" fontId="10" fillId="4" borderId="79" xfId="0" applyNumberFormat="1" applyFont="1" applyFill="1" applyBorder="1" applyAlignment="1">
      <alignment horizontal="center" vertical="center"/>
    </xf>
    <xf numFmtId="0" fontId="5" fillId="4" borderId="5" xfId="0" applyFont="1" applyFill="1" applyBorder="1" applyAlignment="1">
      <alignment horizontal="center" vertical="center"/>
    </xf>
    <xf numFmtId="2" fontId="10" fillId="10" borderId="80" xfId="1" applyNumberFormat="1" applyFont="1" applyFill="1" applyBorder="1" applyAlignment="1">
      <alignment horizontal="center" vertical="center"/>
    </xf>
    <xf numFmtId="183" fontId="10" fillId="4" borderId="13" xfId="0" applyNumberFormat="1" applyFont="1" applyFill="1" applyBorder="1" applyAlignment="1">
      <alignment horizontal="center" vertical="center"/>
    </xf>
    <xf numFmtId="202" fontId="10" fillId="4" borderId="81" xfId="0" applyNumberFormat="1" applyFont="1" applyFill="1" applyBorder="1" applyAlignment="1">
      <alignment horizontal="center" vertical="center"/>
    </xf>
    <xf numFmtId="183" fontId="10" fillId="10" borderId="82" xfId="2" applyNumberFormat="1" applyFont="1" applyFill="1" applyBorder="1" applyAlignment="1">
      <alignment horizontal="center" vertical="center"/>
    </xf>
    <xf numFmtId="0" fontId="5" fillId="4" borderId="15" xfId="0" applyFont="1" applyFill="1" applyBorder="1" applyAlignment="1">
      <alignment horizontal="center" vertical="center"/>
    </xf>
    <xf numFmtId="0" fontId="0" fillId="0" borderId="0" xfId="0" applyAlignment="1">
      <alignment horizontal="left" vertical="top"/>
    </xf>
    <xf numFmtId="3" fontId="9" fillId="4" borderId="12" xfId="0" applyNumberFormat="1" applyFont="1" applyFill="1" applyBorder="1" applyAlignment="1">
      <alignment horizontal="center" vertical="center"/>
    </xf>
    <xf numFmtId="0" fontId="3" fillId="4" borderId="44" xfId="0" applyNumberFormat="1" applyFont="1" applyFill="1" applyBorder="1" applyAlignment="1">
      <alignment horizontal="center" vertical="center"/>
    </xf>
    <xf numFmtId="0" fontId="3" fillId="4" borderId="45" xfId="0" applyNumberFormat="1" applyFont="1" applyFill="1" applyBorder="1" applyAlignment="1">
      <alignment horizontal="center" vertical="center"/>
    </xf>
    <xf numFmtId="179" fontId="3" fillId="0" borderId="0" xfId="3" applyNumberFormat="1" applyFont="1"/>
    <xf numFmtId="0" fontId="12"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2" xfId="0" applyFont="1" applyFill="1" applyBorder="1" applyAlignment="1">
      <alignment horizontal="right" vertical="top"/>
    </xf>
    <xf numFmtId="0" fontId="3" fillId="2" borderId="15" xfId="0" applyFont="1" applyFill="1" applyBorder="1" applyAlignment="1">
      <alignment horizontal="right" vertical="top"/>
    </xf>
    <xf numFmtId="0" fontId="14" fillId="2" borderId="1" xfId="0" applyFont="1" applyFill="1" applyBorder="1" applyAlignment="1"/>
    <xf numFmtId="0" fontId="14" fillId="2" borderId="2" xfId="0" applyFont="1" applyFill="1" applyBorder="1" applyAlignment="1"/>
    <xf numFmtId="0" fontId="14" fillId="2" borderId="3" xfId="0" applyFont="1" applyFill="1" applyBorder="1" applyAlignment="1"/>
    <xf numFmtId="0" fontId="14" fillId="2" borderId="0" xfId="0" applyFont="1" applyFill="1" applyBorder="1" applyAlignment="1"/>
    <xf numFmtId="0" fontId="14" fillId="2" borderId="31" xfId="0" applyFont="1" applyFill="1" applyBorder="1" applyAlignment="1"/>
    <xf numFmtId="0" fontId="14" fillId="2" borderId="38" xfId="0" applyFont="1" applyFill="1" applyBorder="1" applyAlignment="1"/>
    <xf numFmtId="0" fontId="22" fillId="3" borderId="32" xfId="0" applyFont="1" applyFill="1" applyBorder="1" applyAlignment="1">
      <alignment horizontal="center"/>
    </xf>
    <xf numFmtId="0" fontId="20" fillId="3" borderId="12" xfId="0" applyFont="1" applyFill="1" applyBorder="1" applyAlignment="1">
      <alignment horizontal="left" vertical="top"/>
    </xf>
    <xf numFmtId="0" fontId="18" fillId="3" borderId="15" xfId="0" applyFont="1" applyFill="1" applyBorder="1" applyAlignment="1">
      <alignment vertical="top"/>
    </xf>
    <xf numFmtId="210" fontId="9" fillId="4" borderId="0" xfId="0" applyNumberFormat="1" applyFont="1" applyFill="1" applyBorder="1"/>
    <xf numFmtId="0" fontId="9" fillId="4" borderId="0" xfId="0" applyFont="1" applyFill="1" applyBorder="1"/>
    <xf numFmtId="210" fontId="9" fillId="4" borderId="0" xfId="0" applyNumberFormat="1" applyFont="1" applyFill="1" applyBorder="1" applyAlignment="1">
      <alignment horizontal="right"/>
    </xf>
    <xf numFmtId="210" fontId="9" fillId="4" borderId="0" xfId="0" applyNumberFormat="1" applyFont="1" applyFill="1" applyBorder="1" applyAlignment="1">
      <alignment horizontal="center"/>
    </xf>
    <xf numFmtId="183" fontId="18" fillId="4" borderId="0" xfId="0" applyNumberFormat="1" applyFont="1" applyFill="1" applyBorder="1" applyAlignment="1">
      <alignment horizontal="center"/>
    </xf>
    <xf numFmtId="2" fontId="18" fillId="4" borderId="0" xfId="0" applyNumberFormat="1" applyFont="1" applyFill="1" applyBorder="1" applyAlignment="1">
      <alignment horizontal="center"/>
    </xf>
    <xf numFmtId="0" fontId="9" fillId="4" borderId="12" xfId="0" quotePrefix="1" applyFont="1" applyFill="1" applyBorder="1" applyAlignment="1">
      <alignment horizontal="right"/>
    </xf>
    <xf numFmtId="8" fontId="9" fillId="4" borderId="12" xfId="0" applyNumberFormat="1" applyFont="1" applyFill="1" applyBorder="1" applyAlignment="1">
      <alignment horizontal="center"/>
    </xf>
    <xf numFmtId="0" fontId="9" fillId="4" borderId="12" xfId="0" applyFont="1" applyFill="1" applyBorder="1" applyAlignment="1">
      <alignment horizontal="center"/>
    </xf>
    <xf numFmtId="0" fontId="9" fillId="4" borderId="15"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Border="1" applyAlignment="1">
      <alignment vertical="center"/>
    </xf>
    <xf numFmtId="174" fontId="16" fillId="0" borderId="0" xfId="0" applyNumberFormat="1" applyFont="1" applyFill="1" applyBorder="1" applyAlignment="1">
      <alignment vertical="center"/>
    </xf>
    <xf numFmtId="211" fontId="16"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0" fontId="9" fillId="0" borderId="0" xfId="0" applyFont="1" applyFill="1" applyAlignment="1">
      <alignment vertical="center"/>
    </xf>
    <xf numFmtId="3" fontId="9" fillId="0" borderId="0" xfId="0" applyNumberFormat="1" applyFont="1" applyFill="1"/>
    <xf numFmtId="3" fontId="9" fillId="0" borderId="0" xfId="0" applyNumberFormat="1" applyFont="1" applyFill="1" applyBorder="1"/>
    <xf numFmtId="0" fontId="3" fillId="2" borderId="30" xfId="0" applyFont="1" applyFill="1" applyBorder="1" applyAlignment="1">
      <alignment horizontal="centerContinuous"/>
    </xf>
    <xf numFmtId="0" fontId="3" fillId="2" borderId="31" xfId="0" applyFont="1" applyFill="1" applyBorder="1" applyAlignment="1">
      <alignment horizontal="centerContinuous"/>
    </xf>
    <xf numFmtId="0" fontId="3" fillId="6" borderId="25" xfId="0" applyFont="1" applyFill="1" applyBorder="1" applyAlignment="1">
      <alignment horizontal="center" vertical="top"/>
    </xf>
    <xf numFmtId="0" fontId="16" fillId="4" borderId="0" xfId="0" applyFont="1" applyFill="1" applyBorder="1" applyAlignment="1">
      <alignment vertical="center"/>
    </xf>
    <xf numFmtId="0" fontId="3" fillId="4" borderId="17" xfId="0" applyFont="1" applyFill="1" applyBorder="1"/>
    <xf numFmtId="0" fontId="6" fillId="4" borderId="0" xfId="0" applyFont="1" applyFill="1" applyBorder="1" applyAlignment="1">
      <alignment horizontal="center"/>
    </xf>
    <xf numFmtId="0" fontId="10" fillId="4" borderId="4" xfId="0" applyFont="1" applyFill="1" applyBorder="1" applyAlignment="1">
      <alignment vertical="center"/>
    </xf>
    <xf numFmtId="0" fontId="10" fillId="4" borderId="0" xfId="0" applyFont="1" applyFill="1" applyBorder="1" applyAlignment="1">
      <alignment vertical="center"/>
    </xf>
    <xf numFmtId="9" fontId="10" fillId="4" borderId="0" xfId="3" applyFont="1" applyFill="1" applyBorder="1" applyAlignment="1">
      <alignment horizontal="right" vertical="center"/>
    </xf>
    <xf numFmtId="9" fontId="10" fillId="4" borderId="17" xfId="3" applyFont="1" applyFill="1" applyBorder="1" applyAlignment="1">
      <alignment horizontal="right" vertical="center"/>
    </xf>
    <xf numFmtId="204" fontId="10" fillId="4" borderId="17" xfId="0" applyNumberFormat="1" applyFont="1" applyFill="1" applyBorder="1" applyAlignment="1">
      <alignment vertical="center"/>
    </xf>
    <xf numFmtId="204" fontId="10" fillId="4" borderId="17" xfId="0" applyNumberFormat="1" applyFont="1" applyFill="1" applyBorder="1" applyAlignment="1">
      <alignment horizontal="right" vertical="center"/>
    </xf>
    <xf numFmtId="204" fontId="10" fillId="4" borderId="5" xfId="0" applyNumberFormat="1" applyFont="1" applyFill="1" applyBorder="1" applyAlignment="1">
      <alignment vertical="center"/>
    </xf>
    <xf numFmtId="0" fontId="72" fillId="4" borderId="4" xfId="0" applyFont="1" applyFill="1" applyBorder="1" applyAlignment="1">
      <alignment vertical="center"/>
    </xf>
    <xf numFmtId="0" fontId="72" fillId="4" borderId="0" xfId="0" applyFont="1" applyFill="1" applyBorder="1" applyAlignment="1">
      <alignment vertical="center"/>
    </xf>
    <xf numFmtId="9" fontId="31" fillId="4" borderId="0" xfId="3" applyFont="1" applyFill="1" applyBorder="1" applyAlignment="1">
      <alignment horizontal="right" vertical="center"/>
    </xf>
    <xf numFmtId="9" fontId="31" fillId="4" borderId="17" xfId="3" applyFont="1" applyFill="1" applyBorder="1" applyAlignment="1">
      <alignment horizontal="right" vertical="center"/>
    </xf>
    <xf numFmtId="3" fontId="31" fillId="4" borderId="0" xfId="1" applyNumberFormat="1" applyFont="1" applyFill="1" applyBorder="1" applyAlignment="1">
      <alignment horizontal="right" vertical="center"/>
    </xf>
    <xf numFmtId="0" fontId="72" fillId="4" borderId="0" xfId="0" applyFont="1" applyFill="1" applyBorder="1" applyAlignment="1">
      <alignment horizontal="left" vertical="center"/>
    </xf>
    <xf numFmtId="0" fontId="16" fillId="4" borderId="4" xfId="0" applyFont="1" applyFill="1" applyBorder="1" applyAlignment="1">
      <alignment vertical="center"/>
    </xf>
    <xf numFmtId="0" fontId="31" fillId="4" borderId="0" xfId="0" applyFont="1" applyFill="1" applyBorder="1" applyAlignment="1">
      <alignment vertical="center"/>
    </xf>
    <xf numFmtId="0" fontId="20" fillId="4" borderId="11" xfId="0" applyFont="1" applyFill="1" applyBorder="1"/>
    <xf numFmtId="0" fontId="20" fillId="4" borderId="12" xfId="0" applyFont="1" applyFill="1" applyBorder="1"/>
    <xf numFmtId="9" fontId="9" fillId="4" borderId="12" xfId="3" applyFont="1" applyFill="1" applyBorder="1" applyAlignment="1">
      <alignment horizontal="right"/>
    </xf>
    <xf numFmtId="9" fontId="9" fillId="4" borderId="19" xfId="3" applyFont="1" applyFill="1" applyBorder="1" applyAlignment="1">
      <alignment horizontal="right"/>
    </xf>
    <xf numFmtId="3" fontId="9" fillId="4" borderId="12" xfId="0" applyNumberFormat="1" applyFont="1" applyFill="1" applyBorder="1"/>
    <xf numFmtId="0" fontId="9" fillId="4" borderId="19" xfId="0" applyNumberFormat="1" applyFont="1" applyFill="1" applyBorder="1" applyAlignment="1">
      <alignment horizontal="right"/>
    </xf>
    <xf numFmtId="0" fontId="9" fillId="4" borderId="15" xfId="0" applyNumberFormat="1" applyFont="1" applyFill="1" applyBorder="1" applyAlignment="1">
      <alignment horizontal="right"/>
    </xf>
    <xf numFmtId="0" fontId="9" fillId="6" borderId="0" xfId="0" applyFont="1" applyFill="1" applyBorder="1"/>
    <xf numFmtId="0" fontId="44" fillId="2" borderId="30" xfId="0" applyFont="1" applyFill="1" applyBorder="1"/>
    <xf numFmtId="0" fontId="44" fillId="2" borderId="31" xfId="0" applyFont="1" applyFill="1" applyBorder="1"/>
    <xf numFmtId="0" fontId="44" fillId="2" borderId="38" xfId="0" applyFont="1" applyFill="1" applyBorder="1"/>
    <xf numFmtId="0" fontId="18" fillId="6" borderId="0" xfId="0" applyFont="1" applyFill="1" applyBorder="1"/>
    <xf numFmtId="0" fontId="18" fillId="6" borderId="33" xfId="0" applyFont="1" applyFill="1" applyBorder="1"/>
    <xf numFmtId="0" fontId="18" fillId="6" borderId="34" xfId="0" applyFont="1" applyFill="1" applyBorder="1"/>
    <xf numFmtId="0" fontId="18" fillId="6" borderId="5" xfId="0" applyFont="1" applyFill="1" applyBorder="1"/>
    <xf numFmtId="0" fontId="4" fillId="6" borderId="0" xfId="0" applyFont="1" applyFill="1" applyBorder="1" applyAlignment="1">
      <alignment horizontal="centerContinuous" vertical="center"/>
    </xf>
    <xf numFmtId="0" fontId="4" fillId="6" borderId="23" xfId="0" applyFont="1" applyFill="1" applyBorder="1" applyAlignment="1">
      <alignment horizontal="centerContinuous" vertical="center"/>
    </xf>
    <xf numFmtId="0" fontId="4" fillId="6" borderId="5" xfId="0" applyFont="1" applyFill="1" applyBorder="1" applyAlignment="1">
      <alignment horizontal="centerContinuous" vertical="center"/>
    </xf>
    <xf numFmtId="0" fontId="22" fillId="6" borderId="23" xfId="0" applyFont="1" applyFill="1" applyBorder="1" applyAlignment="1">
      <alignment horizontal="right" vertical="center"/>
    </xf>
    <xf numFmtId="0" fontId="22" fillId="6" borderId="0" xfId="0" applyFont="1" applyFill="1" applyBorder="1" applyAlignment="1">
      <alignment horizontal="right" vertical="center"/>
    </xf>
    <xf numFmtId="0" fontId="4" fillId="6" borderId="5" xfId="0" applyFont="1" applyFill="1" applyBorder="1" applyAlignment="1">
      <alignment horizontal="center" vertical="center"/>
    </xf>
    <xf numFmtId="0" fontId="58" fillId="6" borderId="23" xfId="0" applyFont="1" applyFill="1" applyBorder="1" applyAlignment="1">
      <alignment horizontal="right" vertical="center"/>
    </xf>
    <xf numFmtId="0" fontId="58" fillId="6" borderId="0" xfId="0" applyFont="1" applyFill="1" applyBorder="1" applyAlignment="1">
      <alignment horizontal="right" vertical="center"/>
    </xf>
    <xf numFmtId="0" fontId="70" fillId="6" borderId="5" xfId="0" applyFont="1" applyFill="1" applyBorder="1" applyAlignment="1">
      <alignment horizontal="center" vertical="center"/>
    </xf>
    <xf numFmtId="0" fontId="18" fillId="6" borderId="12" xfId="0" applyFont="1" applyFill="1" applyBorder="1"/>
    <xf numFmtId="0" fontId="18" fillId="6" borderId="25" xfId="0" applyFont="1" applyFill="1" applyBorder="1"/>
    <xf numFmtId="0" fontId="18" fillId="6" borderId="15" xfId="0" applyFont="1" applyFill="1" applyBorder="1"/>
    <xf numFmtId="0" fontId="18" fillId="4" borderId="10" xfId="0" applyFont="1" applyFill="1" applyBorder="1"/>
    <xf numFmtId="0" fontId="4" fillId="4" borderId="4" xfId="0" applyFont="1" applyFill="1" applyBorder="1" applyAlignment="1">
      <alignment vertical="center"/>
    </xf>
    <xf numFmtId="0" fontId="22" fillId="4" borderId="0" xfId="0" applyFont="1" applyFill="1" applyBorder="1" applyAlignment="1">
      <alignment vertical="center"/>
    </xf>
    <xf numFmtId="175" fontId="22" fillId="4" borderId="0" xfId="0" applyNumberFormat="1" applyFont="1" applyFill="1" applyBorder="1" applyAlignment="1">
      <alignment vertical="center"/>
    </xf>
    <xf numFmtId="3" fontId="22" fillId="4" borderId="17" xfId="0" applyNumberFormat="1" applyFont="1" applyFill="1" applyBorder="1" applyAlignment="1">
      <alignment horizontal="right" vertical="center"/>
    </xf>
    <xf numFmtId="175" fontId="22" fillId="4" borderId="0" xfId="0" applyNumberFormat="1" applyFont="1" applyFill="1" applyBorder="1" applyAlignment="1">
      <alignment horizontal="right" vertical="center"/>
    </xf>
    <xf numFmtId="4" fontId="22" fillId="4" borderId="17" xfId="0" applyNumberFormat="1" applyFont="1" applyFill="1" applyBorder="1" applyAlignment="1">
      <alignment horizontal="right" vertical="center"/>
    </xf>
    <xf numFmtId="175" fontId="10" fillId="4" borderId="5" xfId="0" applyNumberFormat="1" applyFont="1" applyFill="1" applyBorder="1" applyAlignment="1">
      <alignment horizontal="right" vertical="center"/>
    </xf>
    <xf numFmtId="0" fontId="69" fillId="4" borderId="10" xfId="0" applyFont="1" applyFill="1" applyBorder="1" applyAlignment="1">
      <alignment vertical="center"/>
    </xf>
    <xf numFmtId="3" fontId="69" fillId="4" borderId="22" xfId="0" applyNumberFormat="1" applyFont="1" applyFill="1" applyBorder="1" applyAlignment="1">
      <alignment horizontal="right" vertical="center"/>
    </xf>
    <xf numFmtId="3" fontId="69" fillId="4" borderId="0" xfId="0" applyNumberFormat="1" applyFont="1" applyFill="1" applyBorder="1" applyAlignment="1">
      <alignment horizontal="right" vertical="center"/>
    </xf>
    <xf numFmtId="3" fontId="69" fillId="4" borderId="17" xfId="0" applyNumberFormat="1" applyFont="1" applyFill="1" applyBorder="1" applyAlignment="1">
      <alignment horizontal="right" vertical="center"/>
    </xf>
    <xf numFmtId="4" fontId="69" fillId="4" borderId="17" xfId="0" applyNumberFormat="1" applyFont="1" applyFill="1" applyBorder="1" applyAlignment="1">
      <alignment horizontal="right" vertical="center"/>
    </xf>
    <xf numFmtId="3" fontId="16" fillId="4" borderId="5" xfId="0" applyNumberFormat="1" applyFont="1" applyFill="1" applyBorder="1" applyAlignment="1">
      <alignment horizontal="right" vertical="center"/>
    </xf>
    <xf numFmtId="3" fontId="22" fillId="4" borderId="0" xfId="0" applyNumberFormat="1" applyFont="1" applyFill="1" applyBorder="1" applyAlignment="1">
      <alignment vertical="center"/>
    </xf>
    <xf numFmtId="3" fontId="22" fillId="4" borderId="0" xfId="0" applyNumberFormat="1" applyFont="1" applyFill="1" applyBorder="1" applyAlignment="1">
      <alignment horizontal="right" vertical="center"/>
    </xf>
    <xf numFmtId="3" fontId="10" fillId="4" borderId="5" xfId="0" applyNumberFormat="1" applyFont="1" applyFill="1" applyBorder="1" applyAlignment="1">
      <alignment horizontal="right" vertical="center"/>
    </xf>
    <xf numFmtId="3" fontId="69" fillId="4" borderId="17" xfId="0" applyNumberFormat="1" applyFont="1" applyFill="1" applyBorder="1"/>
    <xf numFmtId="3" fontId="22" fillId="4" borderId="22" xfId="0" applyNumberFormat="1" applyFont="1" applyFill="1" applyBorder="1" applyAlignment="1">
      <alignment horizontal="right" vertical="center"/>
    </xf>
    <xf numFmtId="3" fontId="22" fillId="4" borderId="23" xfId="0" applyNumberFormat="1" applyFont="1" applyFill="1" applyBorder="1" applyAlignment="1">
      <alignment horizontal="right" vertical="center"/>
    </xf>
    <xf numFmtId="0" fontId="73" fillId="4" borderId="0" xfId="0" applyFont="1" applyFill="1" applyBorder="1" applyAlignment="1">
      <alignment vertical="center"/>
    </xf>
    <xf numFmtId="0" fontId="73" fillId="4" borderId="12" xfId="0" applyFont="1" applyFill="1" applyBorder="1" applyAlignment="1">
      <alignment vertical="center"/>
    </xf>
    <xf numFmtId="0" fontId="69" fillId="4" borderId="18" xfId="0" applyFont="1" applyFill="1" applyBorder="1" applyAlignment="1">
      <alignment vertical="center"/>
    </xf>
    <xf numFmtId="3" fontId="69" fillId="4" borderId="24" xfId="0" applyNumberFormat="1" applyFont="1" applyFill="1" applyBorder="1" applyAlignment="1">
      <alignment horizontal="right" vertical="center"/>
    </xf>
    <xf numFmtId="3" fontId="69" fillId="4" borderId="12" xfId="0" applyNumberFormat="1" applyFont="1" applyFill="1" applyBorder="1" applyAlignment="1">
      <alignment horizontal="right" vertical="center"/>
    </xf>
    <xf numFmtId="3" fontId="69" fillId="4" borderId="19" xfId="0" applyNumberFormat="1" applyFont="1" applyFill="1" applyBorder="1" applyAlignment="1">
      <alignment horizontal="right" vertical="center"/>
    </xf>
    <xf numFmtId="4" fontId="69" fillId="4" borderId="19" xfId="0" applyNumberFormat="1" applyFont="1" applyFill="1" applyBorder="1" applyAlignment="1">
      <alignment horizontal="right" vertical="center"/>
    </xf>
    <xf numFmtId="3" fontId="16" fillId="4" borderId="15" xfId="0" applyNumberFormat="1" applyFont="1" applyFill="1" applyBorder="1" applyAlignment="1">
      <alignment horizontal="right" vertical="center"/>
    </xf>
    <xf numFmtId="0" fontId="20" fillId="6" borderId="0" xfId="0" applyFont="1" applyFill="1" applyBorder="1" applyAlignment="1">
      <alignment vertical="center"/>
    </xf>
    <xf numFmtId="4" fontId="16" fillId="6" borderId="0" xfId="0" applyNumberFormat="1" applyFont="1" applyFill="1" applyBorder="1" applyAlignment="1">
      <alignment vertical="center"/>
    </xf>
    <xf numFmtId="212" fontId="16" fillId="6" borderId="0" xfId="0" applyNumberFormat="1" applyFont="1" applyFill="1" applyBorder="1" applyAlignment="1">
      <alignment vertical="center"/>
    </xf>
    <xf numFmtId="4" fontId="44" fillId="2" borderId="2" xfId="0" applyNumberFormat="1" applyFont="1" applyFill="1" applyBorder="1"/>
    <xf numFmtId="0" fontId="44" fillId="2" borderId="11" xfId="0" applyFont="1" applyFill="1" applyBorder="1"/>
    <xf numFmtId="0" fontId="44" fillId="2" borderId="12" xfId="0" applyFont="1" applyFill="1" applyBorder="1"/>
    <xf numFmtId="4" fontId="44" fillId="2" borderId="12" xfId="0" applyNumberFormat="1" applyFont="1" applyFill="1" applyBorder="1"/>
    <xf numFmtId="0" fontId="44" fillId="2" borderId="15" xfId="0" applyFont="1" applyFill="1" applyBorder="1"/>
    <xf numFmtId="0" fontId="18" fillId="6" borderId="31" xfId="0" applyFont="1" applyFill="1" applyBorder="1"/>
    <xf numFmtId="0" fontId="18" fillId="6" borderId="59" xfId="0" applyFont="1" applyFill="1" applyBorder="1"/>
    <xf numFmtId="0" fontId="18" fillId="6" borderId="38" xfId="0" applyFont="1" applyFill="1" applyBorder="1"/>
    <xf numFmtId="4" fontId="18" fillId="4" borderId="0" xfId="0" applyNumberFormat="1" applyFont="1" applyFill="1" applyBorder="1"/>
    <xf numFmtId="4" fontId="18" fillId="4" borderId="33" xfId="0" applyNumberFormat="1" applyFont="1" applyFill="1" applyBorder="1"/>
    <xf numFmtId="4" fontId="18" fillId="4" borderId="34" xfId="0" applyNumberFormat="1" applyFont="1" applyFill="1" applyBorder="1"/>
    <xf numFmtId="0" fontId="18" fillId="4" borderId="34" xfId="0" applyFont="1" applyFill="1" applyBorder="1"/>
    <xf numFmtId="175" fontId="4" fillId="4" borderId="4" xfId="0" applyNumberFormat="1" applyFont="1" applyFill="1" applyBorder="1" applyAlignment="1">
      <alignment vertical="center"/>
    </xf>
    <xf numFmtId="175" fontId="22" fillId="4" borderId="10" xfId="0" applyNumberFormat="1" applyFont="1" applyFill="1" applyBorder="1" applyAlignment="1">
      <alignment vertical="center"/>
    </xf>
    <xf numFmtId="175" fontId="22" fillId="4" borderId="23" xfId="0" applyNumberFormat="1" applyFont="1" applyFill="1" applyBorder="1" applyAlignment="1">
      <alignment vertical="center"/>
    </xf>
    <xf numFmtId="3" fontId="22" fillId="4" borderId="17" xfId="0" applyNumberFormat="1" applyFont="1" applyFill="1" applyBorder="1" applyAlignment="1">
      <alignment vertical="center"/>
    </xf>
    <xf numFmtId="175" fontId="10" fillId="4" borderId="5" xfId="0" applyNumberFormat="1" applyFont="1" applyFill="1" applyBorder="1" applyAlignment="1">
      <alignment vertical="center"/>
    </xf>
    <xf numFmtId="3" fontId="69" fillId="4" borderId="0" xfId="0" applyNumberFormat="1" applyFont="1" applyFill="1" applyBorder="1" applyAlignment="1">
      <alignment vertical="center"/>
    </xf>
    <xf numFmtId="3" fontId="16" fillId="4" borderId="5" xfId="0" applyNumberFormat="1" applyFont="1" applyFill="1" applyBorder="1" applyAlignment="1">
      <alignment vertical="center"/>
    </xf>
    <xf numFmtId="3" fontId="10" fillId="4" borderId="5" xfId="0" applyNumberFormat="1" applyFont="1" applyFill="1" applyBorder="1" applyAlignment="1">
      <alignment vertical="center"/>
    </xf>
    <xf numFmtId="3" fontId="69" fillId="4" borderId="17" xfId="0" applyNumberFormat="1" applyFont="1" applyFill="1" applyBorder="1" applyAlignment="1">
      <alignment vertical="center"/>
    </xf>
    <xf numFmtId="3" fontId="69" fillId="4" borderId="0" xfId="0" quotePrefix="1" applyNumberFormat="1" applyFont="1" applyFill="1" applyBorder="1" applyAlignment="1">
      <alignment horizontal="right" vertical="center"/>
    </xf>
    <xf numFmtId="0" fontId="69" fillId="4" borderId="10" xfId="0" applyFont="1" applyFill="1" applyBorder="1"/>
    <xf numFmtId="3" fontId="69" fillId="4" borderId="23" xfId="0" applyNumberFormat="1" applyFont="1" applyFill="1" applyBorder="1" applyAlignment="1">
      <alignment horizontal="right" vertical="center"/>
    </xf>
    <xf numFmtId="3" fontId="22" fillId="4" borderId="0" xfId="0" quotePrefix="1" applyNumberFormat="1" applyFont="1" applyFill="1" applyBorder="1" applyAlignment="1">
      <alignment horizontal="right" vertical="justify"/>
    </xf>
    <xf numFmtId="175" fontId="22" fillId="4" borderId="17" xfId="0" applyNumberFormat="1" applyFont="1" applyFill="1" applyBorder="1" applyAlignment="1">
      <alignment vertical="center"/>
    </xf>
    <xf numFmtId="0" fontId="20" fillId="4" borderId="18" xfId="0" applyFont="1" applyFill="1" applyBorder="1"/>
    <xf numFmtId="0" fontId="20" fillId="4" borderId="25" xfId="0" applyFont="1" applyFill="1" applyBorder="1"/>
    <xf numFmtId="0" fontId="20" fillId="4" borderId="15" xfId="0" applyFont="1" applyFill="1" applyBorder="1"/>
    <xf numFmtId="0" fontId="20" fillId="6" borderId="0" xfId="0" applyFont="1" applyFill="1"/>
    <xf numFmtId="0" fontId="20" fillId="6" borderId="0" xfId="0" applyFont="1" applyFill="1" applyBorder="1"/>
    <xf numFmtId="2" fontId="18" fillId="4" borderId="0" xfId="0" quotePrefix="1" applyNumberFormat="1" applyFont="1" applyFill="1" applyBorder="1" applyAlignment="1">
      <alignment horizontal="center" vertical="center"/>
    </xf>
    <xf numFmtId="0" fontId="74" fillId="11" borderId="1" xfId="0" applyFont="1" applyFill="1" applyBorder="1"/>
    <xf numFmtId="0" fontId="74" fillId="11" borderId="2" xfId="0" applyFont="1" applyFill="1" applyBorder="1"/>
    <xf numFmtId="3" fontId="74" fillId="11" borderId="2" xfId="0" applyNumberFormat="1" applyFont="1" applyFill="1" applyBorder="1"/>
    <xf numFmtId="0" fontId="74" fillId="11" borderId="3" xfId="0" applyFont="1" applyFill="1" applyBorder="1"/>
    <xf numFmtId="0" fontId="74" fillId="11" borderId="4" xfId="0" applyFont="1" applyFill="1" applyBorder="1"/>
    <xf numFmtId="0" fontId="74" fillId="11" borderId="0" xfId="0" applyFont="1" applyFill="1" applyBorder="1"/>
    <xf numFmtId="3" fontId="74" fillId="11" borderId="0" xfId="0" applyNumberFormat="1" applyFont="1" applyFill="1" applyBorder="1"/>
    <xf numFmtId="0" fontId="74" fillId="11" borderId="5" xfId="0" applyFont="1" applyFill="1" applyBorder="1"/>
    <xf numFmtId="0" fontId="9" fillId="12" borderId="32" xfId="0" applyFont="1" applyFill="1" applyBorder="1" applyAlignment="1">
      <alignment vertical="center"/>
    </xf>
    <xf numFmtId="0" fontId="9" fillId="12" borderId="33" xfId="0" applyFont="1" applyFill="1" applyBorder="1" applyAlignment="1">
      <alignment vertical="center"/>
    </xf>
    <xf numFmtId="0" fontId="9" fillId="12" borderId="37" xfId="0" applyFont="1" applyFill="1" applyBorder="1" applyAlignment="1">
      <alignment vertical="center"/>
    </xf>
    <xf numFmtId="0" fontId="18" fillId="12" borderId="34" xfId="0" applyFont="1" applyFill="1" applyBorder="1"/>
    <xf numFmtId="3" fontId="18" fillId="12" borderId="33" xfId="0" applyNumberFormat="1" applyFont="1" applyFill="1" applyBorder="1"/>
    <xf numFmtId="0" fontId="18" fillId="12" borderId="33" xfId="0" applyFont="1" applyFill="1" applyBorder="1"/>
    <xf numFmtId="0" fontId="18" fillId="12" borderId="35" xfId="0" applyFont="1" applyFill="1" applyBorder="1"/>
    <xf numFmtId="0" fontId="75" fillId="12" borderId="23" xfId="0" applyFont="1" applyFill="1" applyBorder="1" applyAlignment="1">
      <alignment horizontal="centerContinuous" vertical="center"/>
    </xf>
    <xf numFmtId="3" fontId="75" fillId="12" borderId="0" xfId="0" applyNumberFormat="1" applyFont="1" applyFill="1" applyBorder="1" applyAlignment="1">
      <alignment horizontal="centerContinuous" vertical="center"/>
    </xf>
    <xf numFmtId="0" fontId="75" fillId="12" borderId="0" xfId="0" applyFont="1" applyFill="1" applyBorder="1" applyAlignment="1">
      <alignment horizontal="centerContinuous" vertical="center"/>
    </xf>
    <xf numFmtId="0" fontId="75" fillId="0" borderId="0" xfId="0" applyFont="1" applyFill="1" applyBorder="1" applyAlignment="1">
      <alignment horizontal="centerContinuous" vertical="center"/>
    </xf>
    <xf numFmtId="0" fontId="9" fillId="12" borderId="0" xfId="0" applyFont="1" applyFill="1" applyBorder="1" applyAlignment="1">
      <alignment horizontal="centerContinuous" vertical="center"/>
    </xf>
    <xf numFmtId="0" fontId="9" fillId="12" borderId="5" xfId="0" applyFont="1" applyFill="1" applyBorder="1" applyAlignment="1">
      <alignment horizontal="centerContinuous" vertical="center"/>
    </xf>
    <xf numFmtId="3" fontId="76" fillId="12" borderId="0" xfId="0" applyNumberFormat="1" applyFont="1" applyFill="1" applyBorder="1" applyAlignment="1">
      <alignment horizontal="centerContinuous" vertical="center"/>
    </xf>
    <xf numFmtId="0" fontId="76" fillId="12" borderId="0" xfId="0" applyFont="1" applyFill="1" applyBorder="1" applyAlignment="1">
      <alignment horizontal="centerContinuous" vertical="center"/>
    </xf>
    <xf numFmtId="0" fontId="75" fillId="12" borderId="0" xfId="0" applyFont="1" applyFill="1" applyBorder="1" applyAlignment="1">
      <alignment horizontal="centerContinuous"/>
    </xf>
    <xf numFmtId="0" fontId="77" fillId="12" borderId="0" xfId="0" applyFont="1" applyFill="1" applyBorder="1" applyAlignment="1">
      <alignment horizontal="centerContinuous" vertical="center"/>
    </xf>
    <xf numFmtId="0" fontId="77" fillId="12" borderId="5" xfId="0" applyFont="1" applyFill="1" applyBorder="1" applyAlignment="1">
      <alignment horizontal="centerContinuous" vertical="center"/>
    </xf>
    <xf numFmtId="0" fontId="9" fillId="12" borderId="22" xfId="0" applyFont="1" applyFill="1" applyBorder="1" applyAlignment="1">
      <alignment vertical="center"/>
    </xf>
    <xf numFmtId="0" fontId="9" fillId="12" borderId="0" xfId="0" applyFont="1" applyFill="1" applyBorder="1" applyAlignment="1">
      <alignment vertical="center"/>
    </xf>
    <xf numFmtId="0" fontId="9" fillId="12" borderId="10" xfId="0" applyFont="1" applyFill="1" applyBorder="1" applyAlignment="1">
      <alignment vertical="center"/>
    </xf>
    <xf numFmtId="0" fontId="9" fillId="12" borderId="23" xfId="0" applyFont="1" applyFill="1" applyBorder="1" applyAlignment="1">
      <alignment horizontal="centerContinuous" vertical="center"/>
    </xf>
    <xf numFmtId="3" fontId="9" fillId="12" borderId="0" xfId="0" applyNumberFormat="1" applyFont="1" applyFill="1" applyBorder="1" applyAlignment="1">
      <alignment horizontal="centerContinuous" vertical="center"/>
    </xf>
    <xf numFmtId="0" fontId="9" fillId="12" borderId="0" xfId="0" applyFont="1" applyFill="1" applyBorder="1" applyAlignment="1">
      <alignment horizontal="center" vertical="center"/>
    </xf>
    <xf numFmtId="0" fontId="41" fillId="12" borderId="22" xfId="0" applyFont="1" applyFill="1" applyBorder="1" applyAlignment="1">
      <alignment horizontal="center" vertical="center"/>
    </xf>
    <xf numFmtId="0" fontId="41" fillId="12" borderId="0" xfId="0" applyFont="1" applyFill="1" applyBorder="1" applyAlignment="1">
      <alignment horizontal="right"/>
    </xf>
    <xf numFmtId="0" fontId="41" fillId="12" borderId="23" xfId="0" applyFont="1" applyFill="1" applyBorder="1" applyAlignment="1">
      <alignment horizontal="right" vertical="center"/>
    </xf>
    <xf numFmtId="0" fontId="41" fillId="0" borderId="0" xfId="0" applyFont="1" applyFill="1" applyBorder="1" applyAlignment="1">
      <alignment horizontal="right" vertical="center"/>
    </xf>
    <xf numFmtId="0" fontId="9" fillId="12" borderId="24" xfId="0" applyFont="1" applyFill="1" applyBorder="1" applyAlignment="1">
      <alignment vertical="center"/>
    </xf>
    <xf numFmtId="0" fontId="18" fillId="12" borderId="12" xfId="0" applyFont="1" applyFill="1" applyBorder="1"/>
    <xf numFmtId="0" fontId="9" fillId="12" borderId="18" xfId="0" applyFont="1" applyFill="1" applyBorder="1" applyAlignment="1">
      <alignment vertical="center"/>
    </xf>
    <xf numFmtId="0" fontId="9" fillId="12" borderId="25" xfId="0" applyFont="1" applyFill="1" applyBorder="1"/>
    <xf numFmtId="3" fontId="78" fillId="12" borderId="12" xfId="0" applyNumberFormat="1" applyFont="1" applyFill="1" applyBorder="1" applyAlignment="1">
      <alignment horizontal="right"/>
    </xf>
    <xf numFmtId="0" fontId="9" fillId="12" borderId="12" xfId="0" applyFont="1" applyFill="1" applyBorder="1"/>
    <xf numFmtId="0" fontId="9" fillId="12" borderId="25" xfId="0" applyFont="1" applyFill="1" applyBorder="1" applyAlignment="1">
      <alignment horizontal="centerContinuous" vertical="center"/>
    </xf>
    <xf numFmtId="3" fontId="78" fillId="12" borderId="15" xfId="0" applyNumberFormat="1" applyFont="1" applyFill="1" applyBorder="1" applyAlignment="1">
      <alignment horizontal="right"/>
    </xf>
    <xf numFmtId="0" fontId="18" fillId="10" borderId="4" xfId="0" applyFont="1" applyFill="1" applyBorder="1"/>
    <xf numFmtId="0" fontId="18" fillId="10" borderId="0" xfId="0" applyFont="1" applyFill="1" applyBorder="1"/>
    <xf numFmtId="0" fontId="18" fillId="10" borderId="22" xfId="0" applyFont="1" applyFill="1" applyBorder="1"/>
    <xf numFmtId="0" fontId="18" fillId="10" borderId="23" xfId="0" applyFont="1" applyFill="1" applyBorder="1"/>
    <xf numFmtId="3" fontId="10" fillId="10" borderId="0" xfId="0" applyNumberFormat="1" applyFont="1" applyFill="1" applyBorder="1" applyAlignment="1">
      <alignment vertical="center"/>
    </xf>
    <xf numFmtId="0" fontId="18" fillId="10" borderId="5" xfId="0" applyFont="1" applyFill="1" applyBorder="1"/>
    <xf numFmtId="0" fontId="4" fillId="10" borderId="4" xfId="0" applyFont="1" applyFill="1" applyBorder="1" applyAlignment="1">
      <alignment vertical="center"/>
    </xf>
    <xf numFmtId="0" fontId="4" fillId="10" borderId="0" xfId="0" applyFont="1" applyFill="1" applyBorder="1" applyAlignment="1">
      <alignment vertical="center"/>
    </xf>
    <xf numFmtId="3" fontId="79" fillId="10" borderId="22" xfId="0" applyNumberFormat="1" applyFont="1" applyFill="1" applyBorder="1" applyAlignment="1">
      <alignment vertical="center"/>
    </xf>
    <xf numFmtId="175" fontId="79" fillId="10" borderId="0" xfId="0" applyNumberFormat="1" applyFont="1" applyFill="1" applyBorder="1" applyAlignment="1">
      <alignment vertical="center"/>
    </xf>
    <xf numFmtId="3" fontId="79" fillId="10" borderId="0" xfId="0" applyNumberFormat="1" applyFont="1" applyFill="1" applyBorder="1" applyAlignment="1">
      <alignment vertical="center"/>
    </xf>
    <xf numFmtId="3" fontId="79" fillId="10" borderId="23" xfId="0" applyNumberFormat="1" applyFont="1" applyFill="1" applyBorder="1" applyAlignment="1">
      <alignment vertical="center"/>
    </xf>
    <xf numFmtId="10" fontId="4" fillId="10" borderId="0" xfId="3" applyNumberFormat="1" applyFont="1" applyFill="1" applyBorder="1" applyAlignment="1">
      <alignment horizontal="right" vertical="center"/>
    </xf>
    <xf numFmtId="3" fontId="4" fillId="10" borderId="23" xfId="0" applyNumberFormat="1" applyFont="1" applyFill="1" applyBorder="1" applyAlignment="1">
      <alignment vertical="center"/>
    </xf>
    <xf numFmtId="175" fontId="4" fillId="10" borderId="0" xfId="2" applyNumberFormat="1" applyFont="1" applyFill="1" applyBorder="1" applyAlignment="1">
      <alignment vertical="center"/>
    </xf>
    <xf numFmtId="175" fontId="4" fillId="10" borderId="0" xfId="0" applyNumberFormat="1" applyFont="1" applyFill="1" applyBorder="1" applyAlignment="1">
      <alignment vertical="center"/>
    </xf>
    <xf numFmtId="213" fontId="4" fillId="10" borderId="5" xfId="0" applyNumberFormat="1" applyFont="1" applyFill="1" applyBorder="1" applyAlignment="1">
      <alignment vertical="center"/>
    </xf>
    <xf numFmtId="0" fontId="61" fillId="10" borderId="4" xfId="0" applyFont="1" applyFill="1" applyBorder="1" applyAlignment="1">
      <alignment vertical="center"/>
    </xf>
    <xf numFmtId="0" fontId="61" fillId="10" borderId="0" xfId="0" applyFont="1" applyFill="1" applyBorder="1" applyAlignment="1">
      <alignment vertical="center"/>
    </xf>
    <xf numFmtId="0" fontId="80" fillId="10" borderId="0" xfId="0" applyFont="1" applyFill="1" applyBorder="1" applyAlignment="1">
      <alignment vertical="center"/>
    </xf>
    <xf numFmtId="3" fontId="81" fillId="10" borderId="22" xfId="0" applyNumberFormat="1" applyFont="1" applyFill="1" applyBorder="1" applyAlignment="1">
      <alignment vertical="center"/>
    </xf>
    <xf numFmtId="3" fontId="81" fillId="10" borderId="0" xfId="0" applyNumberFormat="1" applyFont="1" applyFill="1" applyBorder="1" applyAlignment="1">
      <alignment vertical="center"/>
    </xf>
    <xf numFmtId="3" fontId="81" fillId="10" borderId="23" xfId="0" applyNumberFormat="1" applyFont="1" applyFill="1" applyBorder="1" applyAlignment="1">
      <alignment vertical="center"/>
    </xf>
    <xf numFmtId="3" fontId="80" fillId="10" borderId="0" xfId="1" applyNumberFormat="1" applyFont="1" applyFill="1" applyBorder="1" applyAlignment="1">
      <alignment horizontal="right" vertical="center"/>
    </xf>
    <xf numFmtId="3" fontId="80" fillId="10" borderId="23" xfId="0" applyNumberFormat="1" applyFont="1" applyFill="1" applyBorder="1" applyAlignment="1">
      <alignment vertical="center"/>
    </xf>
    <xf numFmtId="3" fontId="80" fillId="10" borderId="0" xfId="0" applyNumberFormat="1" applyFont="1" applyFill="1" applyBorder="1" applyAlignment="1">
      <alignment vertical="center"/>
    </xf>
    <xf numFmtId="210" fontId="16" fillId="10" borderId="5" xfId="0" applyNumberFormat="1" applyFont="1" applyFill="1" applyBorder="1" applyAlignment="1">
      <alignment vertical="center"/>
    </xf>
    <xf numFmtId="3" fontId="4" fillId="10" borderId="0" xfId="1" applyNumberFormat="1" applyFont="1" applyFill="1" applyBorder="1" applyAlignment="1">
      <alignment horizontal="right" vertical="center"/>
    </xf>
    <xf numFmtId="3" fontId="4" fillId="10" borderId="0" xfId="0" applyNumberFormat="1" applyFont="1" applyFill="1" applyBorder="1" applyAlignment="1">
      <alignment vertical="center"/>
    </xf>
    <xf numFmtId="210" fontId="10" fillId="10" borderId="5" xfId="0" applyNumberFormat="1" applyFont="1" applyFill="1" applyBorder="1" applyAlignment="1">
      <alignment vertical="center"/>
    </xf>
    <xf numFmtId="0" fontId="20" fillId="10" borderId="4" xfId="0" applyFont="1" applyFill="1" applyBorder="1" applyAlignment="1">
      <alignment vertical="center"/>
    </xf>
    <xf numFmtId="3" fontId="82" fillId="10" borderId="0" xfId="0" applyNumberFormat="1" applyFont="1" applyFill="1" applyBorder="1" applyAlignment="1">
      <alignment vertical="center"/>
    </xf>
    <xf numFmtId="0" fontId="20" fillId="10" borderId="11" xfId="0" applyFont="1" applyFill="1" applyBorder="1" applyAlignment="1">
      <alignment vertical="center"/>
    </xf>
    <xf numFmtId="0" fontId="20" fillId="10" borderId="12" xfId="0" applyFont="1" applyFill="1" applyBorder="1" applyAlignment="1">
      <alignment vertical="center"/>
    </xf>
    <xf numFmtId="212" fontId="20" fillId="10" borderId="24" xfId="0" applyNumberFormat="1" applyFont="1" applyFill="1" applyBorder="1" applyAlignment="1">
      <alignment vertical="center"/>
    </xf>
    <xf numFmtId="174" fontId="20" fillId="10" borderId="12" xfId="0" applyNumberFormat="1" applyFont="1" applyFill="1" applyBorder="1" applyAlignment="1">
      <alignment vertical="center"/>
    </xf>
    <xf numFmtId="174" fontId="20" fillId="10" borderId="19" xfId="0" applyNumberFormat="1" applyFont="1" applyFill="1" applyBorder="1" applyAlignment="1">
      <alignment vertical="center"/>
    </xf>
    <xf numFmtId="210" fontId="16" fillId="10" borderId="25" xfId="0" applyNumberFormat="1" applyFont="1" applyFill="1" applyBorder="1" applyAlignment="1">
      <alignment vertical="center"/>
    </xf>
    <xf numFmtId="210" fontId="16" fillId="10" borderId="12" xfId="0" applyNumberFormat="1" applyFont="1" applyFill="1" applyBorder="1" applyAlignment="1">
      <alignment vertical="center"/>
    </xf>
    <xf numFmtId="200" fontId="16" fillId="10" borderId="28" xfId="0" applyNumberFormat="1" applyFont="1" applyFill="1" applyBorder="1" applyAlignment="1">
      <alignment vertical="center"/>
    </xf>
    <xf numFmtId="164" fontId="16" fillId="10" borderId="12" xfId="0" applyNumberFormat="1" applyFont="1" applyFill="1" applyBorder="1" applyAlignment="1">
      <alignment vertical="center"/>
    </xf>
    <xf numFmtId="210" fontId="16" fillId="10" borderId="15" xfId="0" applyNumberFormat="1" applyFont="1" applyFill="1" applyBorder="1" applyAlignment="1">
      <alignment vertical="center"/>
    </xf>
    <xf numFmtId="0" fontId="20" fillId="12" borderId="0" xfId="0" applyFont="1" applyFill="1" applyBorder="1" applyAlignment="1">
      <alignment vertical="center"/>
    </xf>
    <xf numFmtId="212" fontId="20" fillId="12" borderId="0" xfId="0" applyNumberFormat="1" applyFont="1" applyFill="1" applyBorder="1" applyAlignment="1">
      <alignment vertical="center"/>
    </xf>
    <xf numFmtId="174" fontId="20" fillId="12" borderId="0" xfId="0" applyNumberFormat="1" applyFont="1" applyFill="1" applyBorder="1" applyAlignment="1">
      <alignment vertical="center"/>
    </xf>
    <xf numFmtId="210" fontId="16" fillId="12" borderId="0" xfId="0" applyNumberFormat="1" applyFont="1" applyFill="1" applyBorder="1" applyAlignment="1">
      <alignment vertical="center"/>
    </xf>
    <xf numFmtId="3" fontId="16" fillId="12" borderId="0" xfId="0" applyNumberFormat="1" applyFont="1" applyFill="1" applyBorder="1" applyAlignment="1">
      <alignment vertical="center"/>
    </xf>
    <xf numFmtId="164" fontId="16" fillId="12" borderId="0" xfId="0" applyNumberFormat="1" applyFont="1" applyFill="1" applyBorder="1" applyAlignment="1">
      <alignment vertical="center"/>
    </xf>
    <xf numFmtId="200" fontId="16" fillId="12" borderId="0" xfId="0" applyNumberFormat="1" applyFont="1" applyFill="1" applyBorder="1" applyAlignment="1">
      <alignment vertical="center"/>
    </xf>
    <xf numFmtId="3" fontId="18" fillId="11" borderId="2" xfId="0" applyNumberFormat="1" applyFont="1" applyFill="1" applyBorder="1"/>
    <xf numFmtId="0" fontId="18" fillId="11" borderId="2" xfId="0" applyFont="1" applyFill="1" applyBorder="1"/>
    <xf numFmtId="212" fontId="74" fillId="11" borderId="2" xfId="0" applyNumberFormat="1" applyFont="1" applyFill="1" applyBorder="1"/>
    <xf numFmtId="212" fontId="74" fillId="11" borderId="3" xfId="0" applyNumberFormat="1" applyFont="1" applyFill="1" applyBorder="1"/>
    <xf numFmtId="3" fontId="18" fillId="11" borderId="0" xfId="0" applyNumberFormat="1" applyFont="1" applyFill="1" applyBorder="1"/>
    <xf numFmtId="0" fontId="18" fillId="11" borderId="0" xfId="0" applyFont="1" applyFill="1" applyBorder="1"/>
    <xf numFmtId="212" fontId="74" fillId="11" borderId="0" xfId="0" applyNumberFormat="1" applyFont="1" applyFill="1" applyBorder="1"/>
    <xf numFmtId="212" fontId="74" fillId="11" borderId="5" xfId="0" applyNumberFormat="1" applyFont="1" applyFill="1" applyBorder="1"/>
    <xf numFmtId="0" fontId="18" fillId="10" borderId="10" xfId="0" applyFont="1" applyFill="1" applyBorder="1"/>
    <xf numFmtId="3" fontId="10" fillId="10" borderId="23" xfId="0" applyNumberFormat="1" applyFont="1" applyFill="1" applyBorder="1" applyAlignment="1">
      <alignment vertical="center"/>
    </xf>
    <xf numFmtId="212" fontId="10" fillId="10" borderId="0" xfId="0" applyNumberFormat="1" applyFont="1" applyFill="1" applyBorder="1" applyAlignment="1">
      <alignment vertical="center"/>
    </xf>
    <xf numFmtId="212" fontId="18" fillId="10" borderId="0" xfId="0" applyNumberFormat="1" applyFont="1" applyFill="1" applyBorder="1"/>
    <xf numFmtId="212" fontId="18" fillId="10" borderId="5" xfId="0" applyNumberFormat="1" applyFont="1" applyFill="1" applyBorder="1"/>
    <xf numFmtId="0" fontId="4" fillId="10" borderId="10" xfId="0" applyFont="1" applyFill="1" applyBorder="1" applyAlignment="1">
      <alignment vertical="center"/>
    </xf>
    <xf numFmtId="186" fontId="4" fillId="10" borderId="0" xfId="0" applyNumberFormat="1" applyFont="1" applyFill="1" applyBorder="1" applyAlignment="1">
      <alignment vertical="center"/>
    </xf>
    <xf numFmtId="167" fontId="4" fillId="10" borderId="0" xfId="1" applyNumberFormat="1" applyFont="1" applyFill="1" applyBorder="1" applyAlignment="1">
      <alignment horizontal="right" vertical="center"/>
    </xf>
    <xf numFmtId="0" fontId="80" fillId="10" borderId="10" xfId="0" applyFont="1" applyFill="1" applyBorder="1" applyAlignment="1">
      <alignment vertical="center"/>
    </xf>
    <xf numFmtId="3" fontId="83" fillId="10" borderId="23" xfId="0" applyNumberFormat="1" applyFont="1" applyFill="1" applyBorder="1" applyAlignment="1">
      <alignment vertical="center"/>
    </xf>
    <xf numFmtId="3" fontId="83" fillId="10" borderId="0" xfId="0" applyNumberFormat="1" applyFont="1" applyFill="1" applyBorder="1" applyAlignment="1">
      <alignment vertical="center"/>
    </xf>
    <xf numFmtId="174" fontId="61" fillId="10" borderId="0" xfId="0" applyNumberFormat="1" applyFont="1" applyFill="1" applyBorder="1" applyAlignment="1">
      <alignment vertical="center"/>
    </xf>
    <xf numFmtId="167" fontId="61" fillId="10" borderId="0" xfId="1" applyNumberFormat="1" applyFont="1" applyFill="1" applyBorder="1" applyAlignment="1">
      <alignment horizontal="right" vertical="center"/>
    </xf>
    <xf numFmtId="174" fontId="4" fillId="10" borderId="0" xfId="0" applyNumberFormat="1" applyFont="1" applyFill="1" applyBorder="1" applyAlignment="1">
      <alignment vertical="center"/>
    </xf>
    <xf numFmtId="210" fontId="31" fillId="10" borderId="5" xfId="0" applyNumberFormat="1" applyFont="1" applyFill="1" applyBorder="1" applyAlignment="1">
      <alignment vertical="center"/>
    </xf>
    <xf numFmtId="3" fontId="84" fillId="10" borderId="23" xfId="0" applyNumberFormat="1" applyFont="1" applyFill="1" applyBorder="1" applyAlignment="1">
      <alignment vertical="center"/>
    </xf>
    <xf numFmtId="3" fontId="84" fillId="10" borderId="0" xfId="0" applyNumberFormat="1" applyFont="1" applyFill="1" applyBorder="1" applyAlignment="1">
      <alignment vertical="center"/>
    </xf>
    <xf numFmtId="3" fontId="79" fillId="10" borderId="22" xfId="0" quotePrefix="1" applyNumberFormat="1" applyFont="1" applyFill="1" applyBorder="1" applyAlignment="1">
      <alignment horizontal="right" vertical="center"/>
    </xf>
    <xf numFmtId="3" fontId="79" fillId="10" borderId="0" xfId="0" quotePrefix="1" applyNumberFormat="1" applyFont="1" applyFill="1" applyBorder="1" applyAlignment="1">
      <alignment horizontal="right" vertical="center"/>
    </xf>
    <xf numFmtId="3" fontId="79" fillId="10" borderId="0" xfId="0" applyNumberFormat="1" applyFont="1" applyFill="1" applyBorder="1" applyAlignment="1">
      <alignment horizontal="right" vertical="center"/>
    </xf>
    <xf numFmtId="0" fontId="4" fillId="10" borderId="11" xfId="0" applyFont="1" applyFill="1" applyBorder="1" applyAlignment="1">
      <alignment vertical="center"/>
    </xf>
    <xf numFmtId="0" fontId="4" fillId="10" borderId="12" xfId="0" applyFont="1" applyFill="1" applyBorder="1" applyAlignment="1">
      <alignment vertical="center"/>
    </xf>
    <xf numFmtId="0" fontId="4" fillId="10" borderId="18" xfId="0" applyFont="1" applyFill="1" applyBorder="1" applyAlignment="1">
      <alignment vertical="center"/>
    </xf>
    <xf numFmtId="3" fontId="10" fillId="10" borderId="25" xfId="0" applyNumberFormat="1" applyFont="1" applyFill="1" applyBorder="1" applyAlignment="1">
      <alignment vertical="center"/>
    </xf>
    <xf numFmtId="175" fontId="10" fillId="10" borderId="12" xfId="2" applyNumberFormat="1" applyFont="1" applyFill="1" applyBorder="1" applyAlignment="1">
      <alignment vertical="center"/>
    </xf>
    <xf numFmtId="186" fontId="4" fillId="10" borderId="12" xfId="0" applyNumberFormat="1" applyFont="1" applyFill="1" applyBorder="1" applyAlignment="1">
      <alignment vertical="center"/>
    </xf>
    <xf numFmtId="3" fontId="10" fillId="10" borderId="12" xfId="0" applyNumberFormat="1" applyFont="1" applyFill="1" applyBorder="1" applyAlignment="1">
      <alignment vertical="center"/>
    </xf>
    <xf numFmtId="167" fontId="10" fillId="10" borderId="12" xfId="1" applyNumberFormat="1" applyFont="1" applyFill="1" applyBorder="1" applyAlignment="1">
      <alignment horizontal="right" vertical="center"/>
    </xf>
    <xf numFmtId="213" fontId="4" fillId="10" borderId="15" xfId="0" applyNumberFormat="1" applyFont="1" applyFill="1" applyBorder="1" applyAlignment="1">
      <alignment vertical="center"/>
    </xf>
    <xf numFmtId="3" fontId="18" fillId="0" borderId="0" xfId="0" applyNumberFormat="1" applyFont="1" applyFill="1" applyBorder="1"/>
    <xf numFmtId="14" fontId="18" fillId="0" borderId="0" xfId="0" applyNumberFormat="1" applyFont="1" applyFill="1" applyBorder="1"/>
    <xf numFmtId="202" fontId="3" fillId="4" borderId="22" xfId="0" applyNumberFormat="1" applyFont="1" applyFill="1" applyBorder="1" applyAlignment="1">
      <alignment horizontal="center"/>
    </xf>
    <xf numFmtId="0" fontId="0" fillId="4" borderId="4" xfId="0" applyFill="1" applyBorder="1" applyAlignment="1">
      <alignment horizontal="center"/>
    </xf>
    <xf numFmtId="0" fontId="9" fillId="4" borderId="10" xfId="0" applyFont="1" applyFill="1" applyBorder="1" applyAlignment="1">
      <alignment horizontal="center"/>
    </xf>
    <xf numFmtId="7" fontId="9" fillId="4" borderId="0" xfId="1" applyNumberFormat="1" applyFont="1" applyFill="1" applyBorder="1" applyAlignment="1">
      <alignment horizontal="right" vertical="center"/>
    </xf>
    <xf numFmtId="43" fontId="9" fillId="4" borderId="0" xfId="1" applyNumberFormat="1" applyFont="1" applyFill="1" applyBorder="1" applyAlignment="1">
      <alignment horizontal="right" vertical="center"/>
    </xf>
    <xf numFmtId="0" fontId="3" fillId="4" borderId="4" xfId="0" applyFont="1" applyFill="1" applyBorder="1" applyAlignment="1">
      <alignment vertical="center"/>
    </xf>
    <xf numFmtId="0" fontId="9" fillId="4" borderId="0" xfId="0" applyFont="1" applyFill="1" applyBorder="1" applyAlignment="1">
      <alignment horizontal="center"/>
    </xf>
    <xf numFmtId="43" fontId="9" fillId="4" borderId="22" xfId="1" applyNumberFormat="1" applyFont="1" applyFill="1" applyBorder="1" applyAlignment="1">
      <alignment horizontal="right" vertical="center"/>
    </xf>
    <xf numFmtId="43" fontId="9" fillId="4" borderId="24" xfId="1" applyNumberFormat="1" applyFont="1" applyFill="1" applyBorder="1" applyAlignment="1">
      <alignment horizontal="right" vertical="center"/>
    </xf>
    <xf numFmtId="202" fontId="9" fillId="4" borderId="12" xfId="0" applyNumberFormat="1" applyFont="1" applyFill="1" applyBorder="1" applyAlignment="1">
      <alignment horizontal="center" vertical="center"/>
    </xf>
    <xf numFmtId="43" fontId="9" fillId="4" borderId="12" xfId="1" applyNumberFormat="1" applyFont="1" applyFill="1" applyBorder="1" applyAlignment="1">
      <alignment horizontal="right" vertical="center"/>
    </xf>
    <xf numFmtId="202" fontId="9" fillId="4" borderId="15" xfId="0" applyNumberFormat="1" applyFont="1" applyFill="1" applyBorder="1" applyAlignment="1">
      <alignment horizontal="center" vertical="center"/>
    </xf>
    <xf numFmtId="0" fontId="15" fillId="0" borderId="0" xfId="0" applyFont="1" applyAlignment="1">
      <alignment vertical="center"/>
    </xf>
    <xf numFmtId="0" fontId="3" fillId="0" borderId="0" xfId="0" applyFont="1" applyAlignment="1"/>
    <xf numFmtId="0" fontId="9" fillId="2" borderId="1" xfId="0" applyFont="1" applyFill="1" applyBorder="1"/>
    <xf numFmtId="0" fontId="56" fillId="4" borderId="0" xfId="0" applyFont="1" applyFill="1" applyBorder="1" applyAlignment="1">
      <alignment horizontal="center"/>
    </xf>
    <xf numFmtId="0" fontId="6" fillId="4" borderId="17" xfId="0" applyFont="1" applyFill="1" applyBorder="1" applyAlignment="1">
      <alignment horizontal="center" vertical="center"/>
    </xf>
    <xf numFmtId="0" fontId="9" fillId="4" borderId="17" xfId="0" applyFont="1" applyFill="1" applyBorder="1"/>
    <xf numFmtId="0" fontId="29" fillId="4" borderId="44" xfId="0" applyFont="1" applyFill="1" applyBorder="1" applyAlignment="1">
      <alignment horizontal="center" vertical="center"/>
    </xf>
    <xf numFmtId="186" fontId="41" fillId="4" borderId="0" xfId="0" applyNumberFormat="1" applyFont="1" applyFill="1" applyBorder="1" applyAlignment="1">
      <alignment vertical="center"/>
    </xf>
    <xf numFmtId="164" fontId="22" fillId="4" borderId="0" xfId="0" applyNumberFormat="1" applyFont="1" applyFill="1" applyBorder="1" applyAlignment="1">
      <alignment vertical="center"/>
    </xf>
    <xf numFmtId="186" fontId="22" fillId="4" borderId="0" xfId="0" applyNumberFormat="1" applyFont="1" applyFill="1" applyBorder="1" applyAlignment="1">
      <alignment vertical="center"/>
    </xf>
    <xf numFmtId="186" fontId="22" fillId="4" borderId="17" xfId="0" applyNumberFormat="1" applyFont="1" applyFill="1" applyBorder="1" applyAlignment="1">
      <alignment vertical="center"/>
    </xf>
    <xf numFmtId="189" fontId="22" fillId="4" borderId="0" xfId="0" applyNumberFormat="1" applyFont="1" applyFill="1" applyBorder="1" applyAlignment="1">
      <alignment vertical="center"/>
    </xf>
    <xf numFmtId="187" fontId="22" fillId="4" borderId="0" xfId="0" applyNumberFormat="1" applyFont="1" applyFill="1" applyBorder="1" applyAlignment="1">
      <alignment vertical="center"/>
    </xf>
    <xf numFmtId="186" fontId="22" fillId="4" borderId="17" xfId="0" applyNumberFormat="1" applyFont="1" applyFill="1" applyBorder="1" applyAlignment="1">
      <alignment horizontal="right" vertical="center"/>
    </xf>
    <xf numFmtId="164" fontId="22" fillId="4" borderId="17" xfId="0" applyNumberFormat="1" applyFont="1" applyFill="1" applyBorder="1" applyAlignment="1">
      <alignment horizontal="right" vertical="center"/>
    </xf>
    <xf numFmtId="164" fontId="22" fillId="4" borderId="5" xfId="0" applyNumberFormat="1" applyFont="1" applyFill="1" applyBorder="1" applyAlignment="1">
      <alignment horizontal="right" vertical="center"/>
    </xf>
    <xf numFmtId="164" fontId="41" fillId="4" borderId="0" xfId="0" applyNumberFormat="1" applyFont="1" applyFill="1" applyBorder="1" applyAlignment="1">
      <alignment vertical="center"/>
    </xf>
    <xf numFmtId="164" fontId="22" fillId="4" borderId="17" xfId="0" applyNumberFormat="1" applyFont="1" applyFill="1" applyBorder="1" applyAlignment="1">
      <alignment vertical="center"/>
    </xf>
    <xf numFmtId="164" fontId="22" fillId="4" borderId="0" xfId="0" applyNumberFormat="1" applyFont="1" applyFill="1" applyBorder="1" applyAlignment="1">
      <alignment horizontal="right" vertical="center"/>
    </xf>
    <xf numFmtId="164" fontId="22" fillId="4" borderId="22" xfId="0" applyNumberFormat="1" applyFont="1" applyFill="1" applyBorder="1" applyAlignment="1">
      <alignment vertical="center"/>
    </xf>
    <xf numFmtId="187" fontId="22" fillId="4" borderId="23" xfId="0" applyNumberFormat="1" applyFont="1" applyFill="1" applyBorder="1" applyAlignment="1">
      <alignment vertical="center"/>
    </xf>
    <xf numFmtId="164" fontId="22" fillId="4" borderId="23" xfId="0" applyNumberFormat="1" applyFont="1" applyFill="1" applyBorder="1" applyAlignment="1">
      <alignment vertical="center"/>
    </xf>
    <xf numFmtId="164" fontId="22" fillId="4" borderId="83" xfId="0" applyNumberFormat="1" applyFont="1" applyFill="1" applyBorder="1" applyAlignment="1">
      <alignment horizontal="right" vertical="center"/>
    </xf>
    <xf numFmtId="0" fontId="29" fillId="4" borderId="45" xfId="0" applyFont="1" applyFill="1" applyBorder="1" applyAlignment="1">
      <alignment horizontal="center" vertical="center"/>
    </xf>
    <xf numFmtId="164" fontId="22" fillId="4" borderId="24" xfId="0" applyNumberFormat="1" applyFont="1" applyFill="1" applyBorder="1" applyAlignment="1">
      <alignment vertical="center"/>
    </xf>
    <xf numFmtId="164" fontId="22" fillId="4" borderId="12" xfId="0" applyNumberFormat="1" applyFont="1" applyFill="1" applyBorder="1" applyAlignment="1">
      <alignment vertical="center"/>
    </xf>
    <xf numFmtId="187" fontId="22" fillId="4" borderId="25" xfId="0" applyNumberFormat="1" applyFont="1" applyFill="1" applyBorder="1" applyAlignment="1">
      <alignment vertical="center"/>
    </xf>
    <xf numFmtId="187" fontId="22" fillId="4" borderId="12" xfId="0" applyNumberFormat="1" applyFont="1" applyFill="1" applyBorder="1" applyAlignment="1">
      <alignment vertical="center"/>
    </xf>
    <xf numFmtId="164" fontId="22" fillId="4" borderId="12" xfId="0" applyNumberFormat="1" applyFont="1" applyFill="1" applyBorder="1" applyAlignment="1">
      <alignment horizontal="right" vertical="center"/>
    </xf>
    <xf numFmtId="164" fontId="22" fillId="4" borderId="25" xfId="0" applyNumberFormat="1" applyFont="1" applyFill="1" applyBorder="1" applyAlignment="1">
      <alignment vertical="center"/>
    </xf>
    <xf numFmtId="164" fontId="22" fillId="4" borderId="84" xfId="0" applyNumberFormat="1" applyFont="1" applyFill="1" applyBorder="1" applyAlignment="1">
      <alignment horizontal="right" vertical="center"/>
    </xf>
    <xf numFmtId="164" fontId="9" fillId="0" borderId="0" xfId="0" applyNumberFormat="1" applyFont="1"/>
    <xf numFmtId="164" fontId="9" fillId="0" borderId="0" xfId="0" applyNumberFormat="1" applyFont="1" applyBorder="1"/>
    <xf numFmtId="0" fontId="32" fillId="0" borderId="0" xfId="0" applyFont="1" applyBorder="1"/>
    <xf numFmtId="0" fontId="32" fillId="0" borderId="0" xfId="0" applyFont="1" applyBorder="1" applyAlignment="1"/>
    <xf numFmtId="0" fontId="37" fillId="0" borderId="0" xfId="0" applyFont="1" applyBorder="1"/>
    <xf numFmtId="0" fontId="85" fillId="0" borderId="0" xfId="0" applyFont="1"/>
    <xf numFmtId="0" fontId="85" fillId="0" borderId="0" xfId="0" applyFont="1" applyBorder="1"/>
    <xf numFmtId="0" fontId="32" fillId="0" borderId="0" xfId="0" applyFont="1"/>
    <xf numFmtId="0" fontId="37" fillId="0" borderId="0" xfId="0" applyFont="1"/>
    <xf numFmtId="0" fontId="13" fillId="0" borderId="0" xfId="0" applyFont="1" applyBorder="1"/>
    <xf numFmtId="44" fontId="86" fillId="0" borderId="0" xfId="2" applyFont="1" applyBorder="1" applyAlignment="1"/>
    <xf numFmtId="0" fontId="6" fillId="4" borderId="0" xfId="0" applyFont="1" applyFill="1" applyBorder="1" applyAlignment="1">
      <alignment horizontal="left"/>
    </xf>
    <xf numFmtId="199" fontId="3" fillId="4" borderId="0" xfId="0" applyNumberFormat="1" applyFont="1" applyFill="1" applyBorder="1" applyAlignment="1">
      <alignment horizontal="right" vertical="center"/>
    </xf>
    <xf numFmtId="0" fontId="6" fillId="4" borderId="23" xfId="0" applyFont="1" applyFill="1" applyBorder="1"/>
    <xf numFmtId="0" fontId="6" fillId="4" borderId="23" xfId="0" applyFont="1" applyFill="1" applyBorder="1" applyAlignment="1">
      <alignment horizontal="center" vertical="center"/>
    </xf>
    <xf numFmtId="214" fontId="36" fillId="4" borderId="0" xfId="0" applyNumberFormat="1" applyFont="1" applyFill="1" applyBorder="1" applyAlignment="1">
      <alignment horizontal="right" vertical="center"/>
    </xf>
    <xf numFmtId="199" fontId="36" fillId="4" borderId="0" xfId="0" applyNumberFormat="1" applyFont="1" applyFill="1" applyBorder="1" applyAlignment="1">
      <alignment horizontal="right" vertical="center"/>
    </xf>
    <xf numFmtId="215" fontId="36" fillId="4" borderId="23" xfId="0" applyNumberFormat="1" applyFont="1" applyFill="1" applyBorder="1" applyAlignment="1">
      <alignment horizontal="right" vertical="center"/>
    </xf>
    <xf numFmtId="165" fontId="50" fillId="4" borderId="0" xfId="0" applyNumberFormat="1" applyFont="1" applyFill="1" applyBorder="1" applyAlignment="1">
      <alignment horizontal="right" vertical="center"/>
    </xf>
    <xf numFmtId="175" fontId="50" fillId="4" borderId="23" xfId="0" applyNumberFormat="1" applyFont="1" applyFill="1" applyBorder="1" applyAlignment="1">
      <alignment vertical="center"/>
    </xf>
    <xf numFmtId="175" fontId="36" fillId="4" borderId="0" xfId="2" applyNumberFormat="1" applyFont="1" applyFill="1" applyBorder="1" applyAlignment="1">
      <alignment horizontal="center" vertical="center"/>
    </xf>
    <xf numFmtId="175" fontId="50" fillId="4" borderId="0" xfId="0" applyNumberFormat="1" applyFont="1" applyFill="1" applyBorder="1" applyAlignment="1">
      <alignment vertical="center"/>
    </xf>
    <xf numFmtId="214" fontId="36" fillId="4" borderId="23" xfId="0" applyNumberFormat="1" applyFont="1" applyFill="1" applyBorder="1" applyAlignment="1">
      <alignment horizontal="right" vertical="center"/>
    </xf>
    <xf numFmtId="214" fontId="3" fillId="4" borderId="5" xfId="0" applyNumberFormat="1" applyFont="1" applyFill="1" applyBorder="1" applyAlignment="1">
      <alignment horizontal="center" vertical="center"/>
    </xf>
    <xf numFmtId="188" fontId="50" fillId="4" borderId="0" xfId="0" applyNumberFormat="1" applyFont="1" applyFill="1" applyBorder="1" applyAlignment="1">
      <alignment horizontal="right" vertical="center"/>
    </xf>
    <xf numFmtId="3" fontId="50" fillId="4" borderId="23" xfId="0" applyNumberFormat="1" applyFont="1" applyFill="1" applyBorder="1" applyAlignment="1">
      <alignment vertical="center"/>
    </xf>
    <xf numFmtId="214" fontId="36" fillId="4" borderId="0" xfId="0" applyNumberFormat="1" applyFont="1" applyFill="1" applyBorder="1" applyAlignment="1">
      <alignment horizontal="center" vertical="center"/>
    </xf>
    <xf numFmtId="3" fontId="50" fillId="4" borderId="0" xfId="0" applyNumberFormat="1" applyFont="1" applyFill="1" applyBorder="1" applyAlignment="1">
      <alignment vertical="center"/>
    </xf>
    <xf numFmtId="3" fontId="36" fillId="4" borderId="23" xfId="1" applyNumberFormat="1" applyFont="1" applyFill="1" applyBorder="1" applyAlignment="1">
      <alignment horizontal="right" vertical="center"/>
    </xf>
    <xf numFmtId="167" fontId="36" fillId="4" borderId="0" xfId="1" applyNumberFormat="1" applyFont="1" applyFill="1" applyBorder="1" applyAlignment="1">
      <alignment horizontal="right" vertical="center"/>
    </xf>
    <xf numFmtId="3" fontId="36" fillId="4" borderId="0" xfId="1" applyNumberFormat="1" applyFont="1" applyFill="1" applyBorder="1" applyAlignment="1">
      <alignment horizontal="right" vertical="center"/>
    </xf>
    <xf numFmtId="214" fontId="36" fillId="4" borderId="12" xfId="0" applyNumberFormat="1" applyFont="1" applyFill="1" applyBorder="1" applyAlignment="1">
      <alignment horizontal="right" vertical="center"/>
    </xf>
    <xf numFmtId="215" fontId="36" fillId="4" borderId="19" xfId="0" applyNumberFormat="1" applyFont="1" applyFill="1" applyBorder="1" applyAlignment="1">
      <alignment horizontal="right" vertical="center"/>
    </xf>
    <xf numFmtId="0" fontId="36" fillId="4" borderId="25" xfId="0" applyFont="1" applyFill="1" applyBorder="1"/>
    <xf numFmtId="165" fontId="36" fillId="4" borderId="12" xfId="0" applyNumberFormat="1" applyFont="1" applyFill="1" applyBorder="1" applyAlignment="1">
      <alignment horizontal="right" vertical="center"/>
    </xf>
    <xf numFmtId="199" fontId="36" fillId="4" borderId="19" xfId="0" applyNumberFormat="1" applyFont="1" applyFill="1" applyBorder="1" applyAlignment="1">
      <alignment horizontal="right" vertical="center"/>
    </xf>
    <xf numFmtId="175" fontId="36" fillId="4" borderId="25" xfId="0" applyNumberFormat="1" applyFont="1" applyFill="1" applyBorder="1" applyAlignment="1">
      <alignment horizontal="right" vertical="center"/>
    </xf>
    <xf numFmtId="0" fontId="36" fillId="4" borderId="12" xfId="0" applyFont="1" applyFill="1" applyBorder="1" applyAlignment="1">
      <alignment horizontal="right" vertical="center"/>
    </xf>
    <xf numFmtId="175" fontId="36" fillId="4" borderId="12" xfId="0" applyNumberFormat="1" applyFont="1" applyFill="1" applyBorder="1" applyAlignment="1">
      <alignment horizontal="right" vertical="center"/>
    </xf>
    <xf numFmtId="214" fontId="36" fillId="4" borderId="25" xfId="0" applyNumberFormat="1" applyFont="1" applyFill="1" applyBorder="1" applyAlignment="1">
      <alignment horizontal="right" vertical="center"/>
    </xf>
    <xf numFmtId="214" fontId="3" fillId="0" borderId="0" xfId="0" applyNumberFormat="1" applyFont="1"/>
    <xf numFmtId="0" fontId="3" fillId="0" borderId="36" xfId="0" applyFont="1" applyFill="1" applyBorder="1" applyAlignment="1">
      <alignment vertical="center"/>
    </xf>
    <xf numFmtId="0" fontId="3" fillId="0" borderId="34" xfId="0" applyFont="1" applyFill="1" applyBorder="1" applyAlignment="1">
      <alignment horizontal="centerContinuous" vertical="center"/>
    </xf>
    <xf numFmtId="0" fontId="20" fillId="4" borderId="10" xfId="0" applyFont="1" applyFill="1" applyBorder="1" applyAlignment="1"/>
    <xf numFmtId="202" fontId="18" fillId="4" borderId="0" xfId="0" applyNumberFormat="1" applyFont="1" applyFill="1" applyBorder="1"/>
    <xf numFmtId="202" fontId="18" fillId="4" borderId="23" xfId="0" applyNumberFormat="1" applyFont="1" applyFill="1" applyBorder="1"/>
    <xf numFmtId="202" fontId="20" fillId="4" borderId="40" xfId="0" applyNumberFormat="1" applyFont="1" applyFill="1" applyBorder="1" applyAlignment="1">
      <alignment horizontal="center"/>
    </xf>
    <xf numFmtId="202" fontId="18" fillId="4" borderId="17" xfId="0" applyNumberFormat="1" applyFont="1" applyFill="1" applyBorder="1"/>
    <xf numFmtId="202" fontId="18" fillId="4" borderId="5" xfId="0" applyNumberFormat="1" applyFont="1" applyFill="1" applyBorder="1"/>
    <xf numFmtId="167" fontId="27" fillId="4" borderId="0" xfId="1" applyNumberFormat="1" applyFont="1" applyFill="1" applyBorder="1" applyAlignment="1">
      <alignment horizontal="right" vertical="center"/>
    </xf>
    <xf numFmtId="179" fontId="27" fillId="4" borderId="0" xfId="3" applyNumberFormat="1" applyFont="1" applyFill="1" applyBorder="1" applyAlignment="1">
      <alignment horizontal="right" vertical="center"/>
    </xf>
    <xf numFmtId="172" fontId="27" fillId="4" borderId="0" xfId="0" applyNumberFormat="1" applyFont="1" applyFill="1" applyBorder="1" applyAlignment="1">
      <alignment vertical="center"/>
    </xf>
    <xf numFmtId="165" fontId="27" fillId="4" borderId="23" xfId="0" applyNumberFormat="1" applyFont="1" applyFill="1" applyBorder="1" applyAlignment="1">
      <alignment horizontal="right" vertical="center"/>
    </xf>
    <xf numFmtId="179" fontId="27" fillId="4" borderId="40" xfId="3" applyNumberFormat="1" applyFont="1" applyFill="1" applyBorder="1" applyAlignment="1">
      <alignment horizontal="right" vertical="center"/>
    </xf>
    <xf numFmtId="175" fontId="27" fillId="4" borderId="0" xfId="0" quotePrefix="1" applyNumberFormat="1" applyFont="1" applyFill="1" applyBorder="1" applyAlignment="1">
      <alignment horizontal="centerContinuous" vertical="center"/>
    </xf>
    <xf numFmtId="0" fontId="27" fillId="5" borderId="17" xfId="0" applyFont="1" applyFill="1" applyBorder="1" applyAlignment="1">
      <alignment horizontal="centerContinuous" vertical="center"/>
    </xf>
    <xf numFmtId="175" fontId="27" fillId="4" borderId="0" xfId="0" applyNumberFormat="1" applyFont="1" applyFill="1" applyBorder="1" applyAlignment="1">
      <alignment horizontal="right" vertical="center"/>
    </xf>
    <xf numFmtId="175" fontId="27" fillId="4" borderId="5" xfId="0" applyNumberFormat="1" applyFont="1" applyFill="1" applyBorder="1" applyAlignment="1">
      <alignment horizontal="centerContinuous" vertical="center"/>
    </xf>
    <xf numFmtId="188" fontId="27" fillId="4" borderId="23" xfId="0" applyNumberFormat="1" applyFont="1" applyFill="1" applyBorder="1" applyAlignment="1">
      <alignment horizontal="right" vertical="center"/>
    </xf>
    <xf numFmtId="3" fontId="27" fillId="4" borderId="0" xfId="0" quotePrefix="1" applyNumberFormat="1" applyFont="1" applyFill="1" applyBorder="1" applyAlignment="1">
      <alignment horizontal="centerContinuous" vertical="center"/>
    </xf>
    <xf numFmtId="3" fontId="27" fillId="4" borderId="17" xfId="0" applyNumberFormat="1" applyFont="1" applyFill="1" applyBorder="1" applyAlignment="1">
      <alignment horizontal="centerContinuous" vertical="center"/>
    </xf>
    <xf numFmtId="3" fontId="27" fillId="4" borderId="0" xfId="0" quotePrefix="1" applyNumberFormat="1" applyFont="1" applyFill="1" applyBorder="1" applyAlignment="1">
      <alignment horizontal="right" vertical="center"/>
    </xf>
    <xf numFmtId="3" fontId="27" fillId="4" borderId="5" xfId="0" applyNumberFormat="1" applyFont="1" applyFill="1" applyBorder="1" applyAlignment="1">
      <alignment horizontal="centerContinuous" vertical="center"/>
    </xf>
    <xf numFmtId="175" fontId="27" fillId="4" borderId="0" xfId="0" applyNumberFormat="1" applyFont="1" applyFill="1" applyBorder="1" applyAlignment="1">
      <alignment horizontal="centerContinuous" vertical="center"/>
    </xf>
    <xf numFmtId="175" fontId="27" fillId="4" borderId="17" xfId="0" applyNumberFormat="1" applyFont="1" applyFill="1" applyBorder="1" applyAlignment="1">
      <alignment horizontal="centerContinuous" vertical="center"/>
    </xf>
    <xf numFmtId="202" fontId="9" fillId="4" borderId="25" xfId="0" applyNumberFormat="1" applyFont="1" applyFill="1" applyBorder="1" applyAlignment="1">
      <alignment horizontal="center" vertical="center"/>
    </xf>
    <xf numFmtId="202" fontId="9" fillId="4" borderId="41" xfId="0" applyNumberFormat="1" applyFont="1" applyFill="1" applyBorder="1" applyAlignment="1">
      <alignment horizontal="center" vertical="center"/>
    </xf>
    <xf numFmtId="175" fontId="9" fillId="4" borderId="19" xfId="0" applyNumberFormat="1" applyFont="1" applyFill="1" applyBorder="1" applyAlignment="1">
      <alignment horizontal="center" vertical="center"/>
    </xf>
    <xf numFmtId="0" fontId="89" fillId="0" borderId="0" xfId="0" applyFont="1" applyAlignment="1">
      <alignment horizontal="center"/>
    </xf>
    <xf numFmtId="3" fontId="50" fillId="4" borderId="23" xfId="0" applyNumberFormat="1" applyFont="1" applyFill="1" applyBorder="1" applyAlignment="1">
      <alignment horizontal="right" vertical="center"/>
    </xf>
    <xf numFmtId="175" fontId="50" fillId="4" borderId="0" xfId="0" applyNumberFormat="1" applyFont="1" applyFill="1" applyBorder="1" applyAlignment="1">
      <alignment horizontal="right" vertical="center"/>
    </xf>
    <xf numFmtId="167" fontId="89" fillId="0" borderId="0" xfId="1" applyNumberFormat="1" applyFont="1"/>
    <xf numFmtId="3" fontId="50" fillId="4" borderId="0" xfId="0" applyNumberFormat="1" applyFont="1" applyFill="1" applyBorder="1" applyAlignment="1">
      <alignment horizontal="right" vertical="center"/>
    </xf>
    <xf numFmtId="3" fontId="9" fillId="4" borderId="5" xfId="0" applyNumberFormat="1" applyFont="1" applyFill="1" applyBorder="1" applyAlignment="1">
      <alignment horizontal="right" vertical="center"/>
    </xf>
    <xf numFmtId="0" fontId="3" fillId="4" borderId="24" xfId="0" applyFont="1" applyFill="1" applyBorder="1" applyAlignment="1">
      <alignment horizontal="right" vertical="center"/>
    </xf>
    <xf numFmtId="3" fontId="50" fillId="4" borderId="25" xfId="0" applyNumberFormat="1" applyFont="1" applyFill="1" applyBorder="1" applyAlignment="1">
      <alignment horizontal="right" vertical="center"/>
    </xf>
    <xf numFmtId="175" fontId="50" fillId="4" borderId="12" xfId="0" applyNumberFormat="1" applyFont="1" applyFill="1" applyBorder="1" applyAlignment="1">
      <alignment horizontal="right" vertical="center"/>
    </xf>
    <xf numFmtId="175" fontId="9" fillId="4" borderId="15" xfId="0" applyNumberFormat="1" applyFont="1" applyFill="1" applyBorder="1" applyAlignment="1">
      <alignment horizontal="right" vertical="center"/>
    </xf>
    <xf numFmtId="3" fontId="29" fillId="4" borderId="0" xfId="0" applyNumberFormat="1" applyFont="1" applyFill="1" applyBorder="1" applyAlignment="1">
      <alignment horizontal="center" vertical="center"/>
    </xf>
    <xf numFmtId="179" fontId="29" fillId="4" borderId="0" xfId="3" applyNumberFormat="1" applyFont="1" applyFill="1" applyBorder="1" applyAlignment="1">
      <alignment vertical="center"/>
    </xf>
    <xf numFmtId="5" fontId="29" fillId="4" borderId="23" xfId="2" applyNumberFormat="1" applyFont="1" applyFill="1" applyBorder="1" applyAlignment="1">
      <alignment horizontal="right" vertical="center"/>
    </xf>
    <xf numFmtId="216" fontId="29" fillId="4" borderId="5" xfId="0" applyNumberFormat="1" applyFont="1" applyFill="1" applyBorder="1" applyAlignment="1">
      <alignment horizontal="right" vertical="center"/>
    </xf>
    <xf numFmtId="37" fontId="29" fillId="4" borderId="23" xfId="2" applyNumberFormat="1" applyFont="1" applyFill="1" applyBorder="1" applyAlignment="1">
      <alignment horizontal="right" vertical="center"/>
    </xf>
    <xf numFmtId="41" fontId="29" fillId="4" borderId="0" xfId="1" applyNumberFormat="1" applyFont="1" applyFill="1" applyBorder="1" applyAlignment="1">
      <alignment horizontal="center" vertical="center"/>
    </xf>
    <xf numFmtId="41" fontId="29" fillId="4" borderId="0" xfId="1" applyNumberFormat="1" applyFont="1" applyFill="1" applyBorder="1" applyAlignment="1">
      <alignment vertical="center"/>
    </xf>
    <xf numFmtId="5" fontId="3" fillId="0" borderId="0" xfId="0" applyNumberFormat="1" applyFont="1" applyFill="1"/>
    <xf numFmtId="0" fontId="3" fillId="2" borderId="2" xfId="0" applyFont="1" applyFill="1" applyBorder="1" applyAlignment="1">
      <alignment horizontal="right" indent="5"/>
    </xf>
    <xf numFmtId="0" fontId="6" fillId="4" borderId="0" xfId="0" applyFont="1" applyFill="1" applyBorder="1" applyAlignment="1">
      <alignment horizontal="right" indent="5"/>
    </xf>
    <xf numFmtId="3" fontId="29" fillId="4" borderId="23" xfId="2" applyNumberFormat="1" applyFont="1" applyFill="1" applyBorder="1" applyAlignment="1">
      <alignment horizontal="right" vertical="center" indent="4"/>
    </xf>
    <xf numFmtId="216" fontId="29" fillId="4" borderId="0" xfId="0" applyNumberFormat="1" applyFont="1" applyFill="1" applyBorder="1" applyAlignment="1">
      <alignment vertical="center"/>
    </xf>
    <xf numFmtId="217" fontId="0" fillId="0" borderId="0" xfId="3" applyNumberFormat="1" applyFont="1"/>
    <xf numFmtId="3" fontId="29" fillId="4" borderId="23" xfId="1" applyNumberFormat="1" applyFont="1" applyFill="1" applyBorder="1" applyAlignment="1">
      <alignment horizontal="right" vertical="center" indent="4"/>
    </xf>
    <xf numFmtId="41" fontId="29" fillId="4" borderId="23" xfId="1" applyNumberFormat="1" applyFont="1" applyFill="1" applyBorder="1" applyAlignment="1">
      <alignment horizontal="center" vertical="center"/>
    </xf>
    <xf numFmtId="41" fontId="29" fillId="4" borderId="23" xfId="1" applyNumberFormat="1" applyFont="1" applyFill="1" applyBorder="1" applyAlignment="1">
      <alignment vertical="center"/>
    </xf>
    <xf numFmtId="0" fontId="5" fillId="4" borderId="12" xfId="0" applyFont="1" applyFill="1" applyBorder="1" applyAlignment="1">
      <alignment horizontal="right" indent="5"/>
    </xf>
    <xf numFmtId="0" fontId="6" fillId="0" borderId="0" xfId="0" applyFont="1" applyFill="1" applyBorder="1" applyAlignment="1">
      <alignment horizontal="right" indent="5"/>
    </xf>
    <xf numFmtId="0" fontId="32" fillId="0" borderId="0" xfId="0" applyFont="1" applyAlignment="1">
      <alignment horizontal="right" indent="5"/>
    </xf>
    <xf numFmtId="0" fontId="3" fillId="0" borderId="0" xfId="0" applyFont="1" applyAlignment="1">
      <alignment horizontal="right" indent="5"/>
    </xf>
    <xf numFmtId="3" fontId="29" fillId="4" borderId="23" xfId="2" applyNumberFormat="1" applyFont="1" applyFill="1" applyBorder="1" applyAlignment="1">
      <alignment horizontal="right" vertical="center"/>
    </xf>
    <xf numFmtId="3" fontId="29" fillId="4" borderId="0" xfId="2" applyNumberFormat="1" applyFont="1" applyFill="1" applyBorder="1" applyAlignment="1">
      <alignment horizontal="center" vertical="center"/>
    </xf>
    <xf numFmtId="179" fontId="29" fillId="4" borderId="0" xfId="3" applyNumberFormat="1" applyFont="1" applyFill="1" applyBorder="1" applyAlignment="1">
      <alignment horizontal="center" vertical="center"/>
    </xf>
    <xf numFmtId="0" fontId="3" fillId="2" borderId="2" xfId="0" applyFont="1" applyFill="1" applyBorder="1" applyAlignment="1">
      <alignment horizontal="center"/>
    </xf>
    <xf numFmtId="0" fontId="3" fillId="2" borderId="2" xfId="0" applyFont="1" applyFill="1" applyBorder="1" applyAlignment="1">
      <alignment horizontal="right"/>
    </xf>
    <xf numFmtId="0" fontId="3" fillId="2" borderId="3" xfId="0" applyFont="1" applyFill="1" applyBorder="1" applyAlignment="1">
      <alignment horizontal="center"/>
    </xf>
    <xf numFmtId="0" fontId="71" fillId="4" borderId="4" xfId="0" applyFont="1" applyFill="1" applyBorder="1" applyAlignment="1">
      <alignment vertical="center"/>
    </xf>
    <xf numFmtId="0" fontId="71" fillId="4" borderId="0" xfId="0" applyFont="1" applyFill="1" applyBorder="1" applyAlignment="1">
      <alignment vertical="center"/>
    </xf>
    <xf numFmtId="0" fontId="30" fillId="4" borderId="17" xfId="0" applyFont="1" applyFill="1" applyBorder="1" applyAlignment="1">
      <alignment horizontal="center" vertical="center"/>
    </xf>
    <xf numFmtId="0" fontId="71" fillId="4" borderId="0" xfId="0" applyFont="1" applyFill="1" applyBorder="1" applyAlignment="1">
      <alignment horizontal="right" vertical="center"/>
    </xf>
    <xf numFmtId="179" fontId="23" fillId="4" borderId="0" xfId="0" applyNumberFormat="1" applyFont="1" applyFill="1" applyBorder="1" applyAlignment="1">
      <alignment horizontal="center"/>
    </xf>
    <xf numFmtId="0" fontId="30" fillId="4" borderId="23" xfId="0" applyFont="1" applyFill="1" applyBorder="1" applyAlignment="1">
      <alignment horizontal="right" vertical="center"/>
    </xf>
    <xf numFmtId="0" fontId="30" fillId="4" borderId="5" xfId="0" applyFont="1" applyFill="1" applyBorder="1" applyAlignment="1">
      <alignment horizontal="center" vertical="center"/>
    </xf>
    <xf numFmtId="37" fontId="90" fillId="4" borderId="23" xfId="2" applyNumberFormat="1" applyFont="1" applyFill="1" applyBorder="1" applyAlignment="1">
      <alignment horizontal="right" vertical="center"/>
    </xf>
    <xf numFmtId="179" fontId="90" fillId="4" borderId="0" xfId="3" applyNumberFormat="1" applyFont="1" applyFill="1" applyBorder="1" applyAlignment="1">
      <alignment horizontal="right" vertical="center"/>
    </xf>
    <xf numFmtId="179" fontId="22" fillId="4" borderId="17" xfId="0" quotePrefix="1" applyNumberFormat="1" applyFont="1" applyFill="1" applyBorder="1" applyAlignment="1">
      <alignment horizontal="center" vertical="center"/>
    </xf>
    <xf numFmtId="5" fontId="90" fillId="4" borderId="23" xfId="2" applyNumberFormat="1" applyFont="1" applyFill="1" applyBorder="1" applyAlignment="1">
      <alignment horizontal="right" vertical="center"/>
    </xf>
    <xf numFmtId="175" fontId="90" fillId="4" borderId="23" xfId="0" applyNumberFormat="1" applyFont="1" applyFill="1" applyBorder="1" applyAlignment="1">
      <alignment horizontal="right" vertical="center" indent="1"/>
    </xf>
    <xf numFmtId="175" fontId="90" fillId="4" borderId="5" xfId="0" applyNumberFormat="1" applyFont="1" applyFill="1" applyBorder="1" applyAlignment="1">
      <alignment horizontal="right" vertical="center" indent="1"/>
    </xf>
    <xf numFmtId="41" fontId="90" fillId="4" borderId="23" xfId="1" applyNumberFormat="1" applyFont="1" applyFill="1" applyBorder="1" applyAlignment="1">
      <alignment horizontal="center" vertical="center"/>
    </xf>
    <xf numFmtId="1" fontId="90" fillId="4" borderId="5" xfId="0" applyNumberFormat="1" applyFont="1" applyFill="1" applyBorder="1" applyAlignment="1">
      <alignment horizontal="right" vertical="center" indent="1"/>
    </xf>
    <xf numFmtId="0" fontId="69" fillId="4" borderId="0" xfId="0" applyFont="1" applyFill="1" applyBorder="1" applyAlignment="1">
      <alignment vertical="center"/>
    </xf>
    <xf numFmtId="41" fontId="91" fillId="4" borderId="23" xfId="1" applyNumberFormat="1" applyFont="1" applyFill="1" applyBorder="1" applyAlignment="1">
      <alignment horizontal="center" vertical="center"/>
    </xf>
    <xf numFmtId="179" fontId="91" fillId="4" borderId="0" xfId="3" applyNumberFormat="1" applyFont="1" applyFill="1" applyBorder="1" applyAlignment="1">
      <alignment horizontal="right" vertical="center"/>
    </xf>
    <xf numFmtId="179" fontId="69" fillId="4" borderId="17" xfId="0" quotePrefix="1" applyNumberFormat="1" applyFont="1" applyFill="1" applyBorder="1" applyAlignment="1">
      <alignment horizontal="center" vertical="center"/>
    </xf>
    <xf numFmtId="1" fontId="91" fillId="4" borderId="23" xfId="0" applyNumberFormat="1" applyFont="1" applyFill="1" applyBorder="1" applyAlignment="1">
      <alignment horizontal="right" vertical="center" indent="1"/>
    </xf>
    <xf numFmtId="1" fontId="91" fillId="4" borderId="5" xfId="0" applyNumberFormat="1" applyFont="1" applyFill="1" applyBorder="1" applyAlignment="1">
      <alignment horizontal="right" vertical="center" indent="1"/>
    </xf>
    <xf numFmtId="0" fontId="69" fillId="4" borderId="10" xfId="0" applyFont="1" applyFill="1" applyBorder="1" applyAlignment="1">
      <alignment horizontal="left" vertical="center"/>
    </xf>
    <xf numFmtId="1" fontId="69" fillId="4" borderId="5" xfId="0" applyNumberFormat="1" applyFont="1" applyFill="1" applyBorder="1" applyAlignment="1">
      <alignment horizontal="right" vertical="center" indent="1"/>
    </xf>
    <xf numFmtId="179" fontId="69" fillId="4" borderId="17" xfId="0" applyNumberFormat="1" applyFont="1" applyFill="1" applyBorder="1" applyAlignment="1">
      <alignment horizontal="center" vertical="center"/>
    </xf>
    <xf numFmtId="1" fontId="90" fillId="4" borderId="23" xfId="0" applyNumberFormat="1" applyFont="1" applyFill="1" applyBorder="1" applyAlignment="1">
      <alignment horizontal="right" vertical="center" indent="1"/>
    </xf>
    <xf numFmtId="37" fontId="90" fillId="4" borderId="23" xfId="1" applyNumberFormat="1" applyFont="1" applyFill="1" applyBorder="1" applyAlignment="1">
      <alignment vertical="center"/>
    </xf>
    <xf numFmtId="175" fontId="22" fillId="4" borderId="5" xfId="0" applyNumberFormat="1" applyFont="1" applyFill="1" applyBorder="1" applyAlignment="1">
      <alignment horizontal="right" vertical="center" indent="1"/>
    </xf>
    <xf numFmtId="0" fontId="61" fillId="4" borderId="11" xfId="0" applyFont="1" applyFill="1" applyBorder="1"/>
    <xf numFmtId="0" fontId="61" fillId="4" borderId="12" xfId="0" quotePrefix="1" applyFont="1" applyFill="1" applyBorder="1"/>
    <xf numFmtId="0" fontId="30" fillId="4" borderId="12" xfId="0" applyFont="1" applyFill="1" applyBorder="1" applyAlignment="1"/>
    <xf numFmtId="0" fontId="30" fillId="4" borderId="18" xfId="0" applyFont="1" applyFill="1" applyBorder="1" applyAlignment="1"/>
    <xf numFmtId="0" fontId="71" fillId="4" borderId="12" xfId="0" applyFont="1" applyFill="1" applyBorder="1"/>
    <xf numFmtId="0" fontId="71" fillId="4" borderId="19" xfId="0" applyFont="1" applyFill="1" applyBorder="1" applyAlignment="1">
      <alignment horizontal="center"/>
    </xf>
    <xf numFmtId="179" fontId="23" fillId="4" borderId="19" xfId="0" applyNumberFormat="1" applyFont="1" applyFill="1" applyBorder="1" applyAlignment="1">
      <alignment horizontal="center"/>
    </xf>
    <xf numFmtId="0" fontId="71" fillId="4" borderId="25" xfId="0" applyFont="1" applyFill="1" applyBorder="1" applyAlignment="1">
      <alignment horizontal="right" vertical="center"/>
    </xf>
    <xf numFmtId="0" fontId="71" fillId="4" borderId="15" xfId="0" applyFont="1" applyFill="1" applyBorder="1" applyAlignment="1">
      <alignment horizontal="center" vertical="center"/>
    </xf>
    <xf numFmtId="0" fontId="9" fillId="0" borderId="0" xfId="0" applyFont="1" applyAlignment="1">
      <alignment horizontal="center"/>
    </xf>
    <xf numFmtId="0" fontId="9" fillId="0" borderId="0" xfId="0" applyFont="1" applyBorder="1" applyAlignment="1">
      <alignment horizontal="center"/>
    </xf>
    <xf numFmtId="0" fontId="9" fillId="0" borderId="0" xfId="0" applyFont="1" applyBorder="1" applyAlignment="1">
      <alignment horizontal="right"/>
    </xf>
    <xf numFmtId="175" fontId="9" fillId="0" borderId="0" xfId="0" applyNumberFormat="1" applyFont="1" applyBorder="1" applyAlignment="1">
      <alignment horizontal="center"/>
    </xf>
    <xf numFmtId="0" fontId="0" fillId="0" borderId="0" xfId="0" applyAlignment="1">
      <alignment horizontal="right"/>
    </xf>
    <xf numFmtId="214" fontId="0" fillId="0" borderId="0" xfId="0" applyNumberFormat="1"/>
    <xf numFmtId="0" fontId="18" fillId="4" borderId="1" xfId="0" applyFont="1" applyFill="1" applyBorder="1"/>
    <xf numFmtId="0" fontId="18" fillId="4" borderId="2" xfId="0" applyFont="1" applyFill="1" applyBorder="1"/>
    <xf numFmtId="0" fontId="18" fillId="4" borderId="26" xfId="0" applyFont="1" applyFill="1" applyBorder="1"/>
    <xf numFmtId="0" fontId="18" fillId="4" borderId="29" xfId="0" applyFont="1" applyFill="1" applyBorder="1"/>
    <xf numFmtId="0" fontId="18" fillId="4" borderId="21" xfId="0" applyFont="1" applyFill="1" applyBorder="1"/>
    <xf numFmtId="0" fontId="18" fillId="4" borderId="3" xfId="0" applyFont="1" applyFill="1" applyBorder="1"/>
    <xf numFmtId="167" fontId="3" fillId="0" borderId="0" xfId="1" applyNumberFormat="1" applyFont="1"/>
    <xf numFmtId="3" fontId="18" fillId="4" borderId="23" xfId="2" applyNumberFormat="1" applyFont="1" applyFill="1" applyBorder="1" applyAlignment="1">
      <alignment horizontal="center" vertical="center"/>
    </xf>
    <xf numFmtId="175" fontId="18" fillId="4" borderId="0" xfId="0" quotePrefix="1" applyNumberFormat="1" applyFont="1" applyFill="1" applyBorder="1" applyAlignment="1">
      <alignment horizontal="right" vertical="center"/>
    </xf>
    <xf numFmtId="175" fontId="18" fillId="4" borderId="27" xfId="0" quotePrefix="1" applyNumberFormat="1" applyFont="1" applyFill="1" applyBorder="1" applyAlignment="1">
      <alignment horizontal="right" vertical="center"/>
    </xf>
    <xf numFmtId="175" fontId="18" fillId="4" borderId="86" xfId="0" applyNumberFormat="1" applyFont="1" applyFill="1" applyBorder="1" applyAlignment="1">
      <alignment horizontal="right" vertical="center"/>
    </xf>
    <xf numFmtId="175" fontId="18" fillId="4" borderId="87" xfId="0" quotePrefix="1" applyNumberFormat="1" applyFont="1" applyFill="1" applyBorder="1" applyAlignment="1">
      <alignment horizontal="right" vertical="center"/>
    </xf>
    <xf numFmtId="175" fontId="18" fillId="4" borderId="23" xfId="2" applyNumberFormat="1" applyFont="1" applyFill="1" applyBorder="1" applyAlignment="1">
      <alignment horizontal="right" vertical="center" indent="3"/>
    </xf>
    <xf numFmtId="175" fontId="18" fillId="4" borderId="59" xfId="2" applyNumberFormat="1" applyFont="1" applyFill="1" applyBorder="1" applyAlignment="1">
      <alignment horizontal="right" vertical="center" indent="3"/>
    </xf>
    <xf numFmtId="175" fontId="18" fillId="4" borderId="89" xfId="2" applyNumberFormat="1" applyFont="1" applyFill="1" applyBorder="1" applyAlignment="1">
      <alignment horizontal="right" vertical="center" indent="3"/>
    </xf>
    <xf numFmtId="175" fontId="18" fillId="4" borderId="0" xfId="0" quotePrefix="1" applyNumberFormat="1" applyFont="1" applyFill="1" applyBorder="1" applyAlignment="1">
      <alignment horizontal="center" vertical="center"/>
    </xf>
    <xf numFmtId="1" fontId="18" fillId="4" borderId="0" xfId="3" applyNumberFormat="1" applyFont="1" applyFill="1" applyBorder="1" applyAlignment="1">
      <alignment horizontal="right" vertical="center"/>
    </xf>
    <xf numFmtId="1" fontId="35" fillId="4" borderId="0" xfId="3" applyNumberFormat="1" applyFont="1" applyFill="1" applyBorder="1" applyAlignment="1">
      <alignment horizontal="right" vertical="center"/>
    </xf>
    <xf numFmtId="20" fontId="0" fillId="0" borderId="0" xfId="0" applyNumberFormat="1"/>
    <xf numFmtId="168" fontId="18" fillId="4" borderId="0" xfId="3" quotePrefix="1" applyNumberFormat="1" applyFont="1" applyFill="1" applyBorder="1" applyAlignment="1">
      <alignment horizontal="right" vertical="center"/>
    </xf>
    <xf numFmtId="168" fontId="35" fillId="4" borderId="0" xfId="3" quotePrefix="1" applyNumberFormat="1" applyFont="1" applyFill="1" applyBorder="1" applyAlignment="1">
      <alignment horizontal="right" vertical="center"/>
    </xf>
    <xf numFmtId="0" fontId="3" fillId="2" borderId="2" xfId="0" applyFont="1" applyFill="1" applyBorder="1" applyAlignment="1"/>
    <xf numFmtId="0" fontId="3" fillId="2" borderId="0" xfId="0" applyFont="1" applyFill="1" applyBorder="1" applyAlignment="1"/>
    <xf numFmtId="0" fontId="3" fillId="0" borderId="0" xfId="0" applyFont="1" applyAlignment="1">
      <alignment horizontal="center"/>
    </xf>
    <xf numFmtId="0" fontId="6" fillId="4" borderId="4" xfId="0" applyFont="1" applyFill="1" applyBorder="1"/>
    <xf numFmtId="0" fontId="62" fillId="4" borderId="23" xfId="0" applyFont="1" applyFill="1" applyBorder="1"/>
    <xf numFmtId="0" fontId="62" fillId="4" borderId="0" xfId="0" applyFont="1" applyFill="1" applyBorder="1" applyAlignment="1"/>
    <xf numFmtId="0" fontId="62" fillId="4" borderId="0" xfId="0" applyFont="1" applyFill="1" applyBorder="1"/>
    <xf numFmtId="0" fontId="62" fillId="4" borderId="23" xfId="0" applyFont="1" applyFill="1" applyBorder="1" applyAlignment="1">
      <alignment horizontal="right"/>
    </xf>
    <xf numFmtId="0" fontId="62" fillId="4" borderId="5" xfId="0" applyFont="1" applyFill="1" applyBorder="1" applyAlignment="1">
      <alignment horizontal="right"/>
    </xf>
    <xf numFmtId="0" fontId="5" fillId="4" borderId="0" xfId="0" applyFont="1" applyFill="1" applyBorder="1" applyAlignment="1">
      <alignment vertical="center"/>
    </xf>
    <xf numFmtId="0" fontId="5" fillId="4" borderId="10" xfId="0" applyFont="1" applyFill="1" applyBorder="1" applyAlignment="1">
      <alignment vertical="center"/>
    </xf>
    <xf numFmtId="3" fontId="92" fillId="4" borderId="23" xfId="0" applyNumberFormat="1" applyFont="1" applyFill="1" applyBorder="1" applyAlignment="1">
      <alignment vertical="center"/>
    </xf>
    <xf numFmtId="179" fontId="3" fillId="4" borderId="0" xfId="3" applyNumberFormat="1" applyFont="1" applyFill="1" applyBorder="1" applyAlignment="1">
      <alignment vertical="center"/>
    </xf>
    <xf numFmtId="180" fontId="3" fillId="4" borderId="0" xfId="0" applyNumberFormat="1" applyFont="1" applyFill="1" applyBorder="1" applyAlignment="1">
      <alignment vertical="center"/>
    </xf>
    <xf numFmtId="180" fontId="71" fillId="4" borderId="5" xfId="0" applyNumberFormat="1" applyFont="1" applyFill="1" applyBorder="1" applyAlignment="1">
      <alignment vertical="center"/>
    </xf>
    <xf numFmtId="3" fontId="31" fillId="4" borderId="23" xfId="0" applyNumberFormat="1" applyFont="1" applyFill="1" applyBorder="1" applyAlignment="1">
      <alignment vertical="center"/>
    </xf>
    <xf numFmtId="3" fontId="23" fillId="4" borderId="0" xfId="0" applyNumberFormat="1" applyFont="1" applyFill="1" applyBorder="1" applyAlignment="1">
      <alignment horizontal="right"/>
    </xf>
    <xf numFmtId="179" fontId="35" fillId="4" borderId="0" xfId="3" applyNumberFormat="1" applyFont="1" applyFill="1" applyBorder="1" applyAlignment="1">
      <alignment vertical="center"/>
    </xf>
    <xf numFmtId="180" fontId="71" fillId="4" borderId="0" xfId="0" applyNumberFormat="1" applyFont="1" applyFill="1" applyBorder="1" applyAlignment="1">
      <alignment vertical="center"/>
    </xf>
    <xf numFmtId="3" fontId="23" fillId="4" borderId="23" xfId="0" applyNumberFormat="1" applyFont="1" applyFill="1" applyBorder="1" applyAlignment="1">
      <alignment vertical="center"/>
    </xf>
    <xf numFmtId="180" fontId="35" fillId="4" borderId="0" xfId="0" applyNumberFormat="1" applyFont="1" applyFill="1" applyBorder="1" applyAlignment="1">
      <alignment vertical="center"/>
    </xf>
    <xf numFmtId="211" fontId="71" fillId="4" borderId="5" xfId="0" applyNumberFormat="1" applyFont="1" applyFill="1" applyBorder="1" applyAlignment="1">
      <alignment vertical="center"/>
    </xf>
    <xf numFmtId="3" fontId="10" fillId="4" borderId="23" xfId="0" applyNumberFormat="1" applyFont="1" applyFill="1" applyBorder="1" applyAlignment="1">
      <alignment vertical="center"/>
    </xf>
    <xf numFmtId="0" fontId="4" fillId="4" borderId="0" xfId="0" applyFont="1" applyFill="1" applyBorder="1" applyAlignment="1">
      <alignment vertical="center"/>
    </xf>
    <xf numFmtId="3" fontId="9" fillId="4" borderId="0" xfId="0" applyNumberFormat="1" applyFont="1" applyFill="1" applyBorder="1" applyAlignment="1">
      <alignment horizontal="right"/>
    </xf>
    <xf numFmtId="0" fontId="5" fillId="4" borderId="4" xfId="0" applyFont="1" applyFill="1" applyBorder="1" applyAlignment="1">
      <alignment vertical="center"/>
    </xf>
    <xf numFmtId="0" fontId="62" fillId="4" borderId="12" xfId="0" applyFont="1" applyFill="1" applyBorder="1" applyAlignment="1"/>
    <xf numFmtId="0" fontId="62" fillId="4" borderId="25" xfId="0" applyFont="1" applyFill="1" applyBorder="1" applyAlignment="1">
      <alignment horizontal="right"/>
    </xf>
    <xf numFmtId="0" fontId="62" fillId="4" borderId="15" xfId="0" applyFont="1" applyFill="1" applyBorder="1" applyAlignment="1">
      <alignment horizontal="right"/>
    </xf>
    <xf numFmtId="0" fontId="3" fillId="0" borderId="0" xfId="0" applyFont="1" applyFill="1" applyAlignment="1"/>
    <xf numFmtId="0" fontId="3" fillId="0" borderId="0" xfId="0" applyFont="1" applyFill="1" applyAlignment="1">
      <alignment vertical="top"/>
    </xf>
    <xf numFmtId="0" fontId="3" fillId="0" borderId="0" xfId="0" applyFont="1" applyFill="1" applyBorder="1" applyAlignment="1"/>
    <xf numFmtId="0" fontId="0" fillId="0" borderId="0" xfId="0" applyFill="1" applyBorder="1" applyAlignment="1">
      <alignment horizontal="center"/>
    </xf>
    <xf numFmtId="0" fontId="33" fillId="0" borderId="0" xfId="0" applyFont="1" applyFill="1" applyAlignment="1">
      <alignment horizontal="centerContinuous"/>
    </xf>
    <xf numFmtId="0" fontId="0" fillId="0" borderId="0" xfId="0" applyFill="1" applyAlignment="1">
      <alignment horizontal="left"/>
    </xf>
    <xf numFmtId="43" fontId="3" fillId="0" borderId="0" xfId="1" applyFont="1"/>
    <xf numFmtId="0" fontId="3" fillId="4" borderId="0" xfId="0" applyFont="1" applyFill="1" applyBorder="1" applyAlignment="1">
      <alignment horizontal="center" vertical="center"/>
    </xf>
    <xf numFmtId="182" fontId="33" fillId="0" borderId="0" xfId="2" applyNumberFormat="1" applyFont="1"/>
    <xf numFmtId="0" fontId="0" fillId="0" borderId="0" xfId="0" applyAlignment="1">
      <alignment horizontal="center"/>
    </xf>
    <xf numFmtId="218" fontId="0" fillId="0" borderId="0" xfId="0" applyNumberFormat="1"/>
    <xf numFmtId="10" fontId="0" fillId="0" borderId="0" xfId="3" applyNumberFormat="1" applyFont="1"/>
    <xf numFmtId="0" fontId="88" fillId="0" borderId="0" xfId="0" applyFont="1" applyAlignment="1"/>
    <xf numFmtId="182" fontId="4" fillId="10" borderId="0" xfId="2" applyNumberFormat="1" applyFont="1" applyFill="1" applyBorder="1" applyAlignment="1">
      <alignment vertical="center"/>
    </xf>
    <xf numFmtId="0" fontId="13" fillId="0" borderId="0" xfId="0" applyFont="1" applyFill="1" applyAlignment="1">
      <alignment horizontal="left" vertical="top"/>
    </xf>
    <xf numFmtId="0" fontId="11"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horizontal="left" vertical="top"/>
    </xf>
    <xf numFmtId="0" fontId="50" fillId="3" borderId="0" xfId="0" applyFont="1" applyFill="1" applyBorder="1" applyAlignment="1">
      <alignment horizontal="center" vertical="center"/>
    </xf>
    <xf numFmtId="0" fontId="50" fillId="3" borderId="17" xfId="0" applyFont="1" applyFill="1" applyBorder="1" applyAlignment="1">
      <alignment horizontal="center" vertical="center"/>
    </xf>
    <xf numFmtId="0" fontId="41" fillId="3" borderId="23" xfId="0" applyFont="1" applyFill="1" applyBorder="1" applyAlignment="1">
      <alignment horizontal="center" vertical="center"/>
    </xf>
    <xf numFmtId="0" fontId="41" fillId="3" borderId="5" xfId="0" applyFont="1" applyFill="1" applyBorder="1" applyAlignment="1">
      <alignment horizontal="center" vertical="center"/>
    </xf>
    <xf numFmtId="0" fontId="36" fillId="3" borderId="22" xfId="0" applyFont="1" applyFill="1" applyBorder="1" applyAlignment="1">
      <alignment horizontal="center" vertical="center"/>
    </xf>
    <xf numFmtId="0" fontId="36" fillId="6" borderId="0" xfId="0" applyFont="1" applyFill="1" applyBorder="1" applyAlignment="1">
      <alignment horizontal="center" vertical="center"/>
    </xf>
    <xf numFmtId="0" fontId="13" fillId="0" borderId="0" xfId="0" applyFont="1" applyBorder="1" applyAlignment="1">
      <alignment horizontal="left" vertical="top"/>
    </xf>
    <xf numFmtId="0" fontId="28" fillId="2" borderId="0" xfId="0" applyFont="1" applyFill="1" applyBorder="1" applyAlignment="1">
      <alignment horizontal="centerContinuous"/>
    </xf>
    <xf numFmtId="0" fontId="3" fillId="0" borderId="33" xfId="0" applyFont="1" applyFill="1" applyBorder="1" applyAlignment="1">
      <alignment vertical="center"/>
    </xf>
    <xf numFmtId="0" fontId="3" fillId="0" borderId="32" xfId="0" applyFont="1" applyFill="1" applyBorder="1" applyAlignment="1">
      <alignment vertical="center"/>
    </xf>
    <xf numFmtId="0" fontId="3" fillId="0" borderId="34" xfId="0" applyFont="1" applyFill="1" applyBorder="1" applyAlignment="1">
      <alignment vertical="center"/>
    </xf>
    <xf numFmtId="0" fontId="3" fillId="0" borderId="33" xfId="0" applyFont="1" applyFill="1" applyBorder="1" applyAlignment="1">
      <alignment horizontal="centerContinuous" vertical="center"/>
    </xf>
    <xf numFmtId="0" fontId="3" fillId="0" borderId="35" xfId="0" applyFont="1" applyFill="1" applyBorder="1" applyAlignment="1">
      <alignment horizontal="centerContinuous"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49" fontId="18" fillId="0" borderId="30" xfId="0" applyNumberFormat="1" applyFont="1" applyFill="1" applyBorder="1" applyAlignment="1">
      <alignment horizontal="centerContinuous" vertical="center"/>
    </xf>
    <xf numFmtId="49" fontId="18" fillId="0" borderId="31" xfId="0" applyNumberFormat="1" applyFont="1" applyFill="1" applyBorder="1" applyAlignment="1">
      <alignment horizontal="centerContinuous" vertical="center"/>
    </xf>
    <xf numFmtId="0" fontId="3" fillId="4" borderId="0" xfId="0" applyFont="1" applyFill="1" applyBorder="1" applyAlignment="1">
      <alignment horizontal="left" vertical="center"/>
    </xf>
    <xf numFmtId="0" fontId="3" fillId="4" borderId="23" xfId="0" applyFont="1" applyFill="1" applyBorder="1" applyAlignment="1">
      <alignment horizontal="left" vertical="center"/>
    </xf>
    <xf numFmtId="0" fontId="3" fillId="4" borderId="5" xfId="0" applyFont="1" applyFill="1" applyBorder="1" applyAlignment="1">
      <alignment horizontal="left" vertical="center"/>
    </xf>
    <xf numFmtId="0" fontId="63" fillId="4" borderId="4" xfId="0" applyFont="1" applyFill="1" applyBorder="1"/>
    <xf numFmtId="0" fontId="36" fillId="4" borderId="0" xfId="0" applyFont="1" applyFill="1" applyBorder="1"/>
    <xf numFmtId="0" fontId="36" fillId="4" borderId="22" xfId="0" applyFont="1" applyFill="1" applyBorder="1"/>
    <xf numFmtId="175" fontId="36" fillId="4" borderId="0" xfId="0" applyNumberFormat="1" applyFont="1" applyFill="1" applyBorder="1" applyAlignment="1">
      <alignment horizontal="right" vertical="center"/>
    </xf>
    <xf numFmtId="0" fontId="36" fillId="4" borderId="23" xfId="0" applyFont="1" applyFill="1" applyBorder="1" applyAlignment="1">
      <alignment horizontal="left" vertical="center"/>
    </xf>
    <xf numFmtId="0" fontId="36" fillId="4" borderId="5" xfId="0" applyFont="1" applyFill="1" applyBorder="1" applyAlignment="1">
      <alignment horizontal="left" vertical="center"/>
    </xf>
    <xf numFmtId="0" fontId="36" fillId="4" borderId="0" xfId="0" applyFont="1" applyFill="1" applyBorder="1" applyAlignment="1">
      <alignment horizontal="right" vertical="center"/>
    </xf>
    <xf numFmtId="3" fontId="36" fillId="4" borderId="0" xfId="0" applyNumberFormat="1" applyFont="1" applyFill="1" applyBorder="1" applyAlignment="1">
      <alignment horizontal="right" vertical="center"/>
    </xf>
    <xf numFmtId="3" fontId="36" fillId="4" borderId="0" xfId="0" applyNumberFormat="1" applyFont="1" applyFill="1" applyBorder="1" applyAlignment="1">
      <alignment horizontal="left" vertical="center"/>
    </xf>
    <xf numFmtId="3" fontId="36" fillId="4" borderId="23" xfId="0" applyNumberFormat="1" applyFont="1" applyFill="1" applyBorder="1" applyAlignment="1">
      <alignment horizontal="left" vertical="center"/>
    </xf>
    <xf numFmtId="3" fontId="36" fillId="4" borderId="5" xfId="0" applyNumberFormat="1" applyFont="1" applyFill="1" applyBorder="1" applyAlignment="1">
      <alignment horizontal="left" vertical="center"/>
    </xf>
    <xf numFmtId="0" fontId="93" fillId="4" borderId="0" xfId="0" applyFont="1" applyFill="1" applyBorder="1" applyAlignment="1">
      <alignment horizontal="right" vertical="center"/>
    </xf>
    <xf numFmtId="0" fontId="3" fillId="4" borderId="0" xfId="0" applyFont="1" applyFill="1" applyBorder="1" applyAlignment="1">
      <alignment horizontal="right" vertical="center"/>
    </xf>
    <xf numFmtId="0" fontId="3" fillId="4" borderId="1" xfId="0" applyFont="1" applyFill="1" applyBorder="1"/>
    <xf numFmtId="0" fontId="3" fillId="4" borderId="2" xfId="0" applyFont="1" applyFill="1" applyBorder="1"/>
    <xf numFmtId="0" fontId="3" fillId="4" borderId="20" xfId="0" applyFont="1" applyFill="1" applyBorder="1"/>
    <xf numFmtId="0" fontId="3" fillId="4" borderId="2" xfId="0" applyFont="1" applyFill="1" applyBorder="1" applyAlignment="1">
      <alignment horizontal="right" vertical="center"/>
    </xf>
    <xf numFmtId="0" fontId="3" fillId="4" borderId="2" xfId="0" applyFont="1" applyFill="1" applyBorder="1" applyAlignment="1">
      <alignment horizontal="left" vertical="center"/>
    </xf>
    <xf numFmtId="0" fontId="3" fillId="4" borderId="21" xfId="0" applyFont="1" applyFill="1" applyBorder="1" applyAlignment="1">
      <alignment horizontal="left" vertical="center"/>
    </xf>
    <xf numFmtId="0" fontId="3" fillId="4" borderId="3" xfId="0" applyFont="1" applyFill="1" applyBorder="1" applyAlignment="1">
      <alignment horizontal="left" vertical="center"/>
    </xf>
    <xf numFmtId="3" fontId="3" fillId="4" borderId="5" xfId="0" applyNumberFormat="1" applyFont="1" applyFill="1" applyBorder="1" applyAlignment="1">
      <alignment horizontal="left" vertical="center"/>
    </xf>
    <xf numFmtId="0" fontId="3" fillId="4" borderId="24" xfId="0" applyFont="1" applyFill="1" applyBorder="1"/>
    <xf numFmtId="0" fontId="3" fillId="4" borderId="12" xfId="0" applyFont="1" applyFill="1" applyBorder="1" applyAlignment="1">
      <alignment horizontal="left" vertical="center"/>
    </xf>
    <xf numFmtId="0" fontId="3" fillId="4" borderId="25" xfId="0" applyFont="1" applyFill="1" applyBorder="1" applyAlignment="1">
      <alignment horizontal="left" vertical="center"/>
    </xf>
    <xf numFmtId="0" fontId="3" fillId="4" borderId="15" xfId="0" applyFont="1" applyFill="1" applyBorder="1" applyAlignment="1">
      <alignment horizontal="left" vertical="center"/>
    </xf>
    <xf numFmtId="183" fontId="0" fillId="0" borderId="0" xfId="0" applyNumberFormat="1"/>
    <xf numFmtId="0" fontId="93" fillId="4" borderId="0" xfId="0" quotePrefix="1" applyFont="1" applyFill="1" applyBorder="1" applyAlignment="1">
      <alignment horizontal="right" vertical="center"/>
    </xf>
    <xf numFmtId="0" fontId="36" fillId="4" borderId="0" xfId="0" quotePrefix="1" applyFont="1" applyFill="1" applyBorder="1" applyAlignment="1">
      <alignment horizontal="center" vertical="center"/>
    </xf>
    <xf numFmtId="0" fontId="36" fillId="4" borderId="23" xfId="0" quotePrefix="1" applyFont="1" applyFill="1" applyBorder="1" applyAlignment="1">
      <alignment horizontal="center" vertical="center"/>
    </xf>
    <xf numFmtId="0" fontId="36" fillId="4" borderId="0" xfId="0" quotePrefix="1" applyFont="1" applyFill="1" applyBorder="1" applyAlignment="1">
      <alignment horizontal="right" vertical="center"/>
    </xf>
    <xf numFmtId="0" fontId="3" fillId="3" borderId="36" xfId="0" applyFont="1" applyFill="1" applyBorder="1" applyAlignment="1">
      <alignment horizontal="center"/>
    </xf>
    <xf numFmtId="0" fontId="3" fillId="3" borderId="34" xfId="0" applyFont="1" applyFill="1" applyBorder="1" applyAlignment="1">
      <alignment horizont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6" fillId="3" borderId="35" xfId="0" applyFont="1" applyFill="1" applyBorder="1" applyAlignment="1">
      <alignment vertical="center"/>
    </xf>
    <xf numFmtId="0" fontId="0" fillId="3" borderId="5" xfId="0" applyFill="1" applyBorder="1"/>
    <xf numFmtId="0" fontId="5" fillId="3" borderId="5" xfId="0" applyFont="1" applyFill="1" applyBorder="1" applyAlignment="1">
      <alignment horizontal="center" vertical="center"/>
    </xf>
    <xf numFmtId="0" fontId="36" fillId="3" borderId="17" xfId="0" applyFont="1" applyFill="1" applyBorder="1" applyAlignment="1">
      <alignment horizontal="center" vertical="center"/>
    </xf>
    <xf numFmtId="0" fontId="27" fillId="3" borderId="17" xfId="0" applyFont="1" applyFill="1" applyBorder="1" applyAlignment="1">
      <alignment horizontal="center" vertical="center"/>
    </xf>
    <xf numFmtId="0" fontId="36" fillId="3" borderId="5" xfId="0" applyFont="1" applyFill="1" applyBorder="1" applyAlignment="1">
      <alignment horizontal="center" vertical="center"/>
    </xf>
    <xf numFmtId="0" fontId="32" fillId="3" borderId="22"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4" fillId="3" borderId="17" xfId="0" applyFont="1" applyFill="1" applyBorder="1" applyAlignment="1">
      <alignment horizontal="center" vertical="center"/>
    </xf>
    <xf numFmtId="0" fontId="32" fillId="3" borderId="17" xfId="0" applyFont="1" applyFill="1" applyBorder="1" applyAlignment="1">
      <alignment horizontal="center" vertical="center"/>
    </xf>
    <xf numFmtId="0" fontId="32" fillId="3" borderId="5" xfId="0" applyFont="1" applyFill="1" applyBorder="1" applyAlignment="1">
      <alignment horizontal="center" vertical="center"/>
    </xf>
    <xf numFmtId="0" fontId="3" fillId="3" borderId="24" xfId="0" applyFont="1" applyFill="1" applyBorder="1"/>
    <xf numFmtId="0" fontId="8" fillId="3" borderId="19" xfId="0" applyFont="1" applyFill="1" applyBorder="1" applyAlignment="1">
      <alignment horizontal="center" vertical="top"/>
    </xf>
    <xf numFmtId="0" fontId="3" fillId="3" borderId="19" xfId="0" applyFont="1" applyFill="1" applyBorder="1"/>
    <xf numFmtId="0" fontId="6" fillId="3" borderId="19" xfId="0" applyFont="1" applyFill="1" applyBorder="1" applyAlignment="1">
      <alignment horizontal="center" vertical="top"/>
    </xf>
    <xf numFmtId="0" fontId="3" fillId="3" borderId="36" xfId="0" applyFont="1" applyFill="1" applyBorder="1" applyAlignment="1">
      <alignment vertical="center"/>
    </xf>
    <xf numFmtId="0" fontId="3" fillId="3" borderId="33" xfId="0" applyFont="1" applyFill="1" applyBorder="1" applyAlignment="1">
      <alignment horizontal="left" vertical="center"/>
    </xf>
    <xf numFmtId="0" fontId="3" fillId="3" borderId="34" xfId="0" applyFont="1" applyFill="1" applyBorder="1" applyAlignment="1">
      <alignment horizontal="centerContinuous" vertical="center"/>
    </xf>
    <xf numFmtId="0" fontId="6" fillId="3" borderId="33" xfId="0" applyFont="1" applyFill="1" applyBorder="1" applyAlignment="1">
      <alignment horizontal="centerContinuous" vertical="center"/>
    </xf>
    <xf numFmtId="0" fontId="6" fillId="3" borderId="35" xfId="0" applyFont="1" applyFill="1" applyBorder="1" applyAlignment="1">
      <alignment horizontal="centerContinuous" vertical="center"/>
    </xf>
    <xf numFmtId="0" fontId="41" fillId="3" borderId="4" xfId="0" applyFont="1" applyFill="1" applyBorder="1" applyAlignment="1">
      <alignment horizontal="centerContinuous" vertical="center"/>
    </xf>
    <xf numFmtId="0" fontId="87" fillId="3" borderId="0" xfId="0" applyFont="1" applyFill="1" applyBorder="1" applyAlignment="1">
      <alignment horizontal="centerContinuous"/>
    </xf>
    <xf numFmtId="0" fontId="3" fillId="3" borderId="11" xfId="0" applyFont="1" applyFill="1" applyBorder="1" applyAlignment="1">
      <alignment vertical="top"/>
    </xf>
    <xf numFmtId="0" fontId="18" fillId="3" borderId="12" xfId="0" applyFont="1" applyFill="1" applyBorder="1" applyAlignment="1">
      <alignment horizontal="left" vertical="top"/>
    </xf>
    <xf numFmtId="0" fontId="20" fillId="3" borderId="25" xfId="0" applyFont="1" applyFill="1" applyBorder="1"/>
    <xf numFmtId="0" fontId="20" fillId="3" borderId="19" xfId="0" applyFont="1" applyFill="1" applyBorder="1"/>
    <xf numFmtId="0" fontId="20" fillId="3" borderId="12" xfId="0" applyFont="1" applyFill="1" applyBorder="1" applyAlignment="1">
      <alignment vertical="top"/>
    </xf>
    <xf numFmtId="0" fontId="20" fillId="3" borderId="15" xfId="0" applyFont="1" applyFill="1" applyBorder="1" applyAlignment="1">
      <alignment vertical="top"/>
    </xf>
    <xf numFmtId="179" fontId="36" fillId="4" borderId="17" xfId="3" applyNumberFormat="1" applyFont="1" applyFill="1" applyBorder="1" applyAlignment="1">
      <alignment horizontal="center" vertical="center"/>
    </xf>
    <xf numFmtId="0" fontId="3" fillId="4" borderId="19" xfId="0" applyFont="1" applyFill="1" applyBorder="1" applyAlignment="1">
      <alignment horizontal="right" vertical="center"/>
    </xf>
    <xf numFmtId="0" fontId="6" fillId="4" borderId="17" xfId="0" applyFont="1" applyFill="1" applyBorder="1" applyAlignment="1">
      <alignment horizontal="right"/>
    </xf>
    <xf numFmtId="3" fontId="6" fillId="4" borderId="0" xfId="0" applyNumberFormat="1" applyFont="1" applyFill="1" applyBorder="1" applyAlignment="1">
      <alignment horizontal="right"/>
    </xf>
    <xf numFmtId="0" fontId="6" fillId="4" borderId="10" xfId="0" applyFont="1" applyFill="1" applyBorder="1" applyAlignment="1">
      <alignment horizontal="center" vertical="center"/>
    </xf>
    <xf numFmtId="175" fontId="9" fillId="4" borderId="10" xfId="0" applyNumberFormat="1" applyFont="1" applyFill="1" applyBorder="1" applyAlignment="1">
      <alignment horizontal="right" vertical="center"/>
    </xf>
    <xf numFmtId="3" fontId="9" fillId="4" borderId="10" xfId="0" applyNumberFormat="1" applyFont="1" applyFill="1" applyBorder="1" applyAlignment="1">
      <alignment horizontal="right" vertical="center"/>
    </xf>
    <xf numFmtId="3" fontId="3" fillId="4" borderId="10" xfId="0" applyNumberFormat="1" applyFont="1" applyFill="1" applyBorder="1" applyAlignment="1">
      <alignment horizontal="center" vertical="center"/>
    </xf>
    <xf numFmtId="175" fontId="3" fillId="4" borderId="10" xfId="0" applyNumberFormat="1" applyFont="1" applyFill="1" applyBorder="1" applyAlignment="1">
      <alignment horizontal="center" vertical="center"/>
    </xf>
    <xf numFmtId="0" fontId="3" fillId="4" borderId="18" xfId="0" applyFont="1" applyFill="1" applyBorder="1"/>
    <xf numFmtId="3" fontId="6" fillId="4" borderId="0" xfId="0" applyNumberFormat="1" applyFont="1" applyFill="1" applyBorder="1" applyAlignment="1">
      <alignment horizontal="center" vertical="center"/>
    </xf>
    <xf numFmtId="3" fontId="3" fillId="4" borderId="12" xfId="0" applyNumberFormat="1" applyFont="1" applyFill="1" applyBorder="1" applyAlignment="1">
      <alignment horizontal="right" vertical="center"/>
    </xf>
    <xf numFmtId="0" fontId="6" fillId="4" borderId="26" xfId="0" applyFont="1" applyFill="1" applyBorder="1" applyAlignment="1">
      <alignment horizontal="center" vertical="center"/>
    </xf>
    <xf numFmtId="175" fontId="50" fillId="4" borderId="10" xfId="0" applyNumberFormat="1" applyFont="1" applyFill="1" applyBorder="1" applyAlignment="1">
      <alignment horizontal="right" vertical="center"/>
    </xf>
    <xf numFmtId="3" fontId="50" fillId="4" borderId="10" xfId="0" applyNumberFormat="1" applyFont="1" applyFill="1" applyBorder="1" applyAlignment="1">
      <alignment horizontal="right" vertical="center"/>
    </xf>
    <xf numFmtId="3" fontId="36" fillId="4" borderId="10" xfId="0" applyNumberFormat="1" applyFont="1" applyFill="1" applyBorder="1" applyAlignment="1">
      <alignment horizontal="center" vertical="center"/>
    </xf>
    <xf numFmtId="175" fontId="36" fillId="4" borderId="10" xfId="0" applyNumberFormat="1" applyFont="1" applyFill="1" applyBorder="1" applyAlignment="1">
      <alignment horizontal="center" vertical="center"/>
    </xf>
    <xf numFmtId="3" fontId="50" fillId="4" borderId="12" xfId="0" applyNumberFormat="1" applyFont="1" applyFill="1" applyBorder="1" applyAlignment="1">
      <alignment horizontal="right" vertical="center"/>
    </xf>
    <xf numFmtId="175" fontId="3" fillId="4" borderId="18" xfId="0" applyNumberFormat="1" applyFont="1" applyFill="1" applyBorder="1" applyAlignment="1">
      <alignment horizontal="center" vertical="center"/>
    </xf>
    <xf numFmtId="179" fontId="36" fillId="4" borderId="19" xfId="3" applyNumberFormat="1" applyFont="1" applyFill="1" applyBorder="1" applyAlignment="1">
      <alignment horizontal="center" vertical="center"/>
    </xf>
    <xf numFmtId="0" fontId="3" fillId="3" borderId="34" xfId="0" applyFont="1" applyFill="1" applyBorder="1" applyAlignment="1">
      <alignment horizontal="right"/>
    </xf>
    <xf numFmtId="0" fontId="3" fillId="3" borderId="25" xfId="0" applyFont="1" applyFill="1" applyBorder="1" applyAlignment="1">
      <alignment horizontal="right" vertical="center"/>
    </xf>
    <xf numFmtId="0" fontId="3" fillId="3" borderId="15" xfId="0" applyFont="1" applyFill="1" applyBorder="1" applyAlignment="1">
      <alignment horizontal="center" vertical="center"/>
    </xf>
    <xf numFmtId="0" fontId="64" fillId="3" borderId="33" xfId="0" applyFont="1" applyFill="1" applyBorder="1" applyAlignment="1">
      <alignment horizontal="center" vertical="center" wrapText="1"/>
    </xf>
    <xf numFmtId="0" fontId="64" fillId="3" borderId="91" xfId="0" applyFont="1" applyFill="1" applyBorder="1" applyAlignment="1">
      <alignment horizontal="center" vertical="center" wrapText="1"/>
    </xf>
    <xf numFmtId="0" fontId="64" fillId="3" borderId="37" xfId="0" applyFont="1" applyFill="1" applyBorder="1" applyAlignment="1">
      <alignment horizontal="center" vertical="center" wrapText="1"/>
    </xf>
    <xf numFmtId="0" fontId="64" fillId="3" borderId="22" xfId="0" applyFont="1" applyFill="1" applyBorder="1" applyAlignment="1">
      <alignment horizontal="center" vertical="center" wrapText="1"/>
    </xf>
    <xf numFmtId="0" fontId="64" fillId="3" borderId="0" xfId="0" applyFont="1" applyFill="1" applyBorder="1" applyAlignment="1">
      <alignment horizontal="center" vertical="center" wrapText="1"/>
    </xf>
    <xf numFmtId="0" fontId="9" fillId="5" borderId="0" xfId="0" applyFont="1" applyFill="1" applyBorder="1"/>
    <xf numFmtId="0" fontId="9" fillId="5" borderId="40" xfId="0" applyFont="1" applyFill="1" applyBorder="1"/>
    <xf numFmtId="0" fontId="9" fillId="5" borderId="10" xfId="0" applyFont="1" applyFill="1" applyBorder="1"/>
    <xf numFmtId="0" fontId="9" fillId="5" borderId="22" xfId="0" applyFont="1" applyFill="1" applyBorder="1"/>
    <xf numFmtId="0" fontId="9" fillId="5" borderId="65" xfId="0" applyFont="1" applyFill="1" applyBorder="1"/>
    <xf numFmtId="0" fontId="33" fillId="5" borderId="92" xfId="0" applyFont="1" applyFill="1" applyBorder="1"/>
    <xf numFmtId="0" fontId="33" fillId="5" borderId="1" xfId="0" applyFont="1" applyFill="1" applyBorder="1"/>
    <xf numFmtId="0" fontId="13" fillId="0" borderId="0" xfId="0" applyFont="1" applyFill="1" applyAlignment="1">
      <alignment vertical="top"/>
    </xf>
    <xf numFmtId="3" fontId="13" fillId="0" borderId="0" xfId="0" applyNumberFormat="1" applyFont="1" applyFill="1" applyAlignment="1">
      <alignment horizontal="left" vertical="top"/>
    </xf>
    <xf numFmtId="0" fontId="11" fillId="0" borderId="0" xfId="0" applyFont="1" applyBorder="1" applyAlignment="1">
      <alignment horizontal="left" vertical="top"/>
    </xf>
    <xf numFmtId="3" fontId="11" fillId="0" borderId="0" xfId="0" applyNumberFormat="1" applyFont="1" applyAlignment="1">
      <alignment horizontal="left" vertical="top"/>
    </xf>
    <xf numFmtId="3" fontId="13" fillId="0" borderId="0" xfId="0" applyNumberFormat="1" applyFont="1" applyAlignment="1">
      <alignment horizontal="left" vertical="top"/>
    </xf>
    <xf numFmtId="168" fontId="11" fillId="0" borderId="0" xfId="0" applyNumberFormat="1" applyFont="1" applyAlignment="1">
      <alignment horizontal="left" vertical="top"/>
    </xf>
    <xf numFmtId="0" fontId="9" fillId="0" borderId="0" xfId="0" applyFont="1" applyFill="1" applyAlignment="1">
      <alignment vertical="top"/>
    </xf>
    <xf numFmtId="0" fontId="0" fillId="0" borderId="0" xfId="0" applyFont="1" applyAlignment="1">
      <alignment vertical="top"/>
    </xf>
    <xf numFmtId="0" fontId="9" fillId="0" borderId="0" xfId="0" applyFont="1" applyAlignment="1">
      <alignment vertical="top"/>
    </xf>
    <xf numFmtId="0" fontId="0" fillId="0" borderId="0" xfId="0" applyFont="1"/>
    <xf numFmtId="0" fontId="13" fillId="0" borderId="0" xfId="0" applyFont="1" applyFill="1" applyBorder="1"/>
    <xf numFmtId="0" fontId="10" fillId="6" borderId="0" xfId="0" applyFont="1" applyFill="1" applyBorder="1" applyAlignment="1"/>
    <xf numFmtId="0" fontId="9" fillId="0" borderId="0" xfId="0" applyFont="1" applyAlignment="1">
      <alignment horizontal="left" vertical="top"/>
    </xf>
    <xf numFmtId="0" fontId="32" fillId="0" borderId="0" xfId="0" applyFont="1" applyBorder="1" applyAlignment="1">
      <alignment horizontal="left" vertical="top"/>
    </xf>
    <xf numFmtId="0" fontId="15" fillId="0" borderId="0" xfId="0" applyFont="1" applyBorder="1" applyAlignment="1">
      <alignment horizontal="left" vertical="top"/>
    </xf>
    <xf numFmtId="0" fontId="32" fillId="0" borderId="0" xfId="0" applyFont="1" applyAlignment="1">
      <alignment horizontal="left" vertical="top"/>
    </xf>
    <xf numFmtId="0" fontId="94" fillId="0" borderId="0" xfId="0" applyFont="1"/>
    <xf numFmtId="179" fontId="11" fillId="0" borderId="0" xfId="3" applyNumberFormat="1" applyFont="1"/>
    <xf numFmtId="0" fontId="11" fillId="0" borderId="0" xfId="0" applyFont="1" applyFill="1"/>
    <xf numFmtId="0" fontId="11" fillId="0" borderId="0" xfId="3" applyNumberFormat="1" applyFont="1"/>
    <xf numFmtId="0" fontId="13" fillId="0" borderId="0" xfId="0" applyFont="1" applyFill="1" applyAlignment="1">
      <alignment horizontal="left" vertical="top"/>
    </xf>
    <xf numFmtId="2" fontId="0" fillId="0" borderId="0" xfId="0" applyNumberFormat="1"/>
    <xf numFmtId="182" fontId="40" fillId="0" borderId="0" xfId="2" applyNumberFormat="1" applyFont="1"/>
    <xf numFmtId="182" fontId="95" fillId="0" borderId="0" xfId="2" applyNumberFormat="1" applyFont="1"/>
    <xf numFmtId="182" fontId="17" fillId="0" borderId="0" xfId="0" applyNumberFormat="1" applyFont="1"/>
    <xf numFmtId="44" fontId="17" fillId="0" borderId="0" xfId="0" applyNumberFormat="1" applyFont="1"/>
    <xf numFmtId="9" fontId="18" fillId="0" borderId="0" xfId="3" applyFont="1" applyAlignment="1">
      <alignment vertical="center"/>
    </xf>
    <xf numFmtId="9" fontId="18" fillId="0" borderId="0" xfId="3" applyNumberFormat="1" applyFont="1" applyAlignment="1">
      <alignment vertical="center"/>
    </xf>
    <xf numFmtId="9" fontId="18" fillId="0" borderId="0" xfId="0" applyNumberFormat="1" applyFont="1" applyAlignment="1">
      <alignment vertical="center"/>
    </xf>
    <xf numFmtId="0" fontId="1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2" fillId="0" borderId="0" xfId="0" applyFont="1" applyFill="1" applyBorder="1" applyAlignment="1">
      <alignment horizontal="centerContinuous" vertical="center"/>
    </xf>
    <xf numFmtId="0" fontId="18" fillId="0" borderId="0" xfId="0" applyFont="1" applyFill="1" applyBorder="1" applyAlignment="1">
      <alignment horizontal="center" vertical="center"/>
    </xf>
    <xf numFmtId="0" fontId="43" fillId="0" borderId="0" xfId="0" applyFont="1" applyFill="1" applyBorder="1" applyAlignment="1">
      <alignment horizontal="center" vertical="top"/>
    </xf>
    <xf numFmtId="164" fontId="18" fillId="0" borderId="0" xfId="0" applyNumberFormat="1" applyFont="1" applyFill="1" applyBorder="1" applyAlignment="1">
      <alignment vertical="center"/>
    </xf>
    <xf numFmtId="16" fontId="18" fillId="0" borderId="0" xfId="0" applyNumberFormat="1" applyFont="1"/>
    <xf numFmtId="0" fontId="0" fillId="0" borderId="0" xfId="0" quotePrefix="1"/>
    <xf numFmtId="1" fontId="33" fillId="0" borderId="0" xfId="0" applyNumberFormat="1" applyFont="1"/>
    <xf numFmtId="10" fontId="3" fillId="0" borderId="0" xfId="3" applyNumberFormat="1" applyFont="1"/>
    <xf numFmtId="0" fontId="1" fillId="0" borderId="0" xfId="1" applyNumberFormat="1" applyFont="1" applyFill="1" applyBorder="1" applyAlignment="1">
      <alignment horizontal="center"/>
    </xf>
    <xf numFmtId="0" fontId="0" fillId="0" borderId="0" xfId="0" applyNumberFormat="1" applyFont="1" applyFill="1" applyBorder="1" applyAlignment="1">
      <alignment horizontal="center"/>
    </xf>
    <xf numFmtId="2" fontId="18" fillId="4" borderId="0" xfId="0" applyNumberFormat="1" applyFont="1" applyFill="1" applyBorder="1" applyAlignment="1">
      <alignment horizontal="center"/>
    </xf>
    <xf numFmtId="0" fontId="0" fillId="0" borderId="0" xfId="0" applyAlignment="1">
      <alignment horizontal="center"/>
    </xf>
    <xf numFmtId="13" fontId="0" fillId="0" borderId="0" xfId="2" applyNumberFormat="1" applyFont="1"/>
    <xf numFmtId="43" fontId="18" fillId="0" borderId="0" xfId="1" applyFont="1" applyAlignment="1">
      <alignment vertical="center"/>
    </xf>
    <xf numFmtId="0" fontId="9" fillId="2" borderId="5" xfId="0" applyFont="1" applyFill="1" applyBorder="1" applyAlignment="1">
      <alignment horizontal="centerContinuous"/>
    </xf>
    <xf numFmtId="0" fontId="96" fillId="2" borderId="4" xfId="0" applyFont="1" applyFill="1" applyBorder="1" applyAlignment="1">
      <alignment horizontal="centerContinuous"/>
    </xf>
    <xf numFmtId="0" fontId="97" fillId="2" borderId="0" xfId="0" applyFont="1" applyFill="1" applyBorder="1" applyAlignment="1">
      <alignment horizontal="centerContinuous"/>
    </xf>
    <xf numFmtId="0" fontId="9" fillId="2" borderId="0" xfId="0" applyFont="1" applyFill="1" applyBorder="1" applyAlignment="1">
      <alignment horizontal="centerContinuous"/>
    </xf>
    <xf numFmtId="0" fontId="75" fillId="2" borderId="0" xfId="0" applyFont="1" applyFill="1" applyBorder="1" applyAlignment="1">
      <alignment horizontal="centerContinuous"/>
    </xf>
    <xf numFmtId="0" fontId="0" fillId="0" borderId="0" xfId="0" applyFont="1" applyAlignment="1">
      <alignment horizontal="center"/>
    </xf>
    <xf numFmtId="0" fontId="9" fillId="5" borderId="23" xfId="0" applyFont="1" applyFill="1" applyBorder="1"/>
    <xf numFmtId="0" fontId="16" fillId="5" borderId="23" xfId="0" applyFont="1" applyFill="1" applyBorder="1" applyAlignment="1">
      <alignment horizontal="center" vertical="center"/>
    </xf>
    <xf numFmtId="0" fontId="16" fillId="5" borderId="0" xfId="0" applyFont="1" applyFill="1" applyBorder="1" applyAlignment="1">
      <alignment horizontal="center" vertical="center"/>
    </xf>
    <xf numFmtId="0" fontId="9" fillId="4" borderId="23" xfId="0" applyFont="1" applyFill="1" applyBorder="1"/>
    <xf numFmtId="0" fontId="41" fillId="4" borderId="4" xfId="0" applyFont="1" applyFill="1" applyBorder="1" applyAlignment="1">
      <alignment vertical="center"/>
    </xf>
    <xf numFmtId="0" fontId="41" fillId="4" borderId="0" xfId="0" applyFont="1" applyFill="1" applyBorder="1" applyAlignment="1">
      <alignment vertical="center"/>
    </xf>
    <xf numFmtId="0" fontId="41" fillId="4" borderId="10" xfId="0" applyFont="1" applyFill="1" applyBorder="1" applyAlignment="1">
      <alignment vertical="center"/>
    </xf>
    <xf numFmtId="179" fontId="41" fillId="5" borderId="0" xfId="3" applyNumberFormat="1" applyFont="1" applyFill="1" applyBorder="1" applyAlignment="1">
      <alignment horizontal="right" vertical="center"/>
    </xf>
    <xf numFmtId="180" fontId="41" fillId="5" borderId="0" xfId="0" applyNumberFormat="1" applyFont="1" applyFill="1" applyBorder="1" applyAlignment="1">
      <alignment vertical="center"/>
    </xf>
    <xf numFmtId="175" fontId="41" fillId="4" borderId="0" xfId="0" applyNumberFormat="1" applyFont="1" applyFill="1" applyBorder="1" applyAlignment="1">
      <alignment horizontal="right" vertical="center"/>
    </xf>
    <xf numFmtId="179" fontId="41" fillId="4" borderId="0" xfId="3" applyNumberFormat="1" applyFont="1" applyFill="1" applyBorder="1" applyAlignment="1">
      <alignment horizontal="right" vertical="center"/>
    </xf>
    <xf numFmtId="180" fontId="9" fillId="4" borderId="5" xfId="0" applyNumberFormat="1" applyFont="1" applyFill="1" applyBorder="1" applyAlignment="1">
      <alignment vertical="center"/>
    </xf>
    <xf numFmtId="44" fontId="0" fillId="0" borderId="0" xfId="0" applyNumberFormat="1" applyFont="1"/>
    <xf numFmtId="0" fontId="68" fillId="4" borderId="0" xfId="0" applyFont="1" applyFill="1" applyBorder="1" applyAlignment="1">
      <alignment vertical="center"/>
    </xf>
    <xf numFmtId="0" fontId="68" fillId="4" borderId="10" xfId="0" applyFont="1" applyFill="1" applyBorder="1" applyAlignment="1">
      <alignment vertical="center"/>
    </xf>
    <xf numFmtId="179" fontId="68" fillId="5" borderId="0" xfId="3" applyNumberFormat="1" applyFont="1" applyFill="1" applyBorder="1" applyAlignment="1">
      <alignment horizontal="right" vertical="center"/>
    </xf>
    <xf numFmtId="204" fontId="68" fillId="5" borderId="0" xfId="0" applyNumberFormat="1" applyFont="1" applyFill="1" applyBorder="1" applyAlignment="1">
      <alignment vertical="center"/>
    </xf>
    <xf numFmtId="179" fontId="68" fillId="4" borderId="0" xfId="3" applyNumberFormat="1" applyFont="1" applyFill="1" applyBorder="1" applyAlignment="1">
      <alignment horizontal="right" vertical="center"/>
    </xf>
    <xf numFmtId="204" fontId="31" fillId="4" borderId="5" xfId="0" applyNumberFormat="1" applyFont="1" applyFill="1" applyBorder="1" applyAlignment="1">
      <alignment vertical="center"/>
    </xf>
    <xf numFmtId="0" fontId="0" fillId="0" borderId="0" xfId="0" quotePrefix="1" applyFont="1"/>
    <xf numFmtId="204" fontId="16" fillId="4" borderId="5" xfId="0" applyNumberFormat="1" applyFont="1" applyFill="1" applyBorder="1" applyAlignment="1">
      <alignment vertical="center"/>
    </xf>
    <xf numFmtId="0" fontId="16" fillId="4" borderId="11" xfId="0" applyFont="1" applyFill="1" applyBorder="1"/>
    <xf numFmtId="0" fontId="16" fillId="4" borderId="12" xfId="0" applyFont="1" applyFill="1" applyBorder="1"/>
    <xf numFmtId="0" fontId="16" fillId="4" borderId="12" xfId="0" applyFont="1" applyFill="1" applyBorder="1" applyAlignment="1"/>
    <xf numFmtId="0" fontId="16" fillId="4" borderId="18" xfId="0" applyFont="1" applyFill="1" applyBorder="1" applyAlignment="1"/>
    <xf numFmtId="0" fontId="98" fillId="5" borderId="25" xfId="0" applyFont="1" applyFill="1" applyBorder="1"/>
    <xf numFmtId="0" fontId="98" fillId="5" borderId="12" xfId="0" applyFont="1" applyFill="1" applyBorder="1"/>
    <xf numFmtId="0" fontId="98" fillId="5" borderId="25" xfId="0" applyFont="1" applyFill="1" applyBorder="1" applyAlignment="1">
      <alignment horizontal="right"/>
    </xf>
    <xf numFmtId="0" fontId="98" fillId="5" borderId="12" xfId="0" applyFont="1" applyFill="1" applyBorder="1" applyAlignment="1">
      <alignment horizontal="right"/>
    </xf>
    <xf numFmtId="0" fontId="98" fillId="4" borderId="25" xfId="0" applyFont="1" applyFill="1" applyBorder="1"/>
    <xf numFmtId="0" fontId="98" fillId="4" borderId="12" xfId="0" applyFont="1" applyFill="1" applyBorder="1"/>
    <xf numFmtId="0" fontId="98" fillId="4" borderId="15" xfId="0" applyFont="1" applyFill="1" applyBorder="1"/>
    <xf numFmtId="182" fontId="0" fillId="0" borderId="0" xfId="0" applyNumberFormat="1" applyFont="1"/>
    <xf numFmtId="1" fontId="0" fillId="0" borderId="0" xfId="0" applyNumberFormat="1" applyFont="1"/>
    <xf numFmtId="179" fontId="0" fillId="0" borderId="103" xfId="3" applyNumberFormat="1" applyFont="1" applyBorder="1"/>
    <xf numFmtId="179" fontId="0" fillId="0" borderId="104" xfId="3" applyNumberFormat="1" applyFont="1" applyBorder="1"/>
    <xf numFmtId="179" fontId="0" fillId="0" borderId="105" xfId="3" applyNumberFormat="1" applyFont="1" applyBorder="1"/>
    <xf numFmtId="179" fontId="0" fillId="0" borderId="106" xfId="3" applyNumberFormat="1" applyFont="1" applyBorder="1"/>
    <xf numFmtId="179" fontId="0" fillId="0" borderId="108" xfId="3" applyNumberFormat="1" applyFont="1" applyBorder="1"/>
    <xf numFmtId="179" fontId="0" fillId="0" borderId="109" xfId="3" applyNumberFormat="1" applyFont="1" applyBorder="1"/>
    <xf numFmtId="179" fontId="0" fillId="0" borderId="110" xfId="3" applyNumberFormat="1" applyFont="1" applyBorder="1"/>
    <xf numFmtId="179" fontId="0" fillId="0" borderId="111" xfId="3" applyNumberFormat="1" applyFont="1" applyBorder="1"/>
    <xf numFmtId="179" fontId="0" fillId="0" borderId="116" xfId="3" applyNumberFormat="1" applyFont="1" applyBorder="1"/>
    <xf numFmtId="179" fontId="0" fillId="0" borderId="117" xfId="3" applyNumberFormat="1" applyFont="1" applyBorder="1"/>
    <xf numFmtId="179" fontId="0" fillId="0" borderId="118" xfId="3" applyNumberFormat="1" applyFont="1" applyBorder="1"/>
    <xf numFmtId="179" fontId="0" fillId="0" borderId="119" xfId="3" applyNumberFormat="1" applyFont="1" applyBorder="1"/>
    <xf numFmtId="0" fontId="13" fillId="0" borderId="0" xfId="0" applyFont="1" applyFill="1" applyBorder="1" applyAlignment="1">
      <alignment horizontal="left" vertical="top"/>
    </xf>
    <xf numFmtId="0" fontId="6" fillId="4" borderId="46" xfId="0" applyFont="1" applyFill="1" applyBorder="1" applyAlignment="1">
      <alignment horizontal="left"/>
    </xf>
    <xf numFmtId="0" fontId="6" fillId="4" borderId="2" xfId="0" applyFont="1" applyFill="1" applyBorder="1" applyAlignment="1">
      <alignment horizontal="center" vertical="center"/>
    </xf>
    <xf numFmtId="0" fontId="6" fillId="4" borderId="2" xfId="0" applyFont="1" applyFill="1" applyBorder="1" applyAlignment="1">
      <alignment horizontal="right"/>
    </xf>
    <xf numFmtId="0" fontId="6" fillId="4" borderId="3" xfId="0" applyFont="1" applyFill="1" applyBorder="1" applyAlignment="1">
      <alignment horizontal="center" vertical="center"/>
    </xf>
    <xf numFmtId="0" fontId="20" fillId="0" borderId="0" xfId="0" applyFont="1" applyFill="1" applyBorder="1" applyAlignment="1">
      <alignment vertical="center"/>
    </xf>
    <xf numFmtId="0" fontId="73" fillId="0" borderId="0" xfId="0" applyFont="1" applyFill="1" applyBorder="1" applyAlignment="1">
      <alignment vertical="center"/>
    </xf>
    <xf numFmtId="0" fontId="69" fillId="0" borderId="0" xfId="0" applyFont="1" applyFill="1" applyBorder="1" applyAlignment="1">
      <alignment vertical="center"/>
    </xf>
    <xf numFmtId="3" fontId="69" fillId="0" borderId="0" xfId="0" applyNumberFormat="1" applyFont="1" applyFill="1" applyBorder="1" applyAlignment="1">
      <alignment horizontal="right" vertical="center"/>
    </xf>
    <xf numFmtId="4" fontId="69" fillId="0" borderId="0"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0" fontId="13" fillId="0" borderId="0" xfId="0" applyFont="1" applyFill="1" applyBorder="1" applyAlignment="1">
      <alignment horizontal="left" vertical="top"/>
    </xf>
    <xf numFmtId="0" fontId="18" fillId="3" borderId="0"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10" xfId="0" applyFont="1" applyFill="1" applyBorder="1" applyAlignment="1">
      <alignment horizontal="center" vertical="center"/>
    </xf>
    <xf numFmtId="10" fontId="4" fillId="4" borderId="0" xfId="0" applyNumberFormat="1" applyFont="1" applyFill="1" applyBorder="1" applyAlignment="1">
      <alignment horizontal="center" vertical="center"/>
    </xf>
    <xf numFmtId="0" fontId="4" fillId="3" borderId="0" xfId="0" applyFont="1" applyFill="1" applyBorder="1" applyAlignment="1">
      <alignment horizontal="center" vertical="center" wrapText="1"/>
    </xf>
    <xf numFmtId="10" fontId="4" fillId="4" borderId="12" xfId="0" applyNumberFormat="1" applyFont="1" applyFill="1" applyBorder="1" applyAlignment="1">
      <alignment horizontal="center" vertical="center"/>
    </xf>
    <xf numFmtId="0" fontId="22" fillId="4" borderId="4" xfId="0" applyFont="1" applyFill="1" applyBorder="1" applyAlignment="1">
      <alignment horizontal="center" vertical="center"/>
    </xf>
    <xf numFmtId="0" fontId="22" fillId="4" borderId="10" xfId="0" applyFont="1" applyFill="1" applyBorder="1" applyAlignment="1">
      <alignment horizontal="center" vertical="center"/>
    </xf>
    <xf numFmtId="179" fontId="10" fillId="4" borderId="24" xfId="3" applyNumberFormat="1" applyFont="1" applyFill="1" applyBorder="1" applyAlignment="1">
      <alignment horizontal="right" vertical="center"/>
    </xf>
    <xf numFmtId="179" fontId="10" fillId="4" borderId="12" xfId="3" applyNumberFormat="1" applyFont="1" applyFill="1" applyBorder="1" applyAlignment="1">
      <alignment horizontal="right" vertical="center"/>
    </xf>
    <xf numFmtId="0" fontId="10" fillId="4" borderId="25" xfId="0" applyFont="1" applyFill="1" applyBorder="1" applyAlignment="1">
      <alignment horizontal="right" vertical="center"/>
    </xf>
    <xf numFmtId="179" fontId="22" fillId="4" borderId="17" xfId="0" quotePrefix="1" applyNumberFormat="1" applyFont="1" applyFill="1" applyBorder="1" applyAlignment="1">
      <alignment horizontal="right" vertical="center" indent="2"/>
    </xf>
    <xf numFmtId="179" fontId="69" fillId="4" borderId="17" xfId="0" quotePrefix="1" applyNumberFormat="1" applyFont="1" applyFill="1" applyBorder="1" applyAlignment="1">
      <alignment horizontal="right" indent="2"/>
    </xf>
    <xf numFmtId="3" fontId="90" fillId="4" borderId="23" xfId="0" applyNumberFormat="1" applyFont="1" applyFill="1" applyBorder="1" applyAlignment="1">
      <alignment horizontal="right" vertical="center" indent="1"/>
    </xf>
    <xf numFmtId="0" fontId="3" fillId="2" borderId="1" xfId="0" applyFont="1" applyFill="1" applyBorder="1" applyAlignment="1"/>
    <xf numFmtId="175" fontId="18" fillId="4" borderId="51" xfId="0" applyNumberFormat="1" applyFont="1" applyFill="1" applyBorder="1" applyAlignment="1">
      <alignment horizontal="center" vertical="center"/>
    </xf>
    <xf numFmtId="179" fontId="1" fillId="15" borderId="98" xfId="3" applyNumberFormat="1" applyFont="1" applyFill="1" applyBorder="1"/>
    <xf numFmtId="179" fontId="1" fillId="15" borderId="99" xfId="3" applyNumberFormat="1" applyFont="1" applyFill="1" applyBorder="1"/>
    <xf numFmtId="179" fontId="1" fillId="15" borderId="100" xfId="3" applyNumberFormat="1" applyFont="1" applyFill="1" applyBorder="1"/>
    <xf numFmtId="0" fontId="0" fillId="0" borderId="102" xfId="0" applyFill="1" applyBorder="1" applyAlignment="1">
      <alignment vertical="center"/>
    </xf>
    <xf numFmtId="0" fontId="0" fillId="0" borderId="107" xfId="0" applyFill="1" applyBorder="1" applyAlignment="1">
      <alignment vertical="center"/>
    </xf>
    <xf numFmtId="0" fontId="0" fillId="0" borderId="121" xfId="0" applyFill="1" applyBorder="1" applyAlignment="1">
      <alignment vertical="center"/>
    </xf>
    <xf numFmtId="0" fontId="0" fillId="15" borderId="120" xfId="0" applyFill="1" applyBorder="1" applyAlignment="1">
      <alignment vertical="center"/>
    </xf>
    <xf numFmtId="179" fontId="0" fillId="0" borderId="112" xfId="3" applyNumberFormat="1" applyFont="1" applyBorder="1"/>
    <xf numFmtId="179" fontId="0" fillId="0" borderId="113" xfId="3" applyNumberFormat="1" applyFont="1" applyBorder="1"/>
    <xf numFmtId="179" fontId="0" fillId="0" borderId="114" xfId="3" applyNumberFormat="1" applyFont="1" applyBorder="1"/>
    <xf numFmtId="179" fontId="0" fillId="0" borderId="115" xfId="3" applyNumberFormat="1" applyFont="1" applyBorder="1"/>
    <xf numFmtId="0" fontId="0" fillId="15" borderId="98" xfId="0" applyFill="1" applyBorder="1" applyAlignment="1">
      <alignment vertical="center"/>
    </xf>
    <xf numFmtId="167" fontId="0" fillId="15" borderId="122" xfId="1" applyNumberFormat="1" applyFont="1" applyFill="1" applyBorder="1"/>
    <xf numFmtId="167" fontId="0" fillId="15" borderId="123" xfId="1" applyNumberFormat="1" applyFont="1" applyFill="1" applyBorder="1"/>
    <xf numFmtId="167" fontId="0" fillId="15" borderId="124" xfId="1" applyNumberFormat="1" applyFont="1" applyFill="1" applyBorder="1"/>
    <xf numFmtId="167" fontId="0" fillId="15" borderId="100" xfId="1" applyNumberFormat="1" applyFont="1" applyFill="1" applyBorder="1"/>
    <xf numFmtId="179" fontId="10" fillId="4" borderId="0" xfId="2" applyNumberFormat="1" applyFont="1" applyFill="1" applyBorder="1" applyAlignment="1">
      <alignment vertical="center"/>
    </xf>
    <xf numFmtId="179" fontId="10" fillId="4" borderId="23" xfId="0" applyNumberFormat="1" applyFont="1" applyFill="1" applyBorder="1" applyAlignment="1">
      <alignment vertical="center"/>
    </xf>
    <xf numFmtId="0" fontId="17" fillId="4" borderId="4" xfId="0" applyFont="1" applyFill="1" applyBorder="1" applyAlignment="1"/>
    <xf numFmtId="0" fontId="10" fillId="4" borderId="23" xfId="0" applyFont="1" applyFill="1" applyBorder="1" applyAlignment="1">
      <alignment horizontal="right" vertical="center"/>
    </xf>
    <xf numFmtId="0" fontId="13" fillId="0" borderId="0" xfId="0" applyFont="1" applyFill="1" applyBorder="1" applyAlignment="1">
      <alignment horizontal="left" vertical="top"/>
    </xf>
    <xf numFmtId="0" fontId="13" fillId="0" borderId="0" xfId="0" applyFont="1" applyFill="1" applyBorder="1" applyAlignment="1">
      <alignment horizontal="left" vertical="top"/>
    </xf>
    <xf numFmtId="0" fontId="52" fillId="3" borderId="2" xfId="0" applyFont="1" applyFill="1" applyBorder="1" applyAlignment="1">
      <alignment horizontal="right"/>
    </xf>
    <xf numFmtId="167" fontId="5" fillId="4" borderId="12" xfId="1" applyNumberFormat="1" applyFont="1" applyFill="1" applyBorder="1" applyAlignment="1">
      <alignment vertical="center"/>
    </xf>
    <xf numFmtId="0" fontId="13" fillId="0" borderId="0" xfId="0" applyFont="1" applyFill="1" applyBorder="1" applyAlignment="1">
      <alignment horizontal="left" vertical="top"/>
    </xf>
    <xf numFmtId="0" fontId="13" fillId="0" borderId="0" xfId="0" applyFont="1" applyFill="1" applyAlignment="1">
      <alignment horizontal="left" vertical="top"/>
    </xf>
    <xf numFmtId="0" fontId="11" fillId="0" borderId="0" xfId="0" applyFont="1" applyAlignment="1">
      <alignment horizontal="left" vertical="top"/>
    </xf>
    <xf numFmtId="0" fontId="18" fillId="2" borderId="0" xfId="0" applyFont="1" applyFill="1" applyBorder="1" applyAlignment="1">
      <alignment horizontal="center"/>
    </xf>
    <xf numFmtId="0" fontId="18" fillId="3" borderId="0" xfId="0" applyFont="1" applyFill="1" applyBorder="1" applyAlignment="1">
      <alignment horizontal="center"/>
    </xf>
    <xf numFmtId="0" fontId="18" fillId="3" borderId="12" xfId="0" applyFont="1" applyFill="1" applyBorder="1" applyAlignment="1">
      <alignment horizontal="center" vertical="center"/>
    </xf>
    <xf numFmtId="0" fontId="18" fillId="4" borderId="4" xfId="0" applyFont="1" applyFill="1" applyBorder="1" applyAlignment="1">
      <alignment horizontal="center" vertical="center"/>
    </xf>
    <xf numFmtId="0" fontId="17" fillId="2" borderId="2" xfId="0" applyFont="1" applyFill="1" applyBorder="1" applyAlignment="1">
      <alignment horizontal="center"/>
    </xf>
    <xf numFmtId="0" fontId="13" fillId="0" borderId="0" xfId="0" applyFont="1" applyAlignment="1">
      <alignment horizontal="left" vertical="top"/>
    </xf>
    <xf numFmtId="0" fontId="3" fillId="4" borderId="4" xfId="0" applyFont="1" applyFill="1" applyBorder="1" applyAlignment="1">
      <alignment horizontal="center" vertical="center"/>
    </xf>
    <xf numFmtId="0" fontId="13" fillId="0" borderId="0" xfId="0" applyFont="1" applyBorder="1" applyAlignment="1">
      <alignment horizontal="left" vertical="top" wrapText="1"/>
    </xf>
    <xf numFmtId="0" fontId="29" fillId="6" borderId="4" xfId="0" applyFont="1" applyFill="1" applyBorder="1" applyAlignment="1">
      <alignment horizontal="center" vertical="center"/>
    </xf>
    <xf numFmtId="0" fontId="29" fillId="6" borderId="11" xfId="0" applyFont="1" applyFill="1" applyBorder="1" applyAlignment="1">
      <alignment horizontal="center" vertical="center"/>
    </xf>
    <xf numFmtId="0" fontId="27" fillId="0" borderId="5" xfId="0" applyFont="1" applyBorder="1" applyAlignment="1">
      <alignment horizontal="center" vertical="center" wrapText="1"/>
    </xf>
    <xf numFmtId="0" fontId="3" fillId="4" borderId="4" xfId="0" applyFont="1" applyFill="1" applyBorder="1" applyAlignment="1">
      <alignment horizontal="center" vertical="top"/>
    </xf>
    <xf numFmtId="0" fontId="22" fillId="6" borderId="23" xfId="0" applyFont="1" applyFill="1" applyBorder="1" applyAlignment="1" applyProtection="1">
      <alignment horizontal="center" vertical="center"/>
    </xf>
    <xf numFmtId="0" fontId="36" fillId="6" borderId="0" xfId="0" applyFont="1" applyFill="1" applyBorder="1" applyAlignment="1">
      <alignment horizontal="center" vertical="center"/>
    </xf>
    <xf numFmtId="0" fontId="15" fillId="0" borderId="25" xfId="0" applyFont="1" applyFill="1" applyBorder="1" applyAlignment="1">
      <alignment horizontal="center" vertical="center"/>
    </xf>
    <xf numFmtId="0" fontId="3" fillId="4" borderId="11" xfId="0" applyFont="1" applyFill="1" applyBorder="1" applyAlignment="1">
      <alignment horizontal="center" vertical="top"/>
    </xf>
    <xf numFmtId="0" fontId="36" fillId="6" borderId="0" xfId="0" applyFont="1" applyFill="1" applyBorder="1" applyAlignment="1">
      <alignment horizontal="center"/>
    </xf>
    <xf numFmtId="0" fontId="36" fillId="6" borderId="23" xfId="0" applyFont="1" applyFill="1" applyBorder="1" applyAlignment="1">
      <alignment horizontal="center"/>
    </xf>
    <xf numFmtId="0" fontId="36" fillId="6" borderId="15" xfId="0" applyFont="1" applyFill="1" applyBorder="1" applyAlignment="1">
      <alignment horizontal="center" vertical="center" wrapText="1"/>
    </xf>
    <xf numFmtId="0" fontId="36" fillId="0" borderId="12" xfId="0" applyFont="1" applyBorder="1" applyAlignment="1">
      <alignment horizontal="center" vertical="top"/>
    </xf>
    <xf numFmtId="0" fontId="27" fillId="6" borderId="0" xfId="0" applyFont="1" applyFill="1" applyBorder="1" applyAlignment="1">
      <alignment horizontal="center" vertical="center"/>
    </xf>
    <xf numFmtId="0" fontId="27" fillId="6" borderId="5" xfId="0" applyFont="1" applyFill="1" applyBorder="1" applyAlignment="1">
      <alignment horizontal="center" vertical="center"/>
    </xf>
    <xf numFmtId="0" fontId="29" fillId="6" borderId="22" xfId="0" applyFont="1" applyFill="1" applyBorder="1" applyAlignment="1">
      <alignment horizontal="center" vertical="center"/>
    </xf>
    <xf numFmtId="175" fontId="5" fillId="4" borderId="12" xfId="0" applyNumberFormat="1" applyFont="1" applyFill="1" applyBorder="1" applyAlignment="1">
      <alignment vertical="center"/>
    </xf>
    <xf numFmtId="0" fontId="7" fillId="3" borderId="0" xfId="0" applyFont="1" applyFill="1" applyBorder="1" applyAlignment="1">
      <alignment horizontal="center"/>
    </xf>
    <xf numFmtId="0" fontId="7" fillId="3" borderId="5" xfId="0" applyFont="1" applyFill="1" applyBorder="1" applyAlignment="1">
      <alignment horizontal="center"/>
    </xf>
    <xf numFmtId="0" fontId="5"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5" xfId="0" applyFont="1" applyFill="1" applyBorder="1" applyAlignment="1">
      <alignment horizontal="center" vertical="center"/>
    </xf>
    <xf numFmtId="0" fontId="3" fillId="3" borderId="0" xfId="0" applyFont="1" applyFill="1" applyBorder="1" applyAlignment="1">
      <alignment horizontal="center"/>
    </xf>
    <xf numFmtId="9" fontId="18" fillId="3" borderId="12" xfId="0" applyNumberFormat="1" applyFont="1" applyFill="1" applyBorder="1" applyAlignment="1">
      <alignment horizontal="center" vertical="center" wrapText="1"/>
    </xf>
    <xf numFmtId="9" fontId="18" fillId="3" borderId="24" xfId="0" applyNumberFormat="1" applyFont="1" applyFill="1" applyBorder="1" applyAlignment="1">
      <alignment horizontal="center" vertical="center" wrapText="1"/>
    </xf>
    <xf numFmtId="9" fontId="18" fillId="3" borderId="0" xfId="0" applyNumberFormat="1" applyFont="1" applyFill="1" applyBorder="1" applyAlignment="1">
      <alignment horizontal="center"/>
    </xf>
    <xf numFmtId="9" fontId="18" fillId="3" borderId="5" xfId="0" applyNumberFormat="1" applyFont="1" applyFill="1" applyBorder="1" applyAlignment="1">
      <alignment horizontal="center"/>
    </xf>
    <xf numFmtId="0" fontId="18" fillId="4" borderId="4" xfId="0" applyNumberFormat="1" applyFont="1" applyFill="1" applyBorder="1" applyAlignment="1">
      <alignment horizontal="center" vertical="center"/>
    </xf>
    <xf numFmtId="0" fontId="18" fillId="4" borderId="10" xfId="0" applyNumberFormat="1" applyFont="1" applyFill="1" applyBorder="1" applyAlignment="1">
      <alignment horizontal="center" vertical="center"/>
    </xf>
    <xf numFmtId="9" fontId="18" fillId="3" borderId="22" xfId="0" applyNumberFormat="1" applyFont="1" applyFill="1" applyBorder="1" applyAlignment="1">
      <alignment horizontal="center"/>
    </xf>
    <xf numFmtId="0" fontId="18" fillId="4" borderId="18" xfId="0" applyNumberFormat="1" applyFont="1" applyFill="1" applyBorder="1" applyAlignment="1">
      <alignment horizontal="center" vertical="center"/>
    </xf>
    <xf numFmtId="179" fontId="5" fillId="4" borderId="5" xfId="3" applyNumberFormat="1" applyFont="1" applyFill="1" applyBorder="1" applyAlignment="1">
      <alignment horizontal="center" vertical="center"/>
    </xf>
    <xf numFmtId="0" fontId="18" fillId="4" borderId="10" xfId="0" applyFont="1" applyFill="1" applyBorder="1" applyAlignment="1">
      <alignment horizontal="center" vertical="center"/>
    </xf>
    <xf numFmtId="0" fontId="13" fillId="0" borderId="0" xfId="0" applyFont="1" applyAlignment="1">
      <alignment horizontal="left" vertical="top"/>
    </xf>
    <xf numFmtId="0" fontId="3" fillId="4" borderId="4" xfId="0" applyFont="1" applyFill="1" applyBorder="1" applyAlignment="1">
      <alignment horizontal="center" vertical="top"/>
    </xf>
    <xf numFmtId="0" fontId="3" fillId="4" borderId="0" xfId="0" applyFont="1" applyFill="1" applyBorder="1" applyAlignment="1">
      <alignment horizontal="center" vertical="top"/>
    </xf>
    <xf numFmtId="0" fontId="3" fillId="4" borderId="11" xfId="0" applyFont="1" applyFill="1" applyBorder="1" applyAlignment="1">
      <alignment horizontal="center" vertical="top"/>
    </xf>
    <xf numFmtId="37" fontId="10" fillId="4" borderId="23" xfId="2" applyNumberFormat="1" applyFont="1" applyFill="1" applyBorder="1" applyAlignment="1">
      <alignment vertical="center"/>
    </xf>
    <xf numFmtId="179" fontId="5" fillId="4" borderId="0" xfId="1" applyNumberFormat="1" applyFont="1" applyFill="1" applyBorder="1" applyAlignment="1">
      <alignment vertical="center"/>
    </xf>
    <xf numFmtId="9" fontId="18" fillId="3" borderId="25" xfId="0" applyNumberFormat="1" applyFont="1" applyFill="1" applyBorder="1" applyAlignment="1">
      <alignment horizontal="center" vertical="center" wrapText="1"/>
    </xf>
    <xf numFmtId="9" fontId="18" fillId="3" borderId="15" xfId="0" applyNumberFormat="1" applyFont="1" applyFill="1" applyBorder="1" applyAlignment="1">
      <alignment horizontal="center" vertical="center" wrapText="1"/>
    </xf>
    <xf numFmtId="0" fontId="0" fillId="0" borderId="5" xfId="0" applyBorder="1" applyAlignment="1">
      <alignment vertical="center" wrapText="1"/>
    </xf>
    <xf numFmtId="0" fontId="0" fillId="0" borderId="15" xfId="0" applyBorder="1" applyAlignment="1">
      <alignment vertical="center" wrapText="1"/>
    </xf>
    <xf numFmtId="3" fontId="10" fillId="4" borderId="0" xfId="0" applyNumberFormat="1" applyFont="1" applyFill="1" applyBorder="1" applyAlignment="1">
      <alignment horizontal="right" vertical="center"/>
    </xf>
    <xf numFmtId="175" fontId="10" fillId="4" borderId="0" xfId="0" applyNumberFormat="1" applyFont="1" applyFill="1" applyBorder="1" applyAlignment="1">
      <alignment horizontal="right" vertical="center"/>
    </xf>
    <xf numFmtId="179" fontId="10" fillId="4" borderId="0" xfId="0" applyNumberFormat="1" applyFont="1" applyFill="1" applyBorder="1" applyAlignment="1">
      <alignment vertical="center"/>
    </xf>
    <xf numFmtId="179" fontId="10" fillId="4" borderId="12" xfId="0" applyNumberFormat="1" applyFont="1" applyFill="1" applyBorder="1" applyAlignment="1">
      <alignment vertical="center"/>
    </xf>
    <xf numFmtId="0" fontId="22" fillId="3" borderId="34" xfId="0" applyFont="1" applyFill="1" applyBorder="1" applyAlignment="1">
      <alignment vertical="center"/>
    </xf>
    <xf numFmtId="0" fontId="22" fillId="3" borderId="23" xfId="0" applyFont="1" applyFill="1" applyBorder="1" applyAlignment="1">
      <alignment vertical="center"/>
    </xf>
    <xf numFmtId="0" fontId="22" fillId="3" borderId="25" xfId="0" applyFont="1" applyFill="1" applyBorder="1" applyAlignment="1">
      <alignment vertical="center"/>
    </xf>
    <xf numFmtId="0" fontId="22" fillId="3" borderId="35" xfId="0" applyFont="1" applyFill="1" applyBorder="1" applyAlignment="1">
      <alignment vertical="center" wrapText="1"/>
    </xf>
    <xf numFmtId="0" fontId="22" fillId="3" borderId="5" xfId="0" applyFont="1" applyFill="1" applyBorder="1" applyAlignment="1">
      <alignment vertical="center" wrapText="1"/>
    </xf>
    <xf numFmtId="0" fontId="22" fillId="3" borderId="15" xfId="0" applyFont="1" applyFill="1" applyBorder="1" applyAlignment="1">
      <alignment vertical="center" wrapText="1"/>
    </xf>
    <xf numFmtId="0" fontId="22" fillId="3" borderId="33" xfId="0" applyFont="1" applyFill="1" applyBorder="1" applyAlignment="1">
      <alignment vertical="center"/>
    </xf>
    <xf numFmtId="0" fontId="22" fillId="3" borderId="35" xfId="0" applyFont="1" applyFill="1" applyBorder="1" applyAlignment="1">
      <alignment vertical="center"/>
    </xf>
    <xf numFmtId="0" fontId="22" fillId="3" borderId="5" xfId="0" applyFont="1" applyFill="1" applyBorder="1" applyAlignment="1">
      <alignment vertical="center"/>
    </xf>
    <xf numFmtId="0" fontId="22" fillId="3" borderId="12" xfId="0" applyFont="1" applyFill="1" applyBorder="1" applyAlignment="1">
      <alignment vertical="center"/>
    </xf>
    <xf numFmtId="9" fontId="19" fillId="3" borderId="21" xfId="0" applyNumberFormat="1" applyFont="1" applyFill="1" applyBorder="1" applyAlignment="1">
      <alignment vertical="center"/>
    </xf>
    <xf numFmtId="9" fontId="19" fillId="3" borderId="2" xfId="0" applyNumberFormat="1" applyFont="1" applyFill="1" applyBorder="1" applyAlignment="1">
      <alignment vertical="center"/>
    </xf>
    <xf numFmtId="9" fontId="19" fillId="3" borderId="3" xfId="0" applyNumberFormat="1" applyFont="1" applyFill="1" applyBorder="1" applyAlignment="1">
      <alignment vertical="center"/>
    </xf>
    <xf numFmtId="9" fontId="19" fillId="3" borderId="23" xfId="0" applyNumberFormat="1" applyFont="1" applyFill="1" applyBorder="1" applyAlignment="1">
      <alignment vertical="center"/>
    </xf>
    <xf numFmtId="9" fontId="19" fillId="3" borderId="0" xfId="0" applyNumberFormat="1" applyFont="1" applyFill="1" applyBorder="1" applyAlignment="1">
      <alignment vertical="center"/>
    </xf>
    <xf numFmtId="9" fontId="19" fillId="3" borderId="5" xfId="0" applyNumberFormat="1" applyFont="1" applyFill="1" applyBorder="1" applyAlignment="1">
      <alignment vertical="center"/>
    </xf>
    <xf numFmtId="0" fontId="18" fillId="3" borderId="0" xfId="0" applyFont="1" applyFill="1" applyBorder="1" applyAlignment="1">
      <alignment vertical="center"/>
    </xf>
    <xf numFmtId="0" fontId="18" fillId="3" borderId="5" xfId="0" applyFont="1" applyFill="1" applyBorder="1" applyAlignment="1">
      <alignment vertical="center"/>
    </xf>
    <xf numFmtId="0" fontId="18" fillId="3" borderId="23" xfId="0" applyFont="1" applyFill="1" applyBorder="1" applyAlignment="1">
      <alignment vertical="center"/>
    </xf>
    <xf numFmtId="0" fontId="18" fillId="3" borderId="33" xfId="0" applyFont="1" applyFill="1" applyBorder="1" applyAlignment="1">
      <alignment vertical="center" wrapText="1"/>
    </xf>
    <xf numFmtId="0" fontId="18" fillId="3" borderId="0" xfId="0" applyFont="1" applyFill="1" applyBorder="1" applyAlignment="1">
      <alignment vertical="center" wrapText="1"/>
    </xf>
    <xf numFmtId="0" fontId="18" fillId="3" borderId="12" xfId="0" applyFont="1" applyFill="1" applyBorder="1" applyAlignment="1">
      <alignment vertical="center" wrapText="1"/>
    </xf>
    <xf numFmtId="0" fontId="18" fillId="3" borderId="35" xfId="0" applyFont="1" applyFill="1" applyBorder="1" applyAlignment="1">
      <alignment vertical="center"/>
    </xf>
    <xf numFmtId="0" fontId="18" fillId="3" borderId="34" xfId="0" applyFont="1" applyFill="1" applyBorder="1" applyAlignment="1">
      <alignment vertical="center"/>
    </xf>
    <xf numFmtId="0" fontId="18" fillId="3" borderId="33" xfId="0" applyFont="1" applyFill="1" applyBorder="1" applyAlignment="1">
      <alignment vertical="center"/>
    </xf>
    <xf numFmtId="0" fontId="3" fillId="3" borderId="39" xfId="0" applyFont="1" applyFill="1" applyBorder="1" applyAlignment="1">
      <alignment vertical="center"/>
    </xf>
    <xf numFmtId="0" fontId="18" fillId="4" borderId="4" xfId="0" applyFont="1" applyFill="1" applyBorder="1" applyAlignment="1">
      <alignment vertical="center"/>
    </xf>
    <xf numFmtId="172" fontId="29" fillId="4" borderId="0" xfId="0" quotePrefix="1" applyNumberFormat="1" applyFont="1" applyFill="1" applyBorder="1" applyAlignment="1">
      <alignment horizontal="right" vertical="center"/>
    </xf>
    <xf numFmtId="0" fontId="18" fillId="4" borderId="4" xfId="0" applyFont="1" applyFill="1" applyBorder="1" applyAlignment="1">
      <alignment horizontal="centerContinuous" vertical="center"/>
    </xf>
    <xf numFmtId="0" fontId="9" fillId="4" borderId="11" xfId="0" applyFont="1" applyFill="1" applyBorder="1" applyAlignment="1">
      <alignment horizontal="centerContinuous" vertical="center"/>
    </xf>
    <xf numFmtId="0" fontId="9" fillId="4" borderId="26" xfId="0" applyFont="1" applyFill="1" applyBorder="1"/>
    <xf numFmtId="0" fontId="18" fillId="4" borderId="10" xfId="0" applyFont="1" applyFill="1" applyBorder="1" applyAlignment="1">
      <alignment horizontal="centerContinuous" vertical="center"/>
    </xf>
    <xf numFmtId="0" fontId="9" fillId="4" borderId="18" xfId="0" applyFont="1" applyFill="1" applyBorder="1" applyAlignment="1">
      <alignment horizontal="centerContinuous" vertical="center"/>
    </xf>
    <xf numFmtId="0" fontId="14" fillId="2" borderId="4" xfId="0" applyFont="1" applyFill="1" applyBorder="1" applyAlignment="1"/>
    <xf numFmtId="0" fontId="13" fillId="0" borderId="0" xfId="0" applyFont="1" applyBorder="1" applyAlignment="1">
      <alignment horizontal="right" vertical="top"/>
    </xf>
    <xf numFmtId="3" fontId="9" fillId="0" borderId="0" xfId="0" applyNumberFormat="1" applyFont="1" applyFill="1" applyAlignment="1">
      <alignment vertical="top"/>
    </xf>
    <xf numFmtId="9" fontId="9" fillId="0" borderId="0" xfId="0" applyNumberFormat="1" applyFont="1" applyFill="1" applyAlignment="1">
      <alignment vertical="top"/>
    </xf>
    <xf numFmtId="3" fontId="9" fillId="0" borderId="0" xfId="0" applyNumberFormat="1" applyFont="1" applyFill="1" applyBorder="1" applyAlignment="1">
      <alignment vertical="top"/>
    </xf>
    <xf numFmtId="0" fontId="23" fillId="0" borderId="0" xfId="0" applyFont="1" applyAlignment="1">
      <alignment vertical="top"/>
    </xf>
    <xf numFmtId="0" fontId="9" fillId="0" borderId="0" xfId="0" applyFont="1" applyBorder="1" applyAlignment="1">
      <alignment vertical="top"/>
    </xf>
    <xf numFmtId="0" fontId="13" fillId="0" borderId="0" xfId="0" applyFont="1" applyFill="1" applyAlignment="1">
      <alignment horizontal="right" vertical="top"/>
    </xf>
    <xf numFmtId="0" fontId="3" fillId="6" borderId="12" xfId="0" applyFont="1" applyFill="1" applyBorder="1" applyAlignment="1">
      <alignment horizontal="center" vertical="top"/>
    </xf>
    <xf numFmtId="204" fontId="10" fillId="4" borderId="0" xfId="0" applyNumberFormat="1" applyFont="1" applyFill="1" applyBorder="1" applyAlignment="1">
      <alignment vertical="center"/>
    </xf>
    <xf numFmtId="204" fontId="10" fillId="4" borderId="0" xfId="0" applyNumberFormat="1" applyFont="1" applyFill="1" applyBorder="1" applyAlignment="1">
      <alignment horizontal="right" vertical="center"/>
    </xf>
    <xf numFmtId="179" fontId="31" fillId="4" borderId="0" xfId="0" applyNumberFormat="1" applyFont="1" applyFill="1" applyBorder="1" applyAlignment="1">
      <alignment vertical="center"/>
    </xf>
    <xf numFmtId="179" fontId="31" fillId="4" borderId="0" xfId="0" applyNumberFormat="1" applyFont="1" applyFill="1" applyBorder="1" applyAlignment="1">
      <alignment horizontal="right" vertical="center"/>
    </xf>
    <xf numFmtId="0" fontId="6" fillId="4" borderId="3" xfId="0" applyFont="1" applyFill="1" applyBorder="1" applyAlignment="1"/>
    <xf numFmtId="0" fontId="10" fillId="4" borderId="5" xfId="0" applyFont="1" applyFill="1" applyBorder="1" applyAlignment="1">
      <alignment vertical="center"/>
    </xf>
    <xf numFmtId="0" fontId="72" fillId="4" borderId="5" xfId="0" applyFont="1" applyFill="1" applyBorder="1" applyAlignment="1">
      <alignment vertical="center"/>
    </xf>
    <xf numFmtId="0" fontId="6" fillId="4" borderId="15" xfId="0" applyFont="1" applyFill="1" applyBorder="1" applyAlignment="1"/>
    <xf numFmtId="0" fontId="13" fillId="0" borderId="0" xfId="0" applyFont="1" applyFill="1" applyBorder="1" applyAlignment="1">
      <alignment vertical="top"/>
    </xf>
    <xf numFmtId="0" fontId="16" fillId="0" borderId="0" xfId="0" applyFont="1" applyFill="1" applyBorder="1" applyAlignment="1">
      <alignment vertical="top"/>
    </xf>
    <xf numFmtId="0" fontId="0" fillId="0" borderId="0" xfId="0" applyFont="1" applyFill="1" applyAlignment="1">
      <alignment vertical="top"/>
    </xf>
    <xf numFmtId="0" fontId="9" fillId="0" borderId="0" xfId="0" applyFont="1" applyFill="1" applyBorder="1" applyAlignment="1">
      <alignment vertical="top"/>
    </xf>
    <xf numFmtId="3" fontId="16" fillId="0" borderId="0" xfId="0" applyNumberFormat="1" applyFont="1" applyFill="1" applyBorder="1" applyAlignment="1">
      <alignment vertical="top"/>
    </xf>
    <xf numFmtId="0" fontId="29" fillId="6" borderId="32" xfId="0" applyFont="1" applyFill="1" applyBorder="1" applyAlignment="1">
      <alignment horizontal="center" vertical="center"/>
    </xf>
    <xf numFmtId="0" fontId="29" fillId="6" borderId="24" xfId="0" applyFont="1" applyFill="1" applyBorder="1" applyAlignment="1">
      <alignment horizontal="center" vertical="center"/>
    </xf>
    <xf numFmtId="0" fontId="3" fillId="4" borderId="20" xfId="0" applyFont="1" applyFill="1" applyBorder="1" applyAlignment="1">
      <alignment horizontal="center" vertical="top"/>
    </xf>
    <xf numFmtId="0" fontId="3" fillId="4" borderId="22" xfId="0" applyFont="1" applyFill="1" applyBorder="1" applyAlignment="1">
      <alignment horizontal="center" vertical="top"/>
    </xf>
    <xf numFmtId="0" fontId="3" fillId="4" borderId="24" xfId="0" applyFont="1" applyFill="1" applyBorder="1" applyAlignment="1">
      <alignment horizontal="center" vertical="top"/>
    </xf>
    <xf numFmtId="0" fontId="18" fillId="4" borderId="97" xfId="0" applyNumberFormat="1" applyFont="1" applyFill="1" applyBorder="1" applyAlignment="1">
      <alignment horizontal="center" vertical="top"/>
    </xf>
    <xf numFmtId="0" fontId="18" fillId="4" borderId="101" xfId="0" applyNumberFormat="1" applyFont="1" applyFill="1" applyBorder="1" applyAlignment="1">
      <alignment horizontal="center" vertical="top"/>
    </xf>
    <xf numFmtId="0" fontId="27" fillId="3" borderId="0" xfId="0" applyFont="1" applyFill="1" applyBorder="1" applyAlignment="1">
      <alignment horizontal="center" vertical="center" wrapText="1"/>
    </xf>
    <xf numFmtId="175" fontId="9" fillId="4" borderId="0" xfId="0" applyNumberFormat="1" applyFont="1" applyFill="1" applyBorder="1" applyAlignment="1">
      <alignment vertical="top"/>
    </xf>
    <xf numFmtId="3" fontId="9" fillId="4" borderId="0" xfId="1" applyNumberFormat="1" applyFont="1" applyFill="1" applyBorder="1" applyAlignment="1">
      <alignment vertical="top"/>
    </xf>
    <xf numFmtId="3" fontId="9" fillId="4" borderId="0" xfId="1" applyNumberFormat="1" applyFont="1" applyFill="1" applyBorder="1" applyAlignment="1">
      <alignment vertical="center"/>
    </xf>
    <xf numFmtId="3" fontId="9" fillId="4" borderId="12" xfId="1" applyNumberFormat="1" applyFont="1" applyFill="1" applyBorder="1" applyAlignment="1">
      <alignment vertical="top"/>
    </xf>
    <xf numFmtId="3" fontId="9" fillId="5" borderId="0" xfId="1" applyNumberFormat="1" applyFont="1" applyFill="1" applyBorder="1" applyAlignment="1">
      <alignment horizontal="center" vertical="top"/>
    </xf>
    <xf numFmtId="3" fontId="9" fillId="5" borderId="12" xfId="1" applyNumberFormat="1" applyFont="1" applyFill="1" applyBorder="1" applyAlignment="1">
      <alignment horizontal="center" vertical="top"/>
    </xf>
    <xf numFmtId="0" fontId="36" fillId="6" borderId="0" xfId="0" applyFont="1" applyFill="1" applyBorder="1" applyAlignment="1">
      <alignment vertical="center"/>
    </xf>
    <xf numFmtId="178" fontId="3" fillId="4" borderId="21" xfId="1" applyNumberFormat="1" applyFont="1" applyFill="1" applyBorder="1" applyAlignment="1">
      <alignment horizontal="center" vertical="top"/>
    </xf>
    <xf numFmtId="178" fontId="3" fillId="4" borderId="23" xfId="1" applyNumberFormat="1" applyFont="1" applyFill="1" applyBorder="1" applyAlignment="1">
      <alignment horizontal="center" vertical="top"/>
    </xf>
    <xf numFmtId="0" fontId="6" fillId="5" borderId="25" xfId="0" applyFont="1" applyFill="1" applyBorder="1" applyAlignment="1">
      <alignment horizontal="center" vertical="top"/>
    </xf>
    <xf numFmtId="0" fontId="22" fillId="6" borderId="25" xfId="0" applyFont="1" applyFill="1" applyBorder="1" applyAlignment="1" applyProtection="1">
      <alignment horizontal="center" vertical="center"/>
    </xf>
    <xf numFmtId="0" fontId="15" fillId="0" borderId="12" xfId="0" applyFont="1" applyFill="1" applyBorder="1" applyAlignment="1">
      <alignment vertical="center"/>
    </xf>
    <xf numFmtId="3" fontId="9" fillId="4" borderId="0" xfId="1" applyNumberFormat="1" applyFont="1" applyFill="1" applyBorder="1" applyAlignment="1">
      <alignment horizontal="right" vertical="top"/>
    </xf>
    <xf numFmtId="3" fontId="9" fillId="5" borderId="0" xfId="1" applyNumberFormat="1" applyFont="1" applyFill="1" applyBorder="1" applyAlignment="1">
      <alignment horizontal="right" vertical="top"/>
    </xf>
    <xf numFmtId="3" fontId="9" fillId="5" borderId="12" xfId="1" applyNumberFormat="1" applyFont="1" applyFill="1" applyBorder="1" applyAlignment="1">
      <alignment horizontal="right" vertical="top"/>
    </xf>
    <xf numFmtId="0" fontId="9" fillId="4" borderId="0" xfId="0" applyFont="1" applyFill="1" applyBorder="1" applyAlignment="1">
      <alignment vertical="top"/>
    </xf>
    <xf numFmtId="0" fontId="9" fillId="4" borderId="22" xfId="0" applyFont="1" applyFill="1" applyBorder="1" applyAlignment="1">
      <alignment vertical="center"/>
    </xf>
    <xf numFmtId="0" fontId="55" fillId="4" borderId="0" xfId="0" quotePrefix="1" applyFont="1" applyFill="1" applyBorder="1" applyAlignment="1">
      <alignment horizontal="left" vertical="center"/>
    </xf>
    <xf numFmtId="0" fontId="55" fillId="4" borderId="0" xfId="0" quotePrefix="1" applyFont="1" applyFill="1" applyBorder="1" applyAlignment="1">
      <alignment horizontal="left" vertical="top"/>
    </xf>
    <xf numFmtId="0" fontId="56" fillId="4" borderId="0" xfId="0" quotePrefix="1" applyFont="1" applyFill="1" applyBorder="1" applyAlignment="1">
      <alignment horizontal="left" vertical="top"/>
    </xf>
    <xf numFmtId="0" fontId="56" fillId="4" borderId="0" xfId="0" applyFont="1" applyFill="1" applyBorder="1" applyAlignment="1">
      <alignment horizontal="left" vertical="top"/>
    </xf>
    <xf numFmtId="0" fontId="9" fillId="4" borderId="0" xfId="1" applyNumberFormat="1" applyFont="1" applyFill="1" applyBorder="1" applyAlignment="1">
      <alignment horizontal="left" vertical="top"/>
    </xf>
    <xf numFmtId="0" fontId="55" fillId="4" borderId="12" xfId="0" quotePrefix="1" applyFont="1" applyFill="1" applyBorder="1" applyAlignment="1">
      <alignment horizontal="left" vertical="top"/>
    </xf>
    <xf numFmtId="175" fontId="9" fillId="4" borderId="0" xfId="2" applyNumberFormat="1" applyFont="1" applyFill="1" applyBorder="1" applyAlignment="1">
      <alignment vertical="center"/>
    </xf>
    <xf numFmtId="0" fontId="36" fillId="6" borderId="0" xfId="0" applyFont="1" applyFill="1" applyBorder="1" applyAlignment="1">
      <alignment horizontal="center" wrapText="1"/>
    </xf>
    <xf numFmtId="0" fontId="9" fillId="4" borderId="0" xfId="0" applyFont="1" applyFill="1" applyBorder="1" applyAlignment="1">
      <alignment horizontal="right" vertical="center"/>
    </xf>
    <xf numFmtId="198" fontId="9" fillId="4" borderId="5" xfId="3" applyNumberFormat="1" applyFont="1" applyFill="1" applyBorder="1" applyAlignment="1">
      <alignment horizontal="left" vertical="center"/>
    </xf>
    <xf numFmtId="0" fontId="33" fillId="4" borderId="0" xfId="0" applyFont="1" applyFill="1" applyBorder="1" applyAlignment="1">
      <alignment horizontal="left" vertical="center"/>
    </xf>
    <xf numFmtId="0" fontId="9" fillId="4" borderId="0" xfId="1" applyNumberFormat="1" applyFont="1" applyFill="1" applyBorder="1" applyAlignment="1">
      <alignment horizontal="right" vertical="center"/>
    </xf>
    <xf numFmtId="175" fontId="9" fillId="4" borderId="0" xfId="2" applyNumberFormat="1" applyFont="1" applyFill="1" applyBorder="1" applyAlignment="1">
      <alignment horizontal="right" vertical="center"/>
    </xf>
    <xf numFmtId="0" fontId="36" fillId="6" borderId="22" xfId="0" applyFont="1" applyFill="1" applyBorder="1" applyAlignment="1">
      <alignment wrapText="1"/>
    </xf>
    <xf numFmtId="0" fontId="36" fillId="6" borderId="0" xfId="0" applyFont="1" applyFill="1" applyBorder="1" applyAlignment="1">
      <alignment wrapText="1"/>
    </xf>
    <xf numFmtId="0" fontId="36" fillId="6" borderId="17" xfId="0" applyFont="1" applyFill="1" applyBorder="1" applyAlignment="1">
      <alignment wrapText="1"/>
    </xf>
    <xf numFmtId="0" fontId="9" fillId="4" borderId="22" xfId="0" applyFont="1" applyFill="1" applyBorder="1" applyAlignment="1">
      <alignment vertical="top"/>
    </xf>
    <xf numFmtId="0" fontId="33" fillId="4" borderId="0" xfId="0" applyFont="1" applyFill="1" applyBorder="1" applyAlignment="1">
      <alignment horizontal="center" vertical="top"/>
    </xf>
    <xf numFmtId="175" fontId="9" fillId="4" borderId="0" xfId="2" applyNumberFormat="1" applyFont="1" applyFill="1" applyBorder="1" applyAlignment="1">
      <alignment vertical="top"/>
    </xf>
    <xf numFmtId="0" fontId="33" fillId="4" borderId="23" xfId="0" applyFont="1" applyFill="1" applyBorder="1" applyAlignment="1">
      <alignment vertical="top"/>
    </xf>
    <xf numFmtId="0" fontId="9" fillId="4" borderId="0" xfId="1" applyNumberFormat="1" applyFont="1" applyFill="1" applyBorder="1" applyAlignment="1">
      <alignment horizontal="right" vertical="top"/>
    </xf>
    <xf numFmtId="0" fontId="33" fillId="4" borderId="0" xfId="0" applyFont="1" applyFill="1" applyBorder="1" applyAlignment="1">
      <alignment horizontal="left" vertical="top"/>
    </xf>
    <xf numFmtId="43" fontId="9" fillId="4" borderId="0" xfId="1" quotePrefix="1" applyFont="1" applyFill="1" applyBorder="1" applyAlignment="1">
      <alignment horizontal="center" vertical="top"/>
    </xf>
    <xf numFmtId="198" fontId="9" fillId="4" borderId="17" xfId="3" applyNumberFormat="1" applyFont="1" applyFill="1" applyBorder="1" applyAlignment="1">
      <alignment horizontal="center" vertical="top"/>
    </xf>
    <xf numFmtId="0" fontId="9" fillId="4" borderId="0" xfId="0" applyFont="1" applyFill="1" applyBorder="1" applyAlignment="1">
      <alignment horizontal="right" vertical="top"/>
    </xf>
    <xf numFmtId="175" fontId="9" fillId="4" borderId="0" xfId="2" applyNumberFormat="1" applyFont="1" applyFill="1" applyBorder="1" applyAlignment="1">
      <alignment horizontal="right" vertical="top"/>
    </xf>
    <xf numFmtId="175" fontId="9" fillId="4" borderId="0" xfId="2" applyNumberFormat="1" applyFont="1" applyFill="1" applyBorder="1" applyAlignment="1">
      <alignment horizontal="center" vertical="top"/>
    </xf>
    <xf numFmtId="198" fontId="9" fillId="4" borderId="5" xfId="3" applyNumberFormat="1" applyFont="1" applyFill="1" applyBorder="1" applyAlignment="1">
      <alignment horizontal="left" vertical="top"/>
    </xf>
    <xf numFmtId="167" fontId="9" fillId="4" borderId="0" xfId="1" applyNumberFormat="1" applyFont="1" applyFill="1" applyBorder="1" applyAlignment="1">
      <alignment horizontal="center" vertical="top"/>
    </xf>
    <xf numFmtId="1" fontId="9" fillId="4" borderId="0" xfId="1" applyNumberFormat="1" applyFont="1" applyFill="1" applyBorder="1" applyAlignment="1">
      <alignment horizontal="center" vertical="top"/>
    </xf>
    <xf numFmtId="1" fontId="9" fillId="4" borderId="0" xfId="1" quotePrefix="1" applyNumberFormat="1" applyFont="1" applyFill="1" applyBorder="1" applyAlignment="1">
      <alignment horizontal="center" vertical="top"/>
    </xf>
    <xf numFmtId="0" fontId="57" fillId="4" borderId="0" xfId="0" applyFont="1" applyFill="1" applyBorder="1" applyAlignment="1">
      <alignment horizontal="center" vertical="top"/>
    </xf>
    <xf numFmtId="0" fontId="33" fillId="4" borderId="0" xfId="0" applyFont="1" applyFill="1" applyBorder="1" applyAlignment="1">
      <alignment vertical="top"/>
    </xf>
    <xf numFmtId="0" fontId="56" fillId="4" borderId="0" xfId="0" applyFont="1" applyFill="1" applyBorder="1" applyAlignment="1">
      <alignment horizontal="center" vertical="top"/>
    </xf>
    <xf numFmtId="175" fontId="9" fillId="4" borderId="0" xfId="1" quotePrefix="1" applyNumberFormat="1" applyFont="1" applyFill="1" applyBorder="1" applyAlignment="1">
      <alignment horizontal="center" vertical="top"/>
    </xf>
    <xf numFmtId="0" fontId="9" fillId="4" borderId="0" xfId="0" quotePrefix="1" applyFont="1" applyFill="1" applyBorder="1" applyAlignment="1">
      <alignment horizontal="right" vertical="top"/>
    </xf>
    <xf numFmtId="0" fontId="57" fillId="4" borderId="0" xfId="0" quotePrefix="1" applyFont="1" applyFill="1" applyBorder="1" applyAlignment="1">
      <alignment horizontal="center" vertical="top"/>
    </xf>
    <xf numFmtId="3" fontId="9" fillId="4" borderId="0" xfId="1" quotePrefix="1" applyNumberFormat="1" applyFont="1" applyFill="1" applyBorder="1" applyAlignment="1">
      <alignment horizontal="center" vertical="top"/>
    </xf>
    <xf numFmtId="0" fontId="9" fillId="4" borderId="0" xfId="1" quotePrefix="1" applyNumberFormat="1" applyFont="1" applyFill="1" applyBorder="1" applyAlignment="1">
      <alignment horizontal="right" vertical="top"/>
    </xf>
    <xf numFmtId="175" fontId="9" fillId="4" borderId="0" xfId="1" applyNumberFormat="1" applyFont="1" applyFill="1" applyBorder="1" applyAlignment="1">
      <alignment vertical="top"/>
    </xf>
    <xf numFmtId="0" fontId="33" fillId="4" borderId="0" xfId="0" applyFont="1" applyFill="1" applyBorder="1" applyAlignment="1">
      <alignment horizontal="right" vertical="top"/>
    </xf>
    <xf numFmtId="0" fontId="56" fillId="4" borderId="5" xfId="0" quotePrefix="1" applyFont="1" applyFill="1" applyBorder="1" applyAlignment="1">
      <alignment horizontal="left" vertical="top"/>
    </xf>
    <xf numFmtId="0" fontId="3" fillId="4" borderId="11" xfId="0" applyFont="1" applyFill="1" applyBorder="1" applyAlignment="1">
      <alignment horizontal="right" vertical="top"/>
    </xf>
    <xf numFmtId="0" fontId="9" fillId="4" borderId="24" xfId="0" applyFont="1" applyFill="1" applyBorder="1" applyAlignment="1">
      <alignment vertical="top"/>
    </xf>
    <xf numFmtId="0" fontId="33" fillId="4" borderId="12" xfId="0" applyFont="1" applyFill="1" applyBorder="1" applyAlignment="1">
      <alignment horizontal="center" vertical="top"/>
    </xf>
    <xf numFmtId="175" fontId="9" fillId="4" borderId="12" xfId="1" applyNumberFormat="1" applyFont="1" applyFill="1" applyBorder="1" applyAlignment="1">
      <alignment vertical="top"/>
    </xf>
    <xf numFmtId="0" fontId="33" fillId="4" borderId="25" xfId="0" applyFont="1" applyFill="1" applyBorder="1" applyAlignment="1">
      <alignment vertical="top"/>
    </xf>
    <xf numFmtId="0" fontId="9" fillId="4" borderId="12" xfId="0" applyFont="1" applyFill="1" applyBorder="1" applyAlignment="1">
      <alignment horizontal="right" vertical="top"/>
    </xf>
    <xf numFmtId="175" fontId="9" fillId="4" borderId="12" xfId="2" applyNumberFormat="1" applyFont="1" applyFill="1" applyBorder="1" applyAlignment="1">
      <alignment horizontal="right" vertical="top"/>
    </xf>
    <xf numFmtId="175" fontId="9" fillId="4" borderId="12" xfId="2" applyNumberFormat="1" applyFont="1" applyFill="1" applyBorder="1" applyAlignment="1">
      <alignment horizontal="center" vertical="top"/>
    </xf>
    <xf numFmtId="198" fontId="9" fillId="4" borderId="19" xfId="3" applyNumberFormat="1" applyFont="1" applyFill="1" applyBorder="1" applyAlignment="1">
      <alignment horizontal="center" vertical="top"/>
    </xf>
    <xf numFmtId="0" fontId="56" fillId="4" borderId="15" xfId="0" quotePrefix="1" applyFont="1" applyFill="1" applyBorder="1" applyAlignment="1">
      <alignment horizontal="left" vertical="top"/>
    </xf>
    <xf numFmtId="175" fontId="9" fillId="4" borderId="0" xfId="1" applyNumberFormat="1" applyFont="1" applyFill="1" applyBorder="1" applyAlignment="1">
      <alignment horizontal="right" vertical="top"/>
    </xf>
    <xf numFmtId="175" fontId="9" fillId="4" borderId="0" xfId="1" quotePrefix="1" applyNumberFormat="1" applyFont="1" applyFill="1" applyBorder="1" applyAlignment="1">
      <alignment horizontal="right" vertical="top"/>
    </xf>
    <xf numFmtId="0" fontId="36" fillId="0" borderId="25" xfId="0" applyFont="1" applyBorder="1" applyAlignment="1">
      <alignment vertical="top"/>
    </xf>
    <xf numFmtId="0" fontId="36" fillId="0" borderId="12" xfId="0" applyFont="1" applyBorder="1" applyAlignment="1">
      <alignment vertical="top"/>
    </xf>
    <xf numFmtId="0" fontId="15" fillId="0" borderId="25" xfId="0" applyFont="1" applyFill="1" applyBorder="1" applyAlignment="1">
      <alignment vertical="center"/>
    </xf>
    <xf numFmtId="198" fontId="9" fillId="4" borderId="21" xfId="3" applyNumberFormat="1" applyFont="1" applyFill="1" applyBorder="1" applyAlignment="1">
      <alignment horizontal="center" vertical="center"/>
    </xf>
    <xf numFmtId="198" fontId="9" fillId="4" borderId="23" xfId="3" applyNumberFormat="1" applyFont="1" applyFill="1" applyBorder="1" applyAlignment="1">
      <alignment horizontal="center" vertical="top"/>
    </xf>
    <xf numFmtId="198" fontId="9" fillId="4" borderId="25" xfId="3" applyNumberFormat="1" applyFont="1" applyFill="1" applyBorder="1" applyAlignment="1">
      <alignment horizontal="center" vertical="top"/>
    </xf>
    <xf numFmtId="0" fontId="36" fillId="6" borderId="5" xfId="0" applyFont="1" applyFill="1" applyBorder="1" applyAlignment="1">
      <alignment wrapText="1"/>
    </xf>
    <xf numFmtId="179" fontId="9" fillId="4" borderId="2" xfId="3" applyNumberFormat="1" applyFont="1" applyFill="1" applyBorder="1" applyAlignment="1">
      <alignment horizontal="center" vertical="center"/>
    </xf>
    <xf numFmtId="179" fontId="9" fillId="4" borderId="12" xfId="3" applyNumberFormat="1" applyFont="1" applyFill="1" applyBorder="1" applyAlignment="1">
      <alignment horizontal="center" vertical="top"/>
    </xf>
    <xf numFmtId="198" fontId="9" fillId="4" borderId="0" xfId="3" quotePrefix="1" applyNumberFormat="1" applyFont="1" applyFill="1" applyBorder="1" applyAlignment="1">
      <alignment horizontal="center" vertical="top"/>
    </xf>
    <xf numFmtId="179" fontId="9" fillId="4" borderId="5" xfId="3" applyNumberFormat="1" applyFont="1" applyFill="1" applyBorder="1" applyAlignment="1">
      <alignment horizontal="center" vertical="top"/>
    </xf>
    <xf numFmtId="168" fontId="9" fillId="4" borderId="0" xfId="3" applyNumberFormat="1" applyFont="1" applyFill="1" applyBorder="1" applyAlignment="1">
      <alignment horizontal="center" vertical="top"/>
    </xf>
    <xf numFmtId="179" fontId="9" fillId="4" borderId="0" xfId="3" applyNumberFormat="1" applyFont="1" applyFill="1" applyBorder="1" applyAlignment="1">
      <alignment horizontal="center" vertical="top"/>
    </xf>
    <xf numFmtId="192" fontId="18" fillId="4" borderId="0" xfId="0" applyNumberFormat="1" applyFont="1" applyFill="1" applyBorder="1" applyAlignment="1">
      <alignment horizontal="right" vertical="top"/>
    </xf>
    <xf numFmtId="192" fontId="18" fillId="4" borderId="0" xfId="0" applyNumberFormat="1" applyFont="1" applyFill="1" applyBorder="1" applyAlignment="1">
      <alignment vertical="top"/>
    </xf>
    <xf numFmtId="10" fontId="18" fillId="4" borderId="2" xfId="1" applyNumberFormat="1" applyFont="1" applyFill="1" applyBorder="1" applyAlignment="1">
      <alignment horizontal="center" vertical="top"/>
    </xf>
    <xf numFmtId="10" fontId="18" fillId="4" borderId="5" xfId="1" applyNumberFormat="1" applyFont="1" applyFill="1" applyBorder="1" applyAlignment="1">
      <alignment horizontal="center" vertical="top"/>
    </xf>
    <xf numFmtId="10" fontId="18" fillId="4" borderId="0" xfId="1" applyNumberFormat="1" applyFont="1" applyFill="1" applyBorder="1" applyAlignment="1">
      <alignment horizontal="center" vertical="top"/>
    </xf>
    <xf numFmtId="195" fontId="18" fillId="4" borderId="0" xfId="0" applyNumberFormat="1" applyFont="1" applyFill="1" applyBorder="1" applyAlignment="1">
      <alignment vertical="top"/>
    </xf>
    <xf numFmtId="195" fontId="18" fillId="4" borderId="22" xfId="0" applyNumberFormat="1" applyFont="1" applyFill="1" applyBorder="1" applyAlignment="1">
      <alignment vertical="top"/>
    </xf>
    <xf numFmtId="0" fontId="18" fillId="4" borderId="45" xfId="0" applyFont="1" applyFill="1" applyBorder="1" applyAlignment="1">
      <alignment horizontal="center" vertical="top"/>
    </xf>
    <xf numFmtId="195" fontId="18" fillId="4" borderId="12" xfId="0" applyNumberFormat="1" applyFont="1" applyFill="1" applyBorder="1" applyAlignment="1">
      <alignment vertical="top"/>
    </xf>
    <xf numFmtId="10" fontId="18" fillId="4" borderId="15" xfId="1" applyNumberFormat="1" applyFont="1" applyFill="1" applyBorder="1" applyAlignment="1">
      <alignment horizontal="center" vertical="top"/>
    </xf>
    <xf numFmtId="9" fontId="18" fillId="4" borderId="0" xfId="3" applyFont="1" applyFill="1" applyBorder="1" applyAlignment="1">
      <alignment horizontal="right" vertical="top" indent="5"/>
    </xf>
    <xf numFmtId="9" fontId="18" fillId="4" borderId="0" xfId="3" applyNumberFormat="1" applyFont="1" applyFill="1" applyBorder="1" applyAlignment="1">
      <alignment horizontal="right" vertical="top" indent="5"/>
    </xf>
    <xf numFmtId="9" fontId="18" fillId="4" borderId="12" xfId="3" applyNumberFormat="1" applyFont="1" applyFill="1" applyBorder="1" applyAlignment="1">
      <alignment horizontal="right" vertical="top" indent="5"/>
    </xf>
    <xf numFmtId="0" fontId="6" fillId="0" borderId="0" xfId="0" applyFont="1" applyBorder="1" applyAlignment="1">
      <alignment vertical="top"/>
    </xf>
    <xf numFmtId="192" fontId="3" fillId="4" borderId="0" xfId="0" applyNumberFormat="1" applyFont="1" applyFill="1" applyBorder="1" applyAlignment="1">
      <alignment horizontal="right" vertical="top"/>
    </xf>
    <xf numFmtId="192" fontId="3" fillId="4" borderId="0" xfId="0" applyNumberFormat="1" applyFont="1" applyFill="1" applyBorder="1" applyAlignment="1">
      <alignment vertical="top"/>
    </xf>
    <xf numFmtId="193" fontId="3" fillId="4" borderId="0" xfId="0" applyNumberFormat="1" applyFont="1" applyFill="1" applyBorder="1" applyAlignment="1">
      <alignment horizontal="right" vertical="top"/>
    </xf>
    <xf numFmtId="194" fontId="9" fillId="4" borderId="5" xfId="0" applyNumberFormat="1" applyFont="1" applyFill="1" applyBorder="1" applyAlignment="1">
      <alignment vertical="top"/>
    </xf>
    <xf numFmtId="195" fontId="3" fillId="4" borderId="0" xfId="0" applyNumberFormat="1" applyFont="1" applyFill="1" applyBorder="1" applyAlignment="1">
      <alignment vertical="top"/>
    </xf>
    <xf numFmtId="195" fontId="3" fillId="4" borderId="12" xfId="0" applyNumberFormat="1" applyFont="1" applyFill="1" applyBorder="1" applyAlignment="1">
      <alignment vertical="top"/>
    </xf>
    <xf numFmtId="193" fontId="3" fillId="4" borderId="12" xfId="0" applyNumberFormat="1" applyFont="1" applyFill="1" applyBorder="1" applyAlignment="1">
      <alignment horizontal="right" vertical="top"/>
    </xf>
    <xf numFmtId="194" fontId="9" fillId="4" borderId="15" xfId="0" applyNumberFormat="1" applyFont="1" applyFill="1" applyBorder="1" applyAlignment="1">
      <alignment vertical="top"/>
    </xf>
    <xf numFmtId="195" fontId="15" fillId="0" borderId="0" xfId="0" applyNumberFormat="1" applyFont="1" applyAlignment="1">
      <alignment vertical="top"/>
    </xf>
    <xf numFmtId="9" fontId="3" fillId="4" borderId="0" xfId="0" applyNumberFormat="1" applyFont="1" applyFill="1" applyBorder="1" applyAlignment="1">
      <alignment horizontal="center" vertical="top"/>
    </xf>
    <xf numFmtId="9" fontId="3" fillId="4" borderId="12" xfId="0" applyNumberFormat="1" applyFont="1" applyFill="1" applyBorder="1" applyAlignment="1">
      <alignment horizontal="center" vertical="top"/>
    </xf>
    <xf numFmtId="0" fontId="6" fillId="4" borderId="44" xfId="0" applyFont="1" applyFill="1" applyBorder="1" applyAlignment="1">
      <alignment vertical="top"/>
    </xf>
    <xf numFmtId="0" fontId="6" fillId="4" borderId="0" xfId="0" applyFont="1" applyFill="1" applyBorder="1" applyAlignment="1">
      <alignment horizontal="right" vertical="top"/>
    </xf>
    <xf numFmtId="0" fontId="3" fillId="4" borderId="0" xfId="0" applyFont="1" applyFill="1" applyBorder="1" applyAlignment="1">
      <alignment vertical="top"/>
    </xf>
    <xf numFmtId="0" fontId="3" fillId="4" borderId="5" xfId="0" applyFont="1" applyFill="1" applyBorder="1" applyAlignment="1">
      <alignment vertical="top"/>
    </xf>
    <xf numFmtId="0" fontId="4" fillId="4" borderId="44" xfId="0" applyFont="1" applyFill="1" applyBorder="1" applyAlignment="1">
      <alignment horizontal="center" vertical="top"/>
    </xf>
    <xf numFmtId="189" fontId="4" fillId="4" borderId="0" xfId="0" applyNumberFormat="1" applyFont="1" applyFill="1" applyBorder="1" applyAlignment="1">
      <alignment vertical="top"/>
    </xf>
    <xf numFmtId="175" fontId="4" fillId="4" borderId="0" xfId="0" applyNumberFormat="1" applyFont="1" applyFill="1" applyBorder="1" applyAlignment="1">
      <alignment horizontal="right" vertical="top"/>
    </xf>
    <xf numFmtId="172" fontId="4" fillId="4" borderId="0" xfId="0" applyNumberFormat="1" applyFont="1" applyFill="1" applyBorder="1" applyAlignment="1">
      <alignment horizontal="right" vertical="top"/>
    </xf>
    <xf numFmtId="172" fontId="4" fillId="4" borderId="0" xfId="0" applyNumberFormat="1" applyFont="1" applyFill="1" applyBorder="1" applyAlignment="1">
      <alignment vertical="top"/>
    </xf>
    <xf numFmtId="172" fontId="4" fillId="4" borderId="5" xfId="0" applyNumberFormat="1" applyFont="1" applyFill="1" applyBorder="1" applyAlignment="1">
      <alignment vertical="top"/>
    </xf>
    <xf numFmtId="187" fontId="4" fillId="4" borderId="0" xfId="0" applyNumberFormat="1" applyFont="1" applyFill="1" applyBorder="1" applyAlignment="1">
      <alignment vertical="top"/>
    </xf>
    <xf numFmtId="3" fontId="4" fillId="4" borderId="0" xfId="1" applyNumberFormat="1" applyFont="1" applyFill="1" applyBorder="1" applyAlignment="1">
      <alignment horizontal="right" vertical="top"/>
    </xf>
    <xf numFmtId="0" fontId="5" fillId="4" borderId="4" xfId="0" applyFont="1" applyFill="1" applyBorder="1" applyAlignment="1">
      <alignment horizontal="center" vertical="top"/>
    </xf>
    <xf numFmtId="187" fontId="4" fillId="4" borderId="22" xfId="0" applyNumberFormat="1" applyFont="1" applyFill="1" applyBorder="1" applyAlignment="1">
      <alignment vertical="top"/>
    </xf>
    <xf numFmtId="0" fontId="5" fillId="4" borderId="44" xfId="0" applyFont="1" applyFill="1" applyBorder="1" applyAlignment="1">
      <alignment horizontal="center" vertical="top"/>
    </xf>
    <xf numFmtId="0" fontId="5" fillId="4" borderId="45" xfId="0" applyFont="1" applyFill="1" applyBorder="1" applyAlignment="1">
      <alignment horizontal="center" vertical="top"/>
    </xf>
    <xf numFmtId="187" fontId="4" fillId="4" borderId="24" xfId="0" applyNumberFormat="1" applyFont="1" applyFill="1" applyBorder="1" applyAlignment="1">
      <alignment vertical="top"/>
    </xf>
    <xf numFmtId="3" fontId="4" fillId="4" borderId="12" xfId="1" applyNumberFormat="1" applyFont="1" applyFill="1" applyBorder="1" applyAlignment="1">
      <alignment horizontal="right" vertical="top"/>
    </xf>
    <xf numFmtId="172" fontId="4" fillId="4" borderId="12" xfId="0" applyNumberFormat="1" applyFont="1" applyFill="1" applyBorder="1" applyAlignment="1">
      <alignment horizontal="right" vertical="top"/>
    </xf>
    <xf numFmtId="172" fontId="4" fillId="4" borderId="12" xfId="0" applyNumberFormat="1" applyFont="1" applyFill="1" applyBorder="1" applyAlignment="1">
      <alignment vertical="top"/>
    </xf>
    <xf numFmtId="172" fontId="4" fillId="4" borderId="15" xfId="0" applyNumberFormat="1" applyFont="1" applyFill="1" applyBorder="1" applyAlignment="1">
      <alignment vertical="top"/>
    </xf>
    <xf numFmtId="0" fontId="18" fillId="4" borderId="125" xfId="0" applyNumberFormat="1" applyFont="1" applyFill="1" applyBorder="1" applyAlignment="1">
      <alignment vertical="top"/>
    </xf>
    <xf numFmtId="3" fontId="18" fillId="4" borderId="50" xfId="2" applyNumberFormat="1" applyFont="1" applyFill="1" applyBorder="1" applyAlignment="1">
      <alignment horizontal="right" vertical="center" indent="3"/>
    </xf>
    <xf numFmtId="3" fontId="18" fillId="4" borderId="23" xfId="2" applyNumberFormat="1" applyFont="1" applyFill="1" applyBorder="1" applyAlignment="1">
      <alignment horizontal="right" vertical="center" indent="3"/>
    </xf>
    <xf numFmtId="0" fontId="18" fillId="4" borderId="0" xfId="0" applyNumberFormat="1" applyFont="1" applyFill="1" applyBorder="1" applyAlignment="1">
      <alignment horizontal="right" vertical="center" indent="3"/>
    </xf>
    <xf numFmtId="3" fontId="18" fillId="4" borderId="85" xfId="2" applyNumberFormat="1" applyFont="1" applyFill="1" applyBorder="1" applyAlignment="1">
      <alignment horizontal="right" vertical="center" indent="3"/>
    </xf>
    <xf numFmtId="175" fontId="18" fillId="4" borderId="50" xfId="2" applyNumberFormat="1" applyFont="1" applyFill="1" applyBorder="1" applyAlignment="1">
      <alignment horizontal="right" vertical="center"/>
    </xf>
    <xf numFmtId="175" fontId="18" fillId="4" borderId="59" xfId="2" applyNumberFormat="1" applyFont="1" applyFill="1" applyBorder="1" applyAlignment="1">
      <alignment horizontal="right" vertical="center"/>
    </xf>
    <xf numFmtId="3" fontId="18" fillId="4" borderId="23" xfId="1" quotePrefix="1" applyNumberFormat="1" applyFont="1" applyFill="1" applyBorder="1" applyAlignment="1">
      <alignment horizontal="right" vertical="center"/>
    </xf>
    <xf numFmtId="3" fontId="18" fillId="4" borderId="88" xfId="1" applyNumberFormat="1" applyFont="1" applyFill="1" applyBorder="1" applyAlignment="1">
      <alignment horizontal="right" vertical="center"/>
    </xf>
    <xf numFmtId="3" fontId="18" fillId="4" borderId="0" xfId="1" applyNumberFormat="1" applyFont="1" applyFill="1" applyBorder="1" applyAlignment="1">
      <alignment horizontal="right" vertical="center"/>
    </xf>
    <xf numFmtId="3" fontId="18" fillId="4" borderId="27" xfId="1" applyNumberFormat="1" applyFont="1" applyFill="1" applyBorder="1" applyAlignment="1">
      <alignment horizontal="right" vertical="center"/>
    </xf>
    <xf numFmtId="0" fontId="108" fillId="0" borderId="0" xfId="0" applyFont="1" applyBorder="1" applyAlignment="1">
      <alignment horizontal="center" vertical="center" wrapText="1"/>
    </xf>
    <xf numFmtId="0" fontId="108" fillId="0" borderId="15" xfId="0" applyFont="1" applyBorder="1" applyAlignment="1">
      <alignment horizontal="center" vertical="center" wrapText="1"/>
    </xf>
    <xf numFmtId="0" fontId="18" fillId="4" borderId="0" xfId="0" applyFont="1" applyFill="1" applyBorder="1" applyAlignment="1">
      <alignment vertical="top"/>
    </xf>
    <xf numFmtId="0" fontId="18" fillId="4" borderId="5" xfId="0" applyFont="1" applyFill="1" applyBorder="1" applyAlignment="1">
      <alignment vertical="top"/>
    </xf>
    <xf numFmtId="0" fontId="18" fillId="4" borderId="44" xfId="0" applyNumberFormat="1" applyFont="1" applyFill="1" applyBorder="1" applyAlignment="1">
      <alignment horizontal="center" vertical="top"/>
    </xf>
    <xf numFmtId="49" fontId="18" fillId="4" borderId="44" xfId="0" applyNumberFormat="1" applyFont="1" applyFill="1" applyBorder="1" applyAlignment="1">
      <alignment horizontal="center" vertical="top"/>
    </xf>
    <xf numFmtId="0" fontId="18" fillId="4" borderId="44" xfId="0" quotePrefix="1" applyNumberFormat="1" applyFont="1" applyFill="1" applyBorder="1" applyAlignment="1">
      <alignment horizontal="center" vertical="top"/>
    </xf>
    <xf numFmtId="3" fontId="18" fillId="4" borderId="12" xfId="0" applyNumberFormat="1" applyFont="1" applyFill="1" applyBorder="1" applyAlignment="1">
      <alignment horizontal="right" vertical="top" indent="7"/>
    </xf>
    <xf numFmtId="3" fontId="18" fillId="4" borderId="15" xfId="0" applyNumberFormat="1" applyFont="1" applyFill="1" applyBorder="1" applyAlignment="1">
      <alignment horizontal="right" vertical="top" indent="7"/>
    </xf>
    <xf numFmtId="0" fontId="15" fillId="6" borderId="22" xfId="0" applyFont="1" applyFill="1" applyBorder="1" applyAlignment="1">
      <alignment horizontal="center"/>
    </xf>
    <xf numFmtId="3" fontId="3" fillId="4" borderId="0" xfId="0" applyNumberFormat="1" applyFont="1" applyFill="1" applyBorder="1" applyAlignment="1">
      <alignment horizontal="right" vertical="top" indent="9"/>
    </xf>
    <xf numFmtId="3" fontId="3" fillId="4" borderId="5" xfId="0" applyNumberFormat="1" applyFont="1" applyFill="1" applyBorder="1" applyAlignment="1">
      <alignment horizontal="right" vertical="top" indent="9"/>
    </xf>
    <xf numFmtId="175" fontId="3" fillId="4" borderId="0" xfId="0" applyNumberFormat="1" applyFont="1" applyFill="1" applyBorder="1" applyAlignment="1">
      <alignment horizontal="right" vertical="top" indent="9"/>
    </xf>
    <xf numFmtId="175" fontId="9" fillId="4" borderId="5" xfId="0" applyNumberFormat="1" applyFont="1" applyFill="1" applyBorder="1" applyAlignment="1">
      <alignment horizontal="right" vertical="top" indent="9"/>
    </xf>
    <xf numFmtId="3" fontId="9" fillId="4" borderId="5" xfId="0" applyNumberFormat="1" applyFont="1" applyFill="1" applyBorder="1" applyAlignment="1">
      <alignment horizontal="right" vertical="top" indent="9"/>
    </xf>
    <xf numFmtId="3" fontId="3" fillId="4" borderId="0" xfId="0" applyNumberFormat="1" applyFont="1" applyFill="1" applyAlignment="1">
      <alignment horizontal="right" vertical="top" indent="9"/>
    </xf>
    <xf numFmtId="3" fontId="3" fillId="4" borderId="12" xfId="0" applyNumberFormat="1" applyFont="1" applyFill="1" applyBorder="1" applyAlignment="1">
      <alignment horizontal="right" vertical="top" indent="9"/>
    </xf>
    <xf numFmtId="3" fontId="9" fillId="4" borderId="15" xfId="0" applyNumberFormat="1" applyFont="1" applyFill="1" applyBorder="1" applyAlignment="1">
      <alignment horizontal="right" vertical="top" indent="9"/>
    </xf>
    <xf numFmtId="0" fontId="3" fillId="4" borderId="44" xfId="0" applyFont="1" applyFill="1" applyBorder="1" applyAlignment="1">
      <alignment horizontal="right" vertical="top"/>
    </xf>
    <xf numFmtId="0" fontId="6" fillId="4" borderId="4" xfId="0" applyFont="1" applyFill="1" applyBorder="1" applyAlignment="1">
      <alignment horizontal="left" vertical="top"/>
    </xf>
    <xf numFmtId="0" fontId="10" fillId="4" borderId="4" xfId="0" applyFont="1" applyFill="1" applyBorder="1" applyAlignment="1">
      <alignment horizontal="center" vertical="top"/>
    </xf>
    <xf numFmtId="0" fontId="6" fillId="4" borderId="11" xfId="0" applyFont="1" applyFill="1" applyBorder="1" applyAlignment="1">
      <alignment horizontal="center" vertical="top"/>
    </xf>
    <xf numFmtId="175" fontId="6" fillId="4" borderId="0" xfId="0" applyNumberFormat="1" applyFont="1" applyFill="1" applyBorder="1" applyAlignment="1">
      <alignment horizontal="right" vertical="top" indent="3"/>
    </xf>
    <xf numFmtId="175" fontId="9" fillId="4" borderId="5" xfId="0" applyNumberFormat="1" applyFont="1" applyFill="1" applyBorder="1" applyAlignment="1">
      <alignment horizontal="right" vertical="top" indent="3"/>
    </xf>
    <xf numFmtId="175" fontId="10" fillId="4" borderId="0" xfId="2" applyNumberFormat="1" applyFont="1" applyFill="1" applyBorder="1" applyAlignment="1">
      <alignment horizontal="right" vertical="top" indent="3"/>
    </xf>
    <xf numFmtId="175" fontId="10" fillId="4" borderId="5" xfId="2" applyNumberFormat="1" applyFont="1" applyFill="1" applyBorder="1" applyAlignment="1">
      <alignment horizontal="right" vertical="top" indent="3"/>
    </xf>
    <xf numFmtId="175" fontId="10" fillId="4" borderId="0" xfId="1" applyNumberFormat="1" applyFont="1" applyFill="1" applyBorder="1" applyAlignment="1">
      <alignment horizontal="right" vertical="top" indent="3"/>
    </xf>
    <xf numFmtId="175" fontId="10" fillId="4" borderId="5" xfId="1" applyNumberFormat="1" applyFont="1" applyFill="1" applyBorder="1" applyAlignment="1">
      <alignment horizontal="right" vertical="top" indent="3"/>
    </xf>
    <xf numFmtId="175" fontId="10" fillId="4" borderId="12" xfId="1" applyNumberFormat="1" applyFont="1" applyFill="1" applyBorder="1" applyAlignment="1">
      <alignment horizontal="right" vertical="top" indent="3"/>
    </xf>
    <xf numFmtId="175" fontId="10" fillId="4" borderId="15" xfId="1" applyNumberFormat="1" applyFont="1" applyFill="1" applyBorder="1" applyAlignment="1">
      <alignment horizontal="right" vertical="top" indent="3"/>
    </xf>
    <xf numFmtId="3" fontId="10" fillId="4" borderId="0" xfId="2" applyNumberFormat="1" applyFont="1" applyFill="1" applyBorder="1" applyAlignment="1">
      <alignment horizontal="right" vertical="top" indent="3"/>
    </xf>
    <xf numFmtId="3" fontId="10" fillId="4" borderId="5" xfId="2" applyNumberFormat="1" applyFont="1" applyFill="1" applyBorder="1" applyAlignment="1">
      <alignment horizontal="right" vertical="top" indent="3"/>
    </xf>
    <xf numFmtId="3" fontId="10" fillId="4" borderId="0" xfId="1" applyNumberFormat="1" applyFont="1" applyFill="1" applyBorder="1" applyAlignment="1">
      <alignment horizontal="right" vertical="top" indent="3"/>
    </xf>
    <xf numFmtId="3" fontId="10" fillId="4" borderId="5" xfId="1" applyNumberFormat="1" applyFont="1" applyFill="1" applyBorder="1" applyAlignment="1">
      <alignment horizontal="right" vertical="top" indent="3"/>
    </xf>
    <xf numFmtId="0" fontId="6" fillId="4" borderId="126" xfId="0" applyFont="1" applyFill="1" applyBorder="1" applyAlignment="1">
      <alignment horizontal="right" vertical="top" indent="1"/>
    </xf>
    <xf numFmtId="0" fontId="6" fillId="4" borderId="16" xfId="0" applyFont="1" applyFill="1" applyBorder="1" applyAlignment="1">
      <alignment horizontal="right" vertical="top" indent="1"/>
    </xf>
    <xf numFmtId="164" fontId="10" fillId="4" borderId="127" xfId="0" applyNumberFormat="1" applyFont="1" applyFill="1" applyBorder="1" applyAlignment="1">
      <alignment horizontal="right" vertical="top" indent="1"/>
    </xf>
    <xf numFmtId="164" fontId="10" fillId="4" borderId="17" xfId="0" applyNumberFormat="1" applyFont="1" applyFill="1" applyBorder="1" applyAlignment="1">
      <alignment horizontal="right" vertical="top" indent="1"/>
    </xf>
    <xf numFmtId="0" fontId="5" fillId="4" borderId="128" xfId="0" applyFont="1" applyFill="1" applyBorder="1" applyAlignment="1">
      <alignment horizontal="right" vertical="top" indent="1"/>
    </xf>
    <xf numFmtId="164" fontId="10" fillId="4" borderId="19" xfId="0" applyNumberFormat="1" applyFont="1" applyFill="1" applyBorder="1" applyAlignment="1">
      <alignment horizontal="right" vertical="top" indent="1"/>
    </xf>
    <xf numFmtId="0" fontId="9" fillId="4" borderId="4" xfId="0" applyFont="1" applyFill="1" applyBorder="1" applyAlignment="1">
      <alignment vertical="top"/>
    </xf>
    <xf numFmtId="0" fontId="16" fillId="4" borderId="10" xfId="0" applyFont="1" applyFill="1" applyBorder="1" applyAlignment="1">
      <alignment vertical="top"/>
    </xf>
    <xf numFmtId="0" fontId="16" fillId="4" borderId="0" xfId="0" applyFont="1" applyFill="1" applyBorder="1" applyAlignment="1">
      <alignment vertical="top"/>
    </xf>
    <xf numFmtId="0" fontId="9" fillId="4" borderId="5" xfId="0" applyFont="1" applyFill="1" applyBorder="1" applyAlignment="1">
      <alignment vertical="top"/>
    </xf>
    <xf numFmtId="0" fontId="9" fillId="4" borderId="4" xfId="0" quotePrefix="1" applyNumberFormat="1" applyFont="1" applyFill="1" applyBorder="1" applyAlignment="1">
      <alignment horizontal="center" vertical="top"/>
    </xf>
    <xf numFmtId="0" fontId="9" fillId="4" borderId="10" xfId="0" applyFont="1" applyFill="1" applyBorder="1" applyAlignment="1">
      <alignment horizontal="left" vertical="top"/>
    </xf>
    <xf numFmtId="177" fontId="9" fillId="4" borderId="0" xfId="0" applyNumberFormat="1" applyFont="1" applyFill="1" applyBorder="1" applyAlignment="1">
      <alignment horizontal="center" vertical="top"/>
    </xf>
    <xf numFmtId="179" fontId="9" fillId="4" borderId="5" xfId="0" quotePrefix="1" applyNumberFormat="1" applyFont="1" applyFill="1" applyBorder="1" applyAlignment="1">
      <alignment horizontal="right" vertical="top"/>
    </xf>
    <xf numFmtId="180" fontId="9" fillId="4" borderId="5" xfId="0" applyNumberFormat="1" applyFont="1" applyFill="1" applyBorder="1" applyAlignment="1">
      <alignment horizontal="right" vertical="top"/>
    </xf>
    <xf numFmtId="0" fontId="9" fillId="4" borderId="4" xfId="0" applyNumberFormat="1" applyFont="1" applyFill="1" applyBorder="1" applyAlignment="1">
      <alignment vertical="top"/>
    </xf>
    <xf numFmtId="181" fontId="9" fillId="4" borderId="10" xfId="0" applyNumberFormat="1" applyFont="1" applyFill="1" applyBorder="1" applyAlignment="1">
      <alignment vertical="top"/>
    </xf>
    <xf numFmtId="0" fontId="9" fillId="4" borderId="11" xfId="0" applyNumberFormat="1" applyFont="1" applyFill="1" applyBorder="1" applyAlignment="1">
      <alignment horizontal="right" vertical="top"/>
    </xf>
    <xf numFmtId="0" fontId="9" fillId="4" borderId="18" xfId="0" applyFont="1" applyFill="1" applyBorder="1" applyAlignment="1">
      <alignment vertical="top"/>
    </xf>
    <xf numFmtId="0" fontId="9" fillId="4" borderId="12" xfId="0" applyFont="1" applyFill="1" applyBorder="1" applyAlignment="1">
      <alignment vertical="top"/>
    </xf>
    <xf numFmtId="0" fontId="9" fillId="4" borderId="15" xfId="0" applyFont="1" applyFill="1" applyBorder="1" applyAlignment="1">
      <alignment vertical="top"/>
    </xf>
    <xf numFmtId="0" fontId="16" fillId="4" borderId="0" xfId="0" applyFont="1" applyFill="1" applyBorder="1" applyAlignment="1">
      <alignment horizontal="right" vertical="top" indent="1"/>
    </xf>
    <xf numFmtId="176" fontId="9" fillId="4" borderId="0" xfId="0" applyNumberFormat="1" applyFont="1" applyFill="1" applyBorder="1" applyAlignment="1">
      <alignment horizontal="right" vertical="top" indent="1"/>
    </xf>
    <xf numFmtId="0" fontId="9" fillId="4" borderId="12" xfId="0" applyFont="1" applyFill="1" applyBorder="1" applyAlignment="1">
      <alignment horizontal="right" vertical="top" indent="1"/>
    </xf>
    <xf numFmtId="0" fontId="16" fillId="4" borderId="0" xfId="0" applyFont="1" applyFill="1" applyBorder="1" applyAlignment="1">
      <alignment horizontal="right" vertical="top" indent="2"/>
    </xf>
    <xf numFmtId="0" fontId="9" fillId="4" borderId="12" xfId="0" applyFont="1" applyFill="1" applyBorder="1" applyAlignment="1">
      <alignment horizontal="right" vertical="top" indent="2"/>
    </xf>
    <xf numFmtId="0" fontId="16" fillId="4" borderId="0" xfId="0" applyFont="1" applyFill="1" applyBorder="1" applyAlignment="1">
      <alignment horizontal="right" vertical="top" indent="3"/>
    </xf>
    <xf numFmtId="179" fontId="9" fillId="4" borderId="0" xfId="0" quotePrefix="1" applyNumberFormat="1" applyFont="1" applyFill="1" applyBorder="1" applyAlignment="1">
      <alignment horizontal="right" vertical="top" indent="3"/>
    </xf>
    <xf numFmtId="0" fontId="9" fillId="4" borderId="12" xfId="0" applyFont="1" applyFill="1" applyBorder="1" applyAlignment="1">
      <alignment horizontal="right" vertical="top" indent="3"/>
    </xf>
    <xf numFmtId="175" fontId="9" fillId="4" borderId="0" xfId="1" applyNumberFormat="1" applyFont="1" applyFill="1" applyBorder="1" applyAlignment="1">
      <alignment horizontal="right" vertical="top" indent="3"/>
    </xf>
    <xf numFmtId="178" fontId="9" fillId="4" borderId="0" xfId="0" applyNumberFormat="1" applyFont="1" applyFill="1" applyBorder="1" applyAlignment="1">
      <alignment horizontal="right" vertical="top" indent="2"/>
    </xf>
    <xf numFmtId="175" fontId="9" fillId="4" borderId="0" xfId="0" applyNumberFormat="1" applyFont="1" applyFill="1" applyBorder="1" applyAlignment="1">
      <alignment horizontal="right" vertical="top" indent="1"/>
    </xf>
    <xf numFmtId="3" fontId="9" fillId="4" borderId="0" xfId="1" applyNumberFormat="1" applyFont="1" applyFill="1" applyBorder="1" applyAlignment="1">
      <alignment horizontal="right" vertical="top" indent="1"/>
    </xf>
    <xf numFmtId="3" fontId="9" fillId="4" borderId="0" xfId="0" applyNumberFormat="1" applyFont="1" applyFill="1" applyBorder="1" applyAlignment="1">
      <alignment horizontal="right" vertical="top" indent="1"/>
    </xf>
    <xf numFmtId="175" fontId="9" fillId="4" borderId="0" xfId="1" applyNumberFormat="1" applyFont="1" applyFill="1" applyBorder="1" applyAlignment="1">
      <alignment horizontal="right" vertical="top" indent="1"/>
    </xf>
    <xf numFmtId="0" fontId="16" fillId="4" borderId="5" xfId="0" applyFont="1" applyFill="1" applyBorder="1" applyAlignment="1">
      <alignment horizontal="center" vertical="top"/>
    </xf>
    <xf numFmtId="179" fontId="10" fillId="4" borderId="5" xfId="3" applyNumberFormat="1" applyFont="1" applyFill="1" applyBorder="1" applyAlignment="1">
      <alignment vertical="top"/>
    </xf>
    <xf numFmtId="0" fontId="17" fillId="4" borderId="11" xfId="0" applyFont="1" applyFill="1" applyBorder="1" applyAlignment="1">
      <alignment vertical="top"/>
    </xf>
    <xf numFmtId="0" fontId="17" fillId="4" borderId="12" xfId="0" applyFont="1" applyFill="1" applyBorder="1" applyAlignment="1">
      <alignment horizontal="right" vertical="top"/>
    </xf>
    <xf numFmtId="179" fontId="5" fillId="4" borderId="15" xfId="3" applyNumberFormat="1" applyFont="1" applyFill="1" applyBorder="1" applyAlignment="1">
      <alignment vertical="top"/>
    </xf>
    <xf numFmtId="0" fontId="16" fillId="4" borderId="46" xfId="0" applyFont="1" applyFill="1" applyBorder="1" applyAlignment="1">
      <alignment horizontal="center" vertical="top"/>
    </xf>
    <xf numFmtId="0" fontId="9" fillId="4" borderId="44" xfId="0" applyNumberFormat="1" applyFont="1" applyFill="1" applyBorder="1" applyAlignment="1">
      <alignment horizontal="center" vertical="top"/>
    </xf>
    <xf numFmtId="0" fontId="17" fillId="4" borderId="45" xfId="0" applyFont="1" applyFill="1" applyBorder="1" applyAlignment="1">
      <alignment horizontal="center" vertical="top"/>
    </xf>
    <xf numFmtId="3" fontId="16" fillId="4" borderId="0" xfId="0" applyNumberFormat="1" applyFont="1" applyFill="1" applyBorder="1" applyAlignment="1">
      <alignment horizontal="right" vertical="top" indent="3"/>
    </xf>
    <xf numFmtId="3" fontId="10" fillId="4" borderId="0" xfId="2" quotePrefix="1" applyNumberFormat="1" applyFont="1" applyFill="1" applyBorder="1" applyAlignment="1">
      <alignment horizontal="right" vertical="top" indent="3"/>
    </xf>
    <xf numFmtId="3" fontId="10" fillId="4" borderId="0" xfId="0" quotePrefix="1" applyNumberFormat="1" applyFont="1" applyFill="1" applyBorder="1" applyAlignment="1">
      <alignment horizontal="right" vertical="top" indent="3"/>
    </xf>
    <xf numFmtId="3" fontId="10" fillId="4" borderId="0" xfId="1" quotePrefix="1" applyNumberFormat="1" applyFont="1" applyFill="1" applyBorder="1" applyAlignment="1">
      <alignment horizontal="right" vertical="top" indent="3"/>
    </xf>
    <xf numFmtId="179" fontId="10" fillId="4" borderId="0" xfId="3" applyNumberFormat="1" applyFont="1" applyFill="1" applyBorder="1" applyAlignment="1">
      <alignment horizontal="right" vertical="top" indent="3"/>
    </xf>
    <xf numFmtId="0" fontId="16" fillId="4" borderId="23" xfId="0" applyFont="1" applyFill="1" applyBorder="1" applyAlignment="1">
      <alignment horizontal="right" vertical="top" indent="3"/>
    </xf>
    <xf numFmtId="3" fontId="104" fillId="5" borderId="23" xfId="0" applyNumberFormat="1" applyFont="1" applyFill="1" applyBorder="1" applyAlignment="1">
      <alignment horizontal="right" vertical="top" indent="3"/>
    </xf>
    <xf numFmtId="3" fontId="0" fillId="5" borderId="23" xfId="0" applyNumberFormat="1" applyFill="1" applyBorder="1" applyAlignment="1">
      <alignment horizontal="right" vertical="top" indent="3"/>
    </xf>
    <xf numFmtId="0" fontId="0" fillId="5" borderId="23" xfId="0" applyFill="1" applyBorder="1" applyAlignment="1">
      <alignment horizontal="right" vertical="top" indent="3"/>
    </xf>
    <xf numFmtId="175" fontId="5" fillId="4" borderId="25" xfId="0" applyNumberFormat="1" applyFont="1" applyFill="1" applyBorder="1" applyAlignment="1">
      <alignment horizontal="right" vertical="top" indent="3"/>
    </xf>
    <xf numFmtId="0" fontId="16" fillId="4" borderId="2" xfId="0" applyFont="1" applyFill="1" applyBorder="1" applyAlignment="1">
      <alignment horizontal="right" vertical="top" indent="1"/>
    </xf>
    <xf numFmtId="179" fontId="10" fillId="4" borderId="0" xfId="3" applyNumberFormat="1" applyFont="1" applyFill="1" applyBorder="1" applyAlignment="1">
      <alignment horizontal="right" vertical="top" indent="1"/>
    </xf>
    <xf numFmtId="167" fontId="10" fillId="4" borderId="0" xfId="1" applyNumberFormat="1" applyFont="1" applyFill="1" applyBorder="1" applyAlignment="1">
      <alignment horizontal="right" vertical="top" indent="1"/>
    </xf>
    <xf numFmtId="179" fontId="10" fillId="4" borderId="0" xfId="1" applyNumberFormat="1" applyFont="1" applyFill="1" applyBorder="1" applyAlignment="1">
      <alignment horizontal="right" vertical="top" indent="1"/>
    </xf>
    <xf numFmtId="179" fontId="5" fillId="4" borderId="12" xfId="3" applyNumberFormat="1" applyFont="1" applyFill="1" applyBorder="1" applyAlignment="1">
      <alignment horizontal="right" vertical="top" indent="1"/>
    </xf>
    <xf numFmtId="0" fontId="20" fillId="4" borderId="4" xfId="0" applyFont="1" applyFill="1" applyBorder="1" applyAlignment="1">
      <alignment vertical="top"/>
    </xf>
    <xf numFmtId="0" fontId="20" fillId="4" borderId="0" xfId="0" applyFont="1" applyFill="1" applyBorder="1" applyAlignment="1">
      <alignment horizontal="center" vertical="top"/>
    </xf>
    <xf numFmtId="0" fontId="20" fillId="4" borderId="22" xfId="0" applyFont="1" applyFill="1" applyBorder="1" applyAlignment="1">
      <alignment horizontal="center" vertical="top"/>
    </xf>
    <xf numFmtId="175" fontId="5" fillId="4" borderId="23" xfId="0" applyNumberFormat="1" applyFont="1" applyFill="1" applyBorder="1" applyAlignment="1">
      <alignment vertical="top"/>
    </xf>
    <xf numFmtId="175" fontId="5" fillId="4" borderId="2" xfId="0" applyNumberFormat="1" applyFont="1" applyFill="1" applyBorder="1" applyAlignment="1">
      <alignment vertical="top"/>
    </xf>
    <xf numFmtId="179" fontId="5" fillId="4" borderId="0" xfId="3" applyNumberFormat="1" applyFont="1" applyFill="1" applyBorder="1" applyAlignment="1">
      <alignment vertical="top"/>
    </xf>
    <xf numFmtId="0" fontId="20" fillId="4" borderId="5" xfId="0" applyFont="1" applyFill="1" applyBorder="1" applyAlignment="1">
      <alignment horizontal="center" vertical="top"/>
    </xf>
    <xf numFmtId="0" fontId="18" fillId="4" borderId="4" xfId="0" applyFont="1" applyFill="1" applyBorder="1" applyAlignment="1">
      <alignment horizontal="left" vertical="top"/>
    </xf>
    <xf numFmtId="0" fontId="18" fillId="4" borderId="0" xfId="0" applyNumberFormat="1" applyFont="1" applyFill="1" applyBorder="1" applyAlignment="1">
      <alignment horizontal="center" vertical="top"/>
    </xf>
    <xf numFmtId="175" fontId="5" fillId="4" borderId="22" xfId="2" applyNumberFormat="1" applyFont="1" applyFill="1" applyBorder="1" applyAlignment="1">
      <alignment vertical="top"/>
    </xf>
    <xf numFmtId="182" fontId="5" fillId="4" borderId="0" xfId="2" applyNumberFormat="1" applyFont="1" applyFill="1" applyBorder="1" applyAlignment="1">
      <alignment vertical="top"/>
    </xf>
    <xf numFmtId="175" fontId="5" fillId="4" borderId="0" xfId="2" applyNumberFormat="1" applyFont="1" applyFill="1" applyBorder="1" applyAlignment="1">
      <alignment vertical="top"/>
    </xf>
    <xf numFmtId="43" fontId="5" fillId="4" borderId="0" xfId="1" quotePrefix="1" applyFont="1" applyFill="1" applyBorder="1" applyAlignment="1">
      <alignment horizontal="center" vertical="top"/>
    </xf>
    <xf numFmtId="167" fontId="5" fillId="4" borderId="0" xfId="1" applyNumberFormat="1" applyFont="1" applyFill="1" applyBorder="1" applyAlignment="1">
      <alignment vertical="top"/>
    </xf>
    <xf numFmtId="175" fontId="5" fillId="4" borderId="0" xfId="0" applyNumberFormat="1" applyFont="1" applyFill="1" applyBorder="1" applyAlignment="1">
      <alignment vertical="top"/>
    </xf>
    <xf numFmtId="179" fontId="5" fillId="4" borderId="5" xfId="3" applyNumberFormat="1" applyFont="1" applyFill="1" applyBorder="1" applyAlignment="1">
      <alignment vertical="top"/>
    </xf>
    <xf numFmtId="37" fontId="5" fillId="4" borderId="22" xfId="1" applyNumberFormat="1" applyFont="1" applyFill="1" applyBorder="1" applyAlignment="1">
      <alignment vertical="top"/>
    </xf>
    <xf numFmtId="3" fontId="5" fillId="4" borderId="0" xfId="1" applyNumberFormat="1" applyFont="1" applyFill="1" applyBorder="1" applyAlignment="1">
      <alignment vertical="top"/>
    </xf>
    <xf numFmtId="37" fontId="5" fillId="4" borderId="22" xfId="1" quotePrefix="1" applyNumberFormat="1" applyFont="1" applyFill="1" applyBorder="1" applyAlignment="1">
      <alignment horizontal="right" vertical="top"/>
    </xf>
    <xf numFmtId="167" fontId="5" fillId="4" borderId="0" xfId="1" quotePrefix="1" applyNumberFormat="1" applyFont="1" applyFill="1" applyBorder="1" applyAlignment="1">
      <alignment horizontal="center" vertical="top"/>
    </xf>
    <xf numFmtId="175" fontId="5" fillId="4" borderId="0" xfId="1" applyNumberFormat="1" applyFont="1" applyFill="1" applyBorder="1" applyAlignment="1">
      <alignment horizontal="right" vertical="top"/>
    </xf>
    <xf numFmtId="3" fontId="5" fillId="4" borderId="23" xfId="0" applyNumberFormat="1" applyFont="1" applyFill="1" applyBorder="1" applyAlignment="1">
      <alignment vertical="top"/>
    </xf>
    <xf numFmtId="0" fontId="17" fillId="4" borderId="4" xfId="0" applyFont="1" applyFill="1" applyBorder="1" applyAlignment="1">
      <alignment vertical="top"/>
    </xf>
    <xf numFmtId="0" fontId="18" fillId="4" borderId="10" xfId="0" applyNumberFormat="1" applyFont="1" applyFill="1" applyBorder="1" applyAlignment="1">
      <alignment horizontal="center" vertical="top"/>
    </xf>
    <xf numFmtId="179" fontId="10" fillId="4" borderId="0" xfId="0" applyNumberFormat="1" applyFont="1" applyFill="1" applyBorder="1" applyAlignment="1">
      <alignment horizontal="right" vertical="top"/>
    </xf>
    <xf numFmtId="179" fontId="21" fillId="4" borderId="0" xfId="0" applyNumberFormat="1" applyFont="1" applyFill="1" applyBorder="1" applyAlignment="1">
      <alignment horizontal="center" vertical="top"/>
    </xf>
    <xf numFmtId="179" fontId="5" fillId="4" borderId="23" xfId="3" applyNumberFormat="1" applyFont="1" applyFill="1" applyBorder="1" applyAlignment="1">
      <alignment vertical="top"/>
    </xf>
    <xf numFmtId="9" fontId="5" fillId="4" borderId="0" xfId="3" applyFont="1" applyFill="1" applyBorder="1" applyAlignment="1">
      <alignment vertical="top"/>
    </xf>
    <xf numFmtId="0" fontId="18" fillId="4" borderId="18" xfId="0" applyNumberFormat="1" applyFont="1" applyFill="1" applyBorder="1" applyAlignment="1">
      <alignment horizontal="center" vertical="top"/>
    </xf>
    <xf numFmtId="179" fontId="10" fillId="4" borderId="12" xfId="0" applyNumberFormat="1" applyFont="1" applyFill="1" applyBorder="1" applyAlignment="1">
      <alignment horizontal="right" vertical="top"/>
    </xf>
    <xf numFmtId="179" fontId="21" fillId="4" borderId="12" xfId="0" applyNumberFormat="1" applyFont="1" applyFill="1" applyBorder="1" applyAlignment="1">
      <alignment horizontal="center" vertical="top"/>
    </xf>
    <xf numFmtId="179" fontId="5" fillId="4" borderId="25" xfId="3" applyNumberFormat="1" applyFont="1" applyFill="1" applyBorder="1" applyAlignment="1">
      <alignment vertical="top"/>
    </xf>
    <xf numFmtId="9" fontId="5" fillId="4" borderId="12" xfId="3" applyFont="1" applyFill="1" applyBorder="1" applyAlignment="1">
      <alignment vertical="top"/>
    </xf>
    <xf numFmtId="175" fontId="18" fillId="4" borderId="0" xfId="0" applyNumberFormat="1" applyFont="1" applyFill="1" applyBorder="1" applyAlignment="1">
      <alignment horizontal="right" vertical="top" indent="6"/>
    </xf>
    <xf numFmtId="175" fontId="18" fillId="4" borderId="5" xfId="0" applyNumberFormat="1" applyFont="1" applyFill="1" applyBorder="1" applyAlignment="1">
      <alignment horizontal="right" vertical="top" indent="6"/>
    </xf>
    <xf numFmtId="3" fontId="18" fillId="4" borderId="0" xfId="0" applyNumberFormat="1" applyFont="1" applyFill="1" applyBorder="1" applyAlignment="1">
      <alignment horizontal="right" vertical="top" indent="6"/>
    </xf>
    <xf numFmtId="3" fontId="18" fillId="4" borderId="5" xfId="0" applyNumberFormat="1" applyFont="1" applyFill="1" applyBorder="1" applyAlignment="1">
      <alignment horizontal="right" vertical="top" indent="6"/>
    </xf>
    <xf numFmtId="3" fontId="9" fillId="4" borderId="0" xfId="1" applyNumberFormat="1" applyFont="1" applyFill="1" applyBorder="1" applyAlignment="1">
      <alignment horizontal="right" vertical="top" indent="3"/>
    </xf>
    <xf numFmtId="0" fontId="18" fillId="2" borderId="5" xfId="0" applyFont="1" applyFill="1" applyBorder="1" applyAlignment="1">
      <alignment horizontal="left"/>
    </xf>
    <xf numFmtId="179" fontId="10" fillId="4" borderId="5" xfId="0" applyNumberFormat="1" applyFont="1" applyFill="1" applyBorder="1" applyAlignment="1">
      <alignment horizontal="center" vertical="center"/>
    </xf>
    <xf numFmtId="179" fontId="10" fillId="4" borderId="15" xfId="0" applyNumberFormat="1" applyFont="1" applyFill="1" applyBorder="1" applyAlignment="1">
      <alignment horizontal="center" vertical="center"/>
    </xf>
    <xf numFmtId="37" fontId="5" fillId="4" borderId="23" xfId="1" applyNumberFormat="1" applyFont="1" applyFill="1" applyBorder="1" applyAlignment="1">
      <alignment horizontal="right" vertical="center" indent="3"/>
    </xf>
    <xf numFmtId="37" fontId="5" fillId="4" borderId="22" xfId="1" applyNumberFormat="1" applyFont="1" applyFill="1" applyBorder="1" applyAlignment="1">
      <alignment horizontal="right" vertical="center" indent="4"/>
    </xf>
    <xf numFmtId="37" fontId="5" fillId="4" borderId="0" xfId="1" applyNumberFormat="1" applyFont="1" applyFill="1" applyBorder="1" applyAlignment="1">
      <alignment horizontal="right" vertical="center" indent="4"/>
    </xf>
    <xf numFmtId="37" fontId="5" fillId="4" borderId="0" xfId="1" quotePrefix="1" applyNumberFormat="1" applyFont="1" applyFill="1" applyBorder="1" applyAlignment="1">
      <alignment horizontal="right" vertical="center" indent="4"/>
    </xf>
    <xf numFmtId="179" fontId="10" fillId="4" borderId="22" xfId="3" applyNumberFormat="1" applyFont="1" applyFill="1" applyBorder="1" applyAlignment="1">
      <alignment horizontal="right" vertical="center" indent="4"/>
    </xf>
    <xf numFmtId="179" fontId="10" fillId="4" borderId="0" xfId="3" applyNumberFormat="1" applyFont="1" applyFill="1" applyBorder="1" applyAlignment="1">
      <alignment horizontal="right" vertical="center" indent="4"/>
    </xf>
    <xf numFmtId="175" fontId="5" fillId="4" borderId="22" xfId="2" applyNumberFormat="1" applyFont="1" applyFill="1" applyBorder="1" applyAlignment="1">
      <alignment horizontal="right" vertical="center" indent="1"/>
    </xf>
    <xf numFmtId="175" fontId="5" fillId="4" borderId="0" xfId="2" applyNumberFormat="1" applyFont="1" applyFill="1" applyBorder="1" applyAlignment="1">
      <alignment horizontal="right" vertical="center" indent="1"/>
    </xf>
    <xf numFmtId="3" fontId="5" fillId="4" borderId="22" xfId="1" applyNumberFormat="1" applyFont="1" applyFill="1" applyBorder="1" applyAlignment="1">
      <alignment horizontal="right" vertical="center" indent="1"/>
    </xf>
    <xf numFmtId="3" fontId="5" fillId="4" borderId="0" xfId="1" applyNumberFormat="1" applyFont="1" applyFill="1" applyBorder="1" applyAlignment="1">
      <alignment horizontal="right" vertical="center" indent="1"/>
    </xf>
    <xf numFmtId="167" fontId="10" fillId="4" borderId="0" xfId="1" quotePrefix="1" applyNumberFormat="1" applyFont="1" applyFill="1" applyBorder="1" applyAlignment="1">
      <alignment horizontal="right" vertical="center" indent="1"/>
    </xf>
    <xf numFmtId="179" fontId="5" fillId="4" borderId="22" xfId="3" applyNumberFormat="1" applyFont="1" applyFill="1" applyBorder="1" applyAlignment="1">
      <alignment horizontal="right" vertical="center" indent="1"/>
    </xf>
    <xf numFmtId="179" fontId="5" fillId="4" borderId="0" xfId="3" applyNumberFormat="1" applyFont="1" applyFill="1" applyBorder="1" applyAlignment="1">
      <alignment horizontal="right" vertical="center" indent="1"/>
    </xf>
    <xf numFmtId="175" fontId="5" fillId="4" borderId="23" xfId="2" applyNumberFormat="1" applyFont="1" applyFill="1" applyBorder="1" applyAlignment="1">
      <alignment horizontal="right" vertical="center" indent="1"/>
    </xf>
    <xf numFmtId="3" fontId="5" fillId="4" borderId="23" xfId="2" applyNumberFormat="1" applyFont="1" applyFill="1" applyBorder="1" applyAlignment="1">
      <alignment horizontal="right" vertical="center" indent="1"/>
    </xf>
    <xf numFmtId="179" fontId="5" fillId="4" borderId="5" xfId="3" applyNumberFormat="1" applyFont="1" applyFill="1" applyBorder="1" applyAlignment="1">
      <alignment horizontal="right" vertical="center" indent="3"/>
    </xf>
    <xf numFmtId="0" fontId="18" fillId="4" borderId="4" xfId="0" applyFont="1" applyFill="1" applyBorder="1" applyAlignment="1">
      <alignment vertical="top"/>
    </xf>
    <xf numFmtId="0" fontId="18" fillId="4" borderId="22" xfId="0" applyFont="1" applyFill="1" applyBorder="1" applyAlignment="1">
      <alignment vertical="top"/>
    </xf>
    <xf numFmtId="164" fontId="18" fillId="4" borderId="5" xfId="0" applyNumberFormat="1" applyFont="1" applyFill="1" applyBorder="1" applyAlignment="1">
      <alignment horizontal="right" vertical="top"/>
    </xf>
    <xf numFmtId="164" fontId="18" fillId="4" borderId="12" xfId="0" applyNumberFormat="1" applyFont="1" applyFill="1" applyBorder="1" applyAlignment="1">
      <alignment horizontal="right" vertical="top"/>
    </xf>
    <xf numFmtId="164" fontId="18" fillId="4" borderId="15" xfId="0" applyNumberFormat="1" applyFont="1" applyFill="1" applyBorder="1" applyAlignment="1">
      <alignment horizontal="right" vertical="top"/>
    </xf>
    <xf numFmtId="37" fontId="9" fillId="4" borderId="23" xfId="1" applyNumberFormat="1" applyFont="1" applyFill="1" applyBorder="1" applyAlignment="1">
      <alignment horizontal="right" vertical="center"/>
    </xf>
    <xf numFmtId="0" fontId="3" fillId="4" borderId="26" xfId="0" applyFont="1" applyFill="1" applyBorder="1" applyAlignment="1">
      <alignment horizontal="left"/>
    </xf>
    <xf numFmtId="0" fontId="3" fillId="4" borderId="10" xfId="0" applyFont="1" applyFill="1" applyBorder="1" applyAlignment="1">
      <alignment vertical="center"/>
    </xf>
    <xf numFmtId="0" fontId="6" fillId="4" borderId="20" xfId="0" applyFont="1" applyFill="1" applyBorder="1" applyAlignment="1">
      <alignment horizontal="center" vertical="center"/>
    </xf>
    <xf numFmtId="0" fontId="3" fillId="4" borderId="4" xfId="0" applyFont="1" applyFill="1" applyBorder="1" applyAlignment="1">
      <alignment horizontal="left" vertical="top"/>
    </xf>
    <xf numFmtId="0" fontId="3" fillId="4" borderId="0" xfId="0" applyFont="1" applyFill="1" applyBorder="1" applyAlignment="1">
      <alignment horizontal="right" vertical="top"/>
    </xf>
    <xf numFmtId="189" fontId="3" fillId="4" borderId="0" xfId="0" applyNumberFormat="1" applyFont="1" applyFill="1" applyBorder="1" applyAlignment="1">
      <alignment vertical="top"/>
    </xf>
    <xf numFmtId="190" fontId="9" fillId="4" borderId="0" xfId="0" applyNumberFormat="1" applyFont="1" applyFill="1" applyBorder="1" applyAlignment="1">
      <alignment horizontal="right" vertical="top"/>
    </xf>
    <xf numFmtId="191" fontId="9" fillId="4" borderId="5" xfId="0" applyNumberFormat="1" applyFont="1" applyFill="1" applyBorder="1" applyAlignment="1">
      <alignment vertical="top"/>
    </xf>
    <xf numFmtId="187" fontId="3" fillId="4" borderId="0" xfId="0" applyNumberFormat="1" applyFont="1" applyFill="1" applyBorder="1" applyAlignment="1">
      <alignment vertical="top"/>
    </xf>
    <xf numFmtId="3" fontId="3" fillId="4" borderId="0" xfId="0" applyNumberFormat="1" applyFont="1" applyFill="1" applyBorder="1" applyAlignment="1">
      <alignment horizontal="center" vertical="top"/>
    </xf>
    <xf numFmtId="3" fontId="3" fillId="4" borderId="24" xfId="0" applyNumberFormat="1" applyFont="1" applyFill="1" applyBorder="1" applyAlignment="1">
      <alignment horizontal="center" vertical="top"/>
    </xf>
    <xf numFmtId="187" fontId="3" fillId="4" borderId="12" xfId="0" applyNumberFormat="1" applyFont="1" applyFill="1" applyBorder="1" applyAlignment="1">
      <alignment vertical="top"/>
    </xf>
    <xf numFmtId="190" fontId="9" fillId="4" borderId="12" xfId="0" applyNumberFormat="1" applyFont="1" applyFill="1" applyBorder="1" applyAlignment="1">
      <alignment horizontal="right" vertical="top"/>
    </xf>
    <xf numFmtId="191" fontId="9" fillId="4" borderId="15" xfId="0" applyNumberFormat="1" applyFont="1" applyFill="1" applyBorder="1" applyAlignment="1">
      <alignment vertical="top"/>
    </xf>
    <xf numFmtId="3" fontId="69" fillId="4" borderId="23" xfId="0" quotePrefix="1" applyNumberFormat="1" applyFont="1" applyFill="1" applyBorder="1" applyAlignment="1">
      <alignment horizontal="right" vertical="center"/>
    </xf>
    <xf numFmtId="0" fontId="20" fillId="3" borderId="15" xfId="0" applyFont="1" applyFill="1" applyBorder="1" applyAlignment="1">
      <alignment horizontal="center" vertical="top"/>
    </xf>
    <xf numFmtId="3" fontId="18" fillId="4" borderId="0" xfId="0" applyNumberFormat="1" applyFont="1" applyFill="1" applyBorder="1" applyAlignment="1">
      <alignment horizontal="right" vertical="top" indent="3"/>
    </xf>
    <xf numFmtId="3" fontId="18" fillId="4" borderId="5" xfId="0" applyNumberFormat="1" applyFont="1" applyFill="1" applyBorder="1" applyAlignment="1">
      <alignment horizontal="right" vertical="top" indent="3"/>
    </xf>
    <xf numFmtId="196" fontId="18" fillId="4" borderId="0" xfId="0" applyNumberFormat="1" applyFont="1" applyFill="1" applyBorder="1" applyAlignment="1">
      <alignment horizontal="right" vertical="top" indent="6"/>
    </xf>
    <xf numFmtId="196" fontId="18" fillId="4" borderId="5" xfId="0" applyNumberFormat="1" applyFont="1" applyFill="1" applyBorder="1" applyAlignment="1">
      <alignment horizontal="right" vertical="top" indent="6"/>
    </xf>
    <xf numFmtId="175" fontId="18" fillId="4" borderId="0" xfId="1" applyNumberFormat="1" applyFont="1" applyFill="1" applyBorder="1" applyAlignment="1">
      <alignment horizontal="right" vertical="top" indent="6"/>
    </xf>
    <xf numFmtId="3" fontId="18" fillId="4" borderId="0" xfId="1" applyNumberFormat="1" applyFont="1" applyFill="1" applyBorder="1" applyAlignment="1">
      <alignment horizontal="right" vertical="top" indent="6"/>
    </xf>
    <xf numFmtId="197" fontId="18" fillId="4" borderId="12" xfId="0" applyNumberFormat="1" applyFont="1" applyFill="1" applyBorder="1" applyAlignment="1">
      <alignment horizontal="right" vertical="top" indent="6"/>
    </xf>
    <xf numFmtId="1" fontId="18" fillId="4" borderId="12" xfId="1" applyNumberFormat="1" applyFont="1" applyFill="1" applyBorder="1" applyAlignment="1">
      <alignment horizontal="right" vertical="top" indent="6"/>
    </xf>
    <xf numFmtId="219" fontId="18" fillId="4" borderId="12" xfId="0" applyNumberFormat="1" applyFont="1" applyFill="1" applyBorder="1" applyAlignment="1">
      <alignment horizontal="right" vertical="top" indent="6"/>
    </xf>
    <xf numFmtId="197" fontId="18" fillId="4" borderId="15" xfId="0" quotePrefix="1" applyNumberFormat="1" applyFont="1" applyFill="1" applyBorder="1" applyAlignment="1">
      <alignment horizontal="right" vertical="top" indent="6"/>
    </xf>
    <xf numFmtId="0" fontId="6" fillId="4" borderId="23" xfId="0" applyFont="1" applyFill="1" applyBorder="1" applyAlignment="1">
      <alignment horizontal="center" vertical="top"/>
    </xf>
    <xf numFmtId="3" fontId="3" fillId="5" borderId="22" xfId="1" applyNumberFormat="1" applyFont="1" applyFill="1" applyBorder="1" applyAlignment="1">
      <alignment horizontal="right" vertical="top"/>
    </xf>
    <xf numFmtId="0" fontId="6" fillId="5" borderId="23" xfId="0" applyFont="1" applyFill="1" applyBorder="1" applyAlignment="1">
      <alignment horizontal="center" vertical="top"/>
    </xf>
    <xf numFmtId="3" fontId="18" fillId="4" borderId="31" xfId="0" applyNumberFormat="1" applyFont="1" applyFill="1" applyBorder="1" applyAlignment="1">
      <alignment horizontal="right" vertical="top" indent="3"/>
    </xf>
    <xf numFmtId="3" fontId="18" fillId="4" borderId="38" xfId="0" applyNumberFormat="1" applyFont="1" applyFill="1" applyBorder="1" applyAlignment="1">
      <alignment horizontal="right" vertical="top" indent="3"/>
    </xf>
    <xf numFmtId="10" fontId="18" fillId="4" borderId="5" xfId="3" quotePrefix="1" applyNumberFormat="1" applyFont="1" applyFill="1" applyBorder="1" applyAlignment="1">
      <alignment horizontal="right" vertical="center" indent="2"/>
    </xf>
    <xf numFmtId="10" fontId="18" fillId="4" borderId="90" xfId="3" quotePrefix="1" applyNumberFormat="1" applyFont="1" applyFill="1" applyBorder="1" applyAlignment="1">
      <alignment horizontal="right" vertical="center" indent="2"/>
    </xf>
    <xf numFmtId="10" fontId="18" fillId="4" borderId="38" xfId="0" applyNumberFormat="1" applyFont="1" applyFill="1" applyBorder="1" applyAlignment="1">
      <alignment horizontal="right" vertical="center" indent="2"/>
    </xf>
    <xf numFmtId="10" fontId="18" fillId="4" borderId="35" xfId="0" quotePrefix="1" applyNumberFormat="1" applyFont="1" applyFill="1" applyBorder="1" applyAlignment="1">
      <alignment horizontal="right" vertical="center" indent="2"/>
    </xf>
    <xf numFmtId="10" fontId="18" fillId="4" borderId="5" xfId="0" applyNumberFormat="1" applyFont="1" applyFill="1" applyBorder="1" applyAlignment="1">
      <alignment horizontal="right" vertical="center" indent="2"/>
    </xf>
    <xf numFmtId="10" fontId="18" fillId="4" borderId="54" xfId="3" applyNumberFormat="1" applyFont="1" applyFill="1" applyBorder="1" applyAlignment="1">
      <alignment horizontal="right" vertical="center" indent="2"/>
    </xf>
    <xf numFmtId="10" fontId="18" fillId="4" borderId="5" xfId="0" quotePrefix="1" applyNumberFormat="1" applyFont="1" applyFill="1" applyBorder="1" applyAlignment="1">
      <alignment horizontal="right" vertical="center" indent="2"/>
    </xf>
    <xf numFmtId="10" fontId="18" fillId="4" borderId="51" xfId="0" applyNumberFormat="1" applyFont="1" applyFill="1" applyBorder="1" applyAlignment="1">
      <alignment horizontal="right" vertical="center" indent="2"/>
    </xf>
    <xf numFmtId="10" fontId="18" fillId="4" borderId="0" xfId="0" applyNumberFormat="1" applyFont="1" applyFill="1" applyBorder="1" applyAlignment="1">
      <alignment horizontal="right" vertical="center" indent="2"/>
    </xf>
    <xf numFmtId="10" fontId="18" fillId="4" borderId="31" xfId="0" applyNumberFormat="1" applyFont="1" applyFill="1" applyBorder="1" applyAlignment="1">
      <alignment horizontal="right" vertical="center" indent="2"/>
    </xf>
    <xf numFmtId="10" fontId="18" fillId="4" borderId="52" xfId="0" applyNumberFormat="1" applyFont="1" applyFill="1" applyBorder="1" applyAlignment="1">
      <alignment horizontal="right" vertical="center" indent="2"/>
    </xf>
    <xf numFmtId="10" fontId="18" fillId="4" borderId="40" xfId="0" applyNumberFormat="1" applyFont="1" applyFill="1" applyBorder="1" applyAlignment="1">
      <alignment horizontal="right" vertical="center" indent="2"/>
    </xf>
    <xf numFmtId="10" fontId="18" fillId="4" borderId="60" xfId="0" applyNumberFormat="1" applyFont="1" applyFill="1" applyBorder="1" applyAlignment="1">
      <alignment horizontal="right" vertical="center" indent="2"/>
    </xf>
    <xf numFmtId="10" fontId="18" fillId="4" borderId="53" xfId="3" applyNumberFormat="1" applyFont="1" applyFill="1" applyBorder="1" applyAlignment="1">
      <alignment horizontal="right" vertical="center" indent="2"/>
    </xf>
    <xf numFmtId="10" fontId="18" fillId="4" borderId="17" xfId="3" applyNumberFormat="1" applyFont="1" applyFill="1" applyBorder="1" applyAlignment="1">
      <alignment horizontal="right" vertical="center" indent="2"/>
    </xf>
    <xf numFmtId="10" fontId="18" fillId="4" borderId="17" xfId="0" quotePrefix="1" applyNumberFormat="1" applyFont="1" applyFill="1" applyBorder="1" applyAlignment="1">
      <alignment horizontal="right" vertical="center" indent="2"/>
    </xf>
    <xf numFmtId="10" fontId="18" fillId="4" borderId="53" xfId="0" applyNumberFormat="1" applyFont="1" applyFill="1" applyBorder="1" applyAlignment="1">
      <alignment horizontal="right" vertical="center" indent="2"/>
    </xf>
    <xf numFmtId="10" fontId="18" fillId="4" borderId="61" xfId="3" applyNumberFormat="1" applyFont="1" applyFill="1" applyBorder="1" applyAlignment="1">
      <alignment horizontal="right" vertical="center" indent="2"/>
    </xf>
    <xf numFmtId="10" fontId="18" fillId="4" borderId="17" xfId="0" applyNumberFormat="1" applyFont="1" applyFill="1" applyBorder="1" applyAlignment="1">
      <alignment horizontal="right" vertical="center" indent="2"/>
    </xf>
    <xf numFmtId="10" fontId="18" fillId="4" borderId="0" xfId="0" quotePrefix="1" applyNumberFormat="1" applyFont="1" applyFill="1" applyBorder="1" applyAlignment="1">
      <alignment horizontal="right" vertical="center" indent="2"/>
    </xf>
    <xf numFmtId="0" fontId="110" fillId="0" borderId="0" xfId="5"/>
    <xf numFmtId="0" fontId="110" fillId="0" borderId="0" xfId="5" applyAlignment="1">
      <alignment horizontal="left"/>
    </xf>
    <xf numFmtId="0" fontId="29" fillId="0" borderId="2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5" xfId="0" applyFont="1" applyFill="1" applyBorder="1" applyAlignment="1">
      <alignment horizontal="center" vertical="center"/>
    </xf>
    <xf numFmtId="49" fontId="32" fillId="0" borderId="22"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32" fillId="0" borderId="23"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49" fontId="32" fillId="0" borderId="63" xfId="0" applyNumberFormat="1" applyFont="1" applyFill="1" applyBorder="1" applyAlignment="1">
      <alignment horizontal="center" vertical="center"/>
    </xf>
    <xf numFmtId="49" fontId="32" fillId="0" borderId="31" xfId="0" applyNumberFormat="1" applyFont="1" applyFill="1" applyBorder="1" applyAlignment="1">
      <alignment horizontal="center" vertical="center"/>
    </xf>
    <xf numFmtId="49" fontId="32" fillId="0" borderId="59" xfId="0" applyNumberFormat="1" applyFont="1" applyFill="1" applyBorder="1" applyAlignment="1">
      <alignment horizontal="center" vertical="center"/>
    </xf>
    <xf numFmtId="49" fontId="32" fillId="0" borderId="61" xfId="0" applyNumberFormat="1" applyFont="1" applyFill="1" applyBorder="1" applyAlignment="1">
      <alignment horizontal="center" vertical="center"/>
    </xf>
    <xf numFmtId="0" fontId="13" fillId="0" borderId="59" xfId="0" applyFont="1" applyBorder="1" applyAlignment="1">
      <alignment horizontal="center" vertical="center"/>
    </xf>
    <xf numFmtId="0" fontId="13" fillId="0" borderId="31"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Fill="1" applyBorder="1" applyAlignment="1">
      <alignment horizontal="left" vertical="top"/>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12" fillId="2" borderId="4"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5" xfId="0" applyFont="1" applyFill="1" applyBorder="1" applyAlignment="1">
      <alignment horizontal="center"/>
    </xf>
    <xf numFmtId="0" fontId="13" fillId="0" borderId="0" xfId="0" applyFont="1" applyFill="1" applyAlignment="1">
      <alignment horizontal="left" vertical="top"/>
    </xf>
    <xf numFmtId="0" fontId="28" fillId="2" borderId="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vertical="top"/>
    </xf>
    <xf numFmtId="0" fontId="12" fillId="2" borderId="0" xfId="0" applyFont="1" applyFill="1" applyBorder="1" applyAlignment="1">
      <alignment horizontal="center" vertical="top"/>
    </xf>
    <xf numFmtId="0" fontId="12" fillId="2" borderId="5" xfId="0" applyFont="1" applyFill="1" applyBorder="1" applyAlignment="1">
      <alignment horizontal="center"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0" fontId="2" fillId="2" borderId="15" xfId="0" applyFont="1" applyFill="1" applyBorder="1" applyAlignment="1">
      <alignment horizontal="center" vertical="top"/>
    </xf>
    <xf numFmtId="0" fontId="11" fillId="0" borderId="0" xfId="0" applyFont="1" applyAlignment="1">
      <alignment horizontal="left" vertical="top"/>
    </xf>
    <xf numFmtId="0" fontId="11" fillId="0" borderId="0" xfId="0" applyFont="1" applyAlignment="1">
      <alignment horizontal="left" vertical="top" wrapText="1"/>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4" fillId="3" borderId="4" xfId="0" applyFont="1" applyFill="1" applyBorder="1" applyAlignment="1">
      <alignment horizontal="center"/>
    </xf>
    <xf numFmtId="0" fontId="4" fillId="3" borderId="10" xfId="0" applyFont="1" applyFill="1" applyBorder="1" applyAlignment="1">
      <alignment horizontal="center"/>
    </xf>
    <xf numFmtId="0" fontId="4" fillId="3" borderId="22" xfId="0" applyFont="1" applyFill="1" applyBorder="1" applyAlignment="1">
      <alignment horizontal="center"/>
    </xf>
    <xf numFmtId="0" fontId="4" fillId="3" borderId="17" xfId="0" applyFont="1" applyFill="1" applyBorder="1" applyAlignment="1">
      <alignment horizont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5" xfId="0" applyFont="1" applyFill="1" applyBorder="1" applyAlignment="1">
      <alignment horizontal="center" vertical="center"/>
    </xf>
    <xf numFmtId="0" fontId="28" fillId="2" borderId="4" xfId="0" applyFont="1" applyFill="1" applyBorder="1" applyAlignment="1">
      <alignment horizontal="center"/>
    </xf>
    <xf numFmtId="0" fontId="28" fillId="2" borderId="0" xfId="0" applyFont="1" applyFill="1" applyBorder="1" applyAlignment="1">
      <alignment horizontal="center"/>
    </xf>
    <xf numFmtId="0" fontId="28" fillId="2" borderId="5" xfId="0" applyFont="1" applyFill="1" applyBorder="1" applyAlignment="1">
      <alignment horizontal="center"/>
    </xf>
    <xf numFmtId="0" fontId="19" fillId="3" borderId="1"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1" xfId="0" applyFont="1" applyFill="1" applyBorder="1" applyAlignment="1">
      <alignment horizontal="center" vertical="center"/>
    </xf>
    <xf numFmtId="9" fontId="19" fillId="3" borderId="20" xfId="0" applyNumberFormat="1" applyFont="1" applyFill="1" applyBorder="1" applyAlignment="1">
      <alignment horizontal="center" vertical="center"/>
    </xf>
    <xf numFmtId="9" fontId="19" fillId="3" borderId="2" xfId="0" applyNumberFormat="1" applyFont="1" applyFill="1" applyBorder="1" applyAlignment="1">
      <alignment horizontal="center" vertical="center"/>
    </xf>
    <xf numFmtId="9" fontId="19" fillId="3" borderId="22" xfId="0" applyNumberFormat="1" applyFont="1" applyFill="1" applyBorder="1" applyAlignment="1">
      <alignment horizontal="center" vertical="center"/>
    </xf>
    <xf numFmtId="9" fontId="19" fillId="3" borderId="0" xfId="0" applyNumberFormat="1" applyFont="1" applyFill="1" applyBorder="1" applyAlignment="1">
      <alignment horizontal="center" vertical="center"/>
    </xf>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9" fontId="19" fillId="3" borderId="21" xfId="0" applyNumberFormat="1" applyFont="1" applyFill="1" applyBorder="1" applyAlignment="1">
      <alignment horizontal="center" vertical="center"/>
    </xf>
    <xf numFmtId="9" fontId="19" fillId="3" borderId="3" xfId="0" applyNumberFormat="1" applyFont="1" applyFill="1" applyBorder="1" applyAlignment="1">
      <alignment horizontal="center" vertical="center"/>
    </xf>
    <xf numFmtId="9" fontId="19" fillId="3" borderId="23" xfId="0" applyNumberFormat="1" applyFont="1" applyFill="1" applyBorder="1" applyAlignment="1">
      <alignment horizontal="center" vertical="center"/>
    </xf>
    <xf numFmtId="9" fontId="19" fillId="3" borderId="5" xfId="0" applyNumberFormat="1" applyFont="1" applyFill="1" applyBorder="1" applyAlignment="1">
      <alignment horizontal="center" vertical="center"/>
    </xf>
    <xf numFmtId="0" fontId="18" fillId="3" borderId="4" xfId="0" applyFont="1" applyFill="1" applyBorder="1" applyAlignment="1">
      <alignment horizontal="center"/>
    </xf>
    <xf numFmtId="0" fontId="18" fillId="3" borderId="0" xfId="0" applyFont="1" applyFill="1" applyBorder="1" applyAlignment="1">
      <alignment horizontal="center"/>
    </xf>
    <xf numFmtId="9" fontId="18" fillId="3" borderId="22" xfId="0" applyNumberFormat="1" applyFont="1" applyFill="1" applyBorder="1" applyAlignment="1">
      <alignment horizontal="center" vertical="center" wrapText="1"/>
    </xf>
    <xf numFmtId="9" fontId="18" fillId="3" borderId="0" xfId="0" applyNumberFormat="1" applyFont="1" applyFill="1" applyBorder="1" applyAlignment="1">
      <alignment horizontal="center" vertical="center" wrapText="1"/>
    </xf>
    <xf numFmtId="9" fontId="18" fillId="3" borderId="0" xfId="0" applyNumberFormat="1" applyFont="1" applyFill="1" applyBorder="1" applyAlignment="1">
      <alignment horizontal="center"/>
    </xf>
    <xf numFmtId="9" fontId="18" fillId="3" borderId="23" xfId="0" applyNumberFormat="1" applyFont="1" applyFill="1" applyBorder="1" applyAlignment="1">
      <alignment horizontal="center" vertical="top" wrapText="1"/>
    </xf>
    <xf numFmtId="9" fontId="18" fillId="3" borderId="0" xfId="0" applyNumberFormat="1" applyFont="1" applyFill="1" applyBorder="1" applyAlignment="1">
      <alignment horizontal="center" vertical="top" wrapText="1"/>
    </xf>
    <xf numFmtId="9" fontId="18" fillId="3" borderId="25" xfId="0" applyNumberFormat="1" applyFont="1" applyFill="1" applyBorder="1" applyAlignment="1">
      <alignment horizontal="center" vertical="top" wrapText="1"/>
    </xf>
    <xf numFmtId="9" fontId="18" fillId="3" borderId="12" xfId="0" applyNumberFormat="1" applyFont="1" applyFill="1" applyBorder="1" applyAlignment="1">
      <alignment horizontal="center" vertical="top" wrapText="1"/>
    </xf>
    <xf numFmtId="9" fontId="18" fillId="3" borderId="5" xfId="0" applyNumberFormat="1" applyFont="1" applyFill="1" applyBorder="1" applyAlignment="1">
      <alignment horizontal="center" vertical="top" wrapText="1"/>
    </xf>
    <xf numFmtId="0" fontId="0" fillId="0" borderId="12"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18" fillId="4" borderId="4" xfId="0" applyNumberFormat="1" applyFont="1" applyFill="1" applyBorder="1" applyAlignment="1">
      <alignment horizontal="center" vertical="center"/>
    </xf>
    <xf numFmtId="0" fontId="18" fillId="4" borderId="10" xfId="0" applyNumberFormat="1" applyFont="1" applyFill="1" applyBorder="1" applyAlignment="1">
      <alignment horizontal="center" vertical="center"/>
    </xf>
    <xf numFmtId="9" fontId="18" fillId="3" borderId="22" xfId="0" applyNumberFormat="1" applyFont="1" applyFill="1" applyBorder="1" applyAlignment="1">
      <alignment horizontal="center"/>
    </xf>
    <xf numFmtId="0" fontId="18" fillId="4" borderId="4" xfId="0" applyNumberFormat="1" applyFont="1" applyFill="1" applyBorder="1" applyAlignment="1">
      <alignment horizontal="center"/>
    </xf>
    <xf numFmtId="0" fontId="18" fillId="4" borderId="10" xfId="0" applyNumberFormat="1" applyFont="1" applyFill="1" applyBorder="1" applyAlignment="1">
      <alignment horizontal="center"/>
    </xf>
    <xf numFmtId="0" fontId="18" fillId="4" borderId="11" xfId="0" applyNumberFormat="1" applyFont="1" applyFill="1" applyBorder="1" applyAlignment="1">
      <alignment horizontal="center" vertical="center"/>
    </xf>
    <xf numFmtId="0" fontId="18" fillId="4" borderId="18" xfId="0" applyNumberFormat="1" applyFont="1" applyFill="1" applyBorder="1" applyAlignment="1">
      <alignment horizontal="center" vertical="center"/>
    </xf>
    <xf numFmtId="0" fontId="18" fillId="3" borderId="4" xfId="0" applyFont="1" applyFill="1" applyBorder="1" applyAlignment="1">
      <alignment horizontal="center" vertical="center"/>
    </xf>
    <xf numFmtId="0" fontId="18" fillId="3" borderId="10" xfId="0" applyFont="1" applyFill="1" applyBorder="1" applyAlignment="1">
      <alignment horizontal="center" vertical="center"/>
    </xf>
    <xf numFmtId="9" fontId="18" fillId="3" borderId="5" xfId="0" applyNumberFormat="1" applyFont="1" applyFill="1" applyBorder="1" applyAlignment="1">
      <alignment horizontal="center" vertical="top"/>
    </xf>
    <xf numFmtId="0" fontId="0" fillId="0" borderId="15" xfId="0" applyBorder="1" applyAlignment="1">
      <alignment vertical="top"/>
    </xf>
    <xf numFmtId="0" fontId="18" fillId="3" borderId="1"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8"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0" xfId="0" applyFont="1" applyFill="1" applyBorder="1" applyAlignment="1">
      <alignment horizontal="center" vertical="center"/>
    </xf>
    <xf numFmtId="9" fontId="19" fillId="3" borderId="42" xfId="0" applyNumberFormat="1" applyFont="1" applyFill="1" applyBorder="1" applyAlignment="1">
      <alignment horizontal="center" vertical="center"/>
    </xf>
    <xf numFmtId="9" fontId="19" fillId="3" borderId="27" xfId="0" applyNumberFormat="1" applyFont="1" applyFill="1" applyBorder="1" applyAlignment="1">
      <alignment horizontal="center" vertical="center"/>
    </xf>
    <xf numFmtId="9" fontId="18" fillId="3" borderId="27" xfId="0" applyNumberFormat="1" applyFont="1" applyFill="1" applyBorder="1" applyAlignment="1">
      <alignment horizontal="center" vertical="top"/>
    </xf>
    <xf numFmtId="9" fontId="18" fillId="3" borderId="28" xfId="0" applyNumberFormat="1" applyFont="1" applyFill="1" applyBorder="1" applyAlignment="1">
      <alignment horizontal="center" vertical="top"/>
    </xf>
    <xf numFmtId="0" fontId="18" fillId="3" borderId="23" xfId="0" applyFont="1" applyFill="1" applyBorder="1" applyAlignment="1">
      <alignment horizontal="center" vertical="top"/>
    </xf>
    <xf numFmtId="0" fontId="0" fillId="0" borderId="25" xfId="0" applyBorder="1" applyAlignment="1">
      <alignment horizontal="center" vertical="top"/>
    </xf>
    <xf numFmtId="0" fontId="18" fillId="3" borderId="5" xfId="0" applyFont="1" applyFill="1" applyBorder="1" applyAlignment="1">
      <alignment horizontal="center" vertical="top" wrapText="1"/>
    </xf>
    <xf numFmtId="0" fontId="18" fillId="3" borderId="15" xfId="0" applyFont="1" applyFill="1" applyBorder="1" applyAlignment="1">
      <alignment horizontal="center" vertical="top" wrapText="1"/>
    </xf>
    <xf numFmtId="0" fontId="22" fillId="3" borderId="1" xfId="0" applyFont="1" applyFill="1" applyBorder="1" applyAlignment="1">
      <alignment horizontal="center" vertical="center"/>
    </xf>
    <xf numFmtId="0" fontId="22" fillId="3" borderId="26"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3" xfId="0" applyFont="1" applyFill="1" applyBorder="1" applyAlignment="1">
      <alignment horizontal="center" vertical="center"/>
    </xf>
    <xf numFmtId="0" fontId="22" fillId="3" borderId="5"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10" xfId="0" applyFont="1" applyFill="1" applyBorder="1" applyAlignment="1">
      <alignment horizontal="center" vertical="center"/>
    </xf>
    <xf numFmtId="0" fontId="9" fillId="3" borderId="0" xfId="0" applyFont="1" applyFill="1" applyBorder="1" applyAlignment="1">
      <alignment horizontal="center"/>
    </xf>
    <xf numFmtId="0" fontId="9" fillId="3" borderId="17" xfId="0" applyFont="1" applyFill="1" applyBorder="1" applyAlignment="1">
      <alignment horizontal="center"/>
    </xf>
    <xf numFmtId="9" fontId="18" fillId="3" borderId="0" xfId="0" applyNumberFormat="1" applyFont="1" applyFill="1" applyBorder="1" applyAlignment="1">
      <alignment horizontal="center" vertical="center"/>
    </xf>
    <xf numFmtId="9" fontId="18" fillId="3" borderId="17" xfId="0" applyNumberFormat="1" applyFont="1" applyFill="1" applyBorder="1" applyAlignment="1">
      <alignment horizontal="center" vertical="center"/>
    </xf>
    <xf numFmtId="0" fontId="17" fillId="2" borderId="1" xfId="0" applyFont="1" applyFill="1" applyBorder="1" applyAlignment="1">
      <alignment horizontal="center"/>
    </xf>
    <xf numFmtId="0" fontId="17" fillId="2" borderId="2" xfId="0" applyFont="1" applyFill="1" applyBorder="1" applyAlignment="1">
      <alignment horizontal="center"/>
    </xf>
    <xf numFmtId="9" fontId="19" fillId="3" borderId="29" xfId="0" applyNumberFormat="1" applyFont="1" applyFill="1" applyBorder="1" applyAlignment="1">
      <alignment horizontal="center" vertical="center"/>
    </xf>
    <xf numFmtId="9" fontId="19" fillId="3" borderId="17" xfId="0" applyNumberFormat="1" applyFont="1" applyFill="1" applyBorder="1" applyAlignment="1">
      <alignment horizontal="center" vertical="center"/>
    </xf>
    <xf numFmtId="9" fontId="27" fillId="3" borderId="21" xfId="0" applyNumberFormat="1" applyFont="1" applyFill="1" applyBorder="1" applyAlignment="1">
      <alignment horizontal="center" vertical="center"/>
    </xf>
    <xf numFmtId="9" fontId="27" fillId="3" borderId="2" xfId="0" applyNumberFormat="1" applyFont="1" applyFill="1" applyBorder="1" applyAlignment="1">
      <alignment horizontal="center" vertical="center"/>
    </xf>
    <xf numFmtId="9" fontId="27" fillId="3" borderId="3" xfId="0" applyNumberFormat="1" applyFont="1" applyFill="1" applyBorder="1" applyAlignment="1">
      <alignment horizontal="center" vertical="center"/>
    </xf>
    <xf numFmtId="9" fontId="27" fillId="3" borderId="23" xfId="0" applyNumberFormat="1" applyFont="1" applyFill="1" applyBorder="1" applyAlignment="1">
      <alignment horizontal="center" vertical="center"/>
    </xf>
    <xf numFmtId="9" fontId="27" fillId="3" borderId="0" xfId="0" applyNumberFormat="1" applyFont="1" applyFill="1" applyBorder="1" applyAlignment="1">
      <alignment horizontal="center" vertical="center"/>
    </xf>
    <xf numFmtId="9" fontId="27" fillId="3" borderId="5" xfId="0" applyNumberFormat="1" applyFont="1" applyFill="1" applyBorder="1" applyAlignment="1">
      <alignment horizontal="center" vertical="center"/>
    </xf>
    <xf numFmtId="1" fontId="18" fillId="3" borderId="22" xfId="0" applyNumberFormat="1" applyFont="1" applyFill="1" applyBorder="1" applyAlignment="1">
      <alignment horizontal="center"/>
    </xf>
    <xf numFmtId="1" fontId="18" fillId="3" borderId="0" xfId="0" applyNumberFormat="1" applyFont="1" applyFill="1" applyBorder="1" applyAlignment="1">
      <alignment horizontal="center"/>
    </xf>
    <xf numFmtId="9" fontId="18" fillId="3" borderId="23" xfId="0" applyNumberFormat="1" applyFont="1" applyFill="1" applyBorder="1" applyAlignment="1">
      <alignment horizontal="center" vertical="top"/>
    </xf>
    <xf numFmtId="9" fontId="18" fillId="3" borderId="0" xfId="0" applyNumberFormat="1" applyFont="1" applyFill="1" applyBorder="1" applyAlignment="1">
      <alignment horizontal="center" vertical="top"/>
    </xf>
    <xf numFmtId="9" fontId="18" fillId="3" borderId="25" xfId="0" applyNumberFormat="1" applyFont="1" applyFill="1" applyBorder="1" applyAlignment="1">
      <alignment horizontal="center" vertical="top"/>
    </xf>
    <xf numFmtId="9" fontId="18" fillId="3" borderId="12" xfId="0" applyNumberFormat="1" applyFont="1" applyFill="1" applyBorder="1" applyAlignment="1">
      <alignment horizontal="center" vertical="top"/>
    </xf>
    <xf numFmtId="9" fontId="18" fillId="3" borderId="12" xfId="0" applyNumberFormat="1" applyFont="1" applyFill="1" applyBorder="1" applyAlignment="1">
      <alignment horizontal="center" vertical="center"/>
    </xf>
    <xf numFmtId="9" fontId="18" fillId="3" borderId="15" xfId="0" applyNumberFormat="1" applyFont="1" applyFill="1" applyBorder="1" applyAlignment="1">
      <alignment horizontal="center" vertical="center"/>
    </xf>
    <xf numFmtId="9" fontId="18" fillId="3" borderId="5" xfId="0" applyNumberFormat="1" applyFont="1" applyFill="1" applyBorder="1" applyAlignment="1">
      <alignment horizontal="center" vertical="center"/>
    </xf>
    <xf numFmtId="9" fontId="22" fillId="3" borderId="21" xfId="0" applyNumberFormat="1" applyFont="1" applyFill="1" applyBorder="1" applyAlignment="1">
      <alignment horizontal="center" vertical="center"/>
    </xf>
    <xf numFmtId="9" fontId="22" fillId="3" borderId="2" xfId="0" applyNumberFormat="1" applyFont="1" applyFill="1" applyBorder="1" applyAlignment="1">
      <alignment horizontal="center" vertical="center"/>
    </xf>
    <xf numFmtId="9" fontId="22" fillId="3" borderId="3" xfId="0" applyNumberFormat="1" applyFont="1" applyFill="1" applyBorder="1" applyAlignment="1">
      <alignment horizontal="center" vertical="center"/>
    </xf>
    <xf numFmtId="9" fontId="22" fillId="3" borderId="23" xfId="0" applyNumberFormat="1" applyFont="1" applyFill="1" applyBorder="1" applyAlignment="1">
      <alignment horizontal="center" vertical="center"/>
    </xf>
    <xf numFmtId="9" fontId="22" fillId="3" borderId="0" xfId="0" applyNumberFormat="1" applyFont="1" applyFill="1" applyBorder="1" applyAlignment="1">
      <alignment horizontal="center" vertical="center"/>
    </xf>
    <xf numFmtId="9" fontId="22" fillId="3" borderId="5" xfId="0" applyNumberFormat="1" applyFont="1" applyFill="1" applyBorder="1" applyAlignment="1">
      <alignment horizontal="center" vertical="center"/>
    </xf>
    <xf numFmtId="0" fontId="18" fillId="3" borderId="23"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2" xfId="0" applyFont="1" applyFill="1" applyBorder="1" applyAlignment="1">
      <alignment horizontal="center" vertical="center"/>
    </xf>
    <xf numFmtId="0" fontId="22" fillId="3" borderId="0" xfId="0" applyFont="1" applyFill="1" applyBorder="1" applyAlignment="1">
      <alignment horizontal="center" vertical="center"/>
    </xf>
    <xf numFmtId="0" fontId="17" fillId="2" borderId="4" xfId="0" applyFont="1" applyFill="1" applyBorder="1" applyAlignment="1">
      <alignment horizontal="center"/>
    </xf>
    <xf numFmtId="0" fontId="17" fillId="2" borderId="0" xfId="0" applyFont="1" applyFill="1" applyBorder="1" applyAlignment="1">
      <alignment horizontal="center"/>
    </xf>
    <xf numFmtId="0" fontId="18" fillId="2" borderId="31" xfId="0" applyFont="1" applyFill="1" applyBorder="1" applyAlignment="1">
      <alignment horizontal="center"/>
    </xf>
    <xf numFmtId="0" fontId="19" fillId="3" borderId="32" xfId="0" applyFont="1" applyFill="1" applyBorder="1" applyAlignment="1">
      <alignment horizontal="center" vertical="center"/>
    </xf>
    <xf numFmtId="0" fontId="19" fillId="3" borderId="33" xfId="0" applyFont="1" applyFill="1" applyBorder="1" applyAlignment="1">
      <alignment horizontal="center" vertical="center"/>
    </xf>
    <xf numFmtId="9" fontId="18" fillId="3" borderId="17" xfId="0" applyNumberFormat="1" applyFont="1" applyFill="1" applyBorder="1" applyAlignment="1">
      <alignment horizontal="center"/>
    </xf>
    <xf numFmtId="0" fontId="22" fillId="3" borderId="36"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18" fillId="3" borderId="25"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2" xfId="0" applyFont="1" applyFill="1" applyBorder="1" applyAlignment="1">
      <alignment horizontal="center" vertical="center" wrapText="1"/>
    </xf>
    <xf numFmtId="0" fontId="18" fillId="3" borderId="0" xfId="0" applyFont="1" applyFill="1" applyBorder="1" applyAlignment="1">
      <alignment horizontal="center" vertical="top"/>
    </xf>
    <xf numFmtId="0" fontId="18" fillId="3" borderId="25" xfId="0" applyFont="1" applyFill="1" applyBorder="1" applyAlignment="1">
      <alignment horizontal="center" vertical="top"/>
    </xf>
    <xf numFmtId="0" fontId="18" fillId="3" borderId="12" xfId="0" applyFont="1" applyFill="1" applyBorder="1" applyAlignment="1">
      <alignment horizontal="center" vertical="top"/>
    </xf>
    <xf numFmtId="0" fontId="28" fillId="2" borderId="30" xfId="0" applyFont="1" applyFill="1" applyBorder="1" applyAlignment="1">
      <alignment horizontal="center" vertical="top"/>
    </xf>
    <xf numFmtId="0" fontId="28" fillId="2" borderId="31" xfId="0" applyFont="1" applyFill="1" applyBorder="1" applyAlignment="1">
      <alignment horizontal="center" vertical="top"/>
    </xf>
    <xf numFmtId="0" fontId="28" fillId="2" borderId="38" xfId="0" applyFont="1" applyFill="1" applyBorder="1" applyAlignment="1">
      <alignment horizontal="center" vertical="top"/>
    </xf>
    <xf numFmtId="0" fontId="29" fillId="3" borderId="36" xfId="0" applyFont="1" applyFill="1" applyBorder="1" applyAlignment="1">
      <alignment horizontal="center" vertical="center"/>
    </xf>
    <xf numFmtId="0" fontId="29" fillId="3" borderId="33" xfId="0" applyFont="1" applyFill="1" applyBorder="1" applyAlignment="1">
      <alignment horizontal="center" vertical="center"/>
    </xf>
    <xf numFmtId="0" fontId="29" fillId="3" borderId="37"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32" xfId="0" applyFont="1" applyFill="1" applyBorder="1" applyAlignment="1">
      <alignment horizontal="center" vertical="center"/>
    </xf>
    <xf numFmtId="0" fontId="29" fillId="3" borderId="39" xfId="0" applyFont="1" applyFill="1" applyBorder="1" applyAlignment="1">
      <alignment horizontal="center" vertical="center"/>
    </xf>
    <xf numFmtId="0" fontId="29" fillId="3" borderId="22" xfId="0" applyFont="1" applyFill="1" applyBorder="1" applyAlignment="1">
      <alignment horizontal="center" vertical="center"/>
    </xf>
    <xf numFmtId="0" fontId="29" fillId="3" borderId="17" xfId="0" applyFont="1" applyFill="1" applyBorder="1" applyAlignment="1">
      <alignment horizontal="center" vertical="center"/>
    </xf>
    <xf numFmtId="0" fontId="29" fillId="3" borderId="24"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34" xfId="0" applyFont="1" applyFill="1" applyBorder="1" applyAlignment="1">
      <alignment horizontal="center" vertical="center"/>
    </xf>
    <xf numFmtId="0" fontId="29" fillId="3" borderId="23" xfId="0" applyFont="1" applyFill="1" applyBorder="1" applyAlignment="1">
      <alignment horizontal="center" vertical="center"/>
    </xf>
    <xf numFmtId="0" fontId="29" fillId="3" borderId="25" xfId="0" applyFont="1" applyFill="1" applyBorder="1" applyAlignment="1">
      <alignment horizontal="center" vertical="center"/>
    </xf>
    <xf numFmtId="0" fontId="29" fillId="3" borderId="35"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5" xfId="0" applyFont="1" applyFill="1" applyBorder="1" applyAlignment="1">
      <alignment horizontal="center" vertical="center"/>
    </xf>
    <xf numFmtId="0" fontId="99" fillId="2" borderId="4" xfId="0" applyFont="1" applyFill="1" applyBorder="1" applyAlignment="1">
      <alignment horizontal="center"/>
    </xf>
    <xf numFmtId="0" fontId="99" fillId="2" borderId="0" xfId="0" applyFont="1" applyFill="1" applyBorder="1" applyAlignment="1">
      <alignment horizontal="center"/>
    </xf>
    <xf numFmtId="0" fontId="99" fillId="2" borderId="5" xfId="0" applyFont="1" applyFill="1" applyBorder="1" applyAlignment="1">
      <alignment horizontal="center"/>
    </xf>
    <xf numFmtId="0" fontId="29" fillId="0" borderId="43"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63" fillId="3" borderId="32" xfId="0" applyFont="1" applyFill="1" applyBorder="1" applyAlignment="1">
      <alignment horizontal="center" vertical="center"/>
    </xf>
    <xf numFmtId="0" fontId="63" fillId="3" borderId="33" xfId="0" applyFont="1" applyFill="1" applyBorder="1" applyAlignment="1">
      <alignment horizontal="center" vertical="center"/>
    </xf>
    <xf numFmtId="0" fontId="63" fillId="3" borderId="39" xfId="0" applyFont="1" applyFill="1" applyBorder="1" applyAlignment="1">
      <alignment horizontal="center" vertical="center"/>
    </xf>
    <xf numFmtId="0" fontId="63" fillId="3" borderId="22" xfId="0" applyFont="1" applyFill="1" applyBorder="1" applyAlignment="1">
      <alignment horizontal="center" vertical="center"/>
    </xf>
    <xf numFmtId="0" fontId="63" fillId="3" borderId="0" xfId="0" applyFont="1" applyFill="1" applyBorder="1" applyAlignment="1">
      <alignment horizontal="center" vertical="center"/>
    </xf>
    <xf numFmtId="0" fontId="63" fillId="3" borderId="17" xfId="0" applyFont="1" applyFill="1" applyBorder="1" applyAlignment="1">
      <alignment horizontal="center" vertical="center"/>
    </xf>
    <xf numFmtId="0" fontId="63" fillId="3" borderId="34" xfId="0" applyFont="1" applyFill="1" applyBorder="1" applyAlignment="1">
      <alignment horizontal="center" vertical="center"/>
    </xf>
    <xf numFmtId="0" fontId="63" fillId="3" borderId="23" xfId="0" applyFont="1" applyFill="1" applyBorder="1" applyAlignment="1">
      <alignment horizontal="center" vertical="center"/>
    </xf>
    <xf numFmtId="0" fontId="0" fillId="0" borderId="0" xfId="0" applyAlignment="1">
      <alignment horizontal="center"/>
    </xf>
    <xf numFmtId="0" fontId="36" fillId="4" borderId="4"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11" xfId="0" applyFont="1" applyFill="1" applyBorder="1" applyAlignment="1">
      <alignment horizontal="center" vertical="center"/>
    </xf>
    <xf numFmtId="0" fontId="36" fillId="4" borderId="18" xfId="0" applyFont="1" applyFill="1" applyBorder="1" applyAlignment="1">
      <alignment horizontal="center" vertical="center"/>
    </xf>
    <xf numFmtId="49" fontId="32" fillId="3" borderId="25" xfId="0" applyNumberFormat="1" applyFont="1" applyFill="1" applyBorder="1" applyAlignment="1">
      <alignment horizontal="center" vertical="center"/>
    </xf>
    <xf numFmtId="49" fontId="32" fillId="3" borderId="12" xfId="0" applyNumberFormat="1" applyFont="1" applyFill="1" applyBorder="1" applyAlignment="1">
      <alignment horizontal="center" vertical="center"/>
    </xf>
    <xf numFmtId="49" fontId="32" fillId="3" borderId="19" xfId="0" applyNumberFormat="1" applyFont="1" applyFill="1" applyBorder="1" applyAlignment="1">
      <alignment horizontal="center" vertical="center"/>
    </xf>
    <xf numFmtId="49" fontId="32" fillId="3" borderId="15" xfId="0" applyNumberFormat="1" applyFont="1" applyFill="1" applyBorder="1" applyAlignment="1">
      <alignment horizontal="center" vertical="center"/>
    </xf>
    <xf numFmtId="49" fontId="32" fillId="3" borderId="23" xfId="0" applyNumberFormat="1" applyFont="1" applyFill="1" applyBorder="1" applyAlignment="1">
      <alignment horizontal="center" vertical="center"/>
    </xf>
    <xf numFmtId="49" fontId="32" fillId="3" borderId="0" xfId="0" applyNumberFormat="1" applyFont="1" applyFill="1" applyBorder="1" applyAlignment="1">
      <alignment horizontal="center" vertical="center"/>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9" xfId="0" applyFont="1" applyFill="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2" borderId="4" xfId="0" applyFont="1" applyFill="1" applyBorder="1" applyAlignment="1">
      <alignment horizontal="center" vertical="top"/>
    </xf>
    <xf numFmtId="0" fontId="2" fillId="2" borderId="0" xfId="0" applyFont="1" applyFill="1" applyBorder="1" applyAlignment="1">
      <alignment horizontal="center" vertical="top"/>
    </xf>
    <xf numFmtId="0" fontId="2" fillId="2" borderId="5" xfId="0" applyFont="1" applyFill="1" applyBorder="1" applyAlignment="1">
      <alignment horizontal="center" vertical="top"/>
    </xf>
    <xf numFmtId="0" fontId="27" fillId="4" borderId="4" xfId="0" applyFont="1" applyFill="1" applyBorder="1" applyAlignment="1">
      <alignment horizontal="center" vertical="center"/>
    </xf>
    <xf numFmtId="0" fontId="27" fillId="4" borderId="10" xfId="0" applyFont="1" applyFill="1" applyBorder="1" applyAlignment="1">
      <alignment horizontal="center" vertical="center"/>
    </xf>
    <xf numFmtId="3" fontId="27" fillId="4" borderId="4" xfId="0" applyNumberFormat="1" applyFont="1" applyFill="1" applyBorder="1" applyAlignment="1">
      <alignment horizontal="center" vertical="center"/>
    </xf>
    <xf numFmtId="3" fontId="27" fillId="4" borderId="10" xfId="0" applyNumberFormat="1" applyFont="1" applyFill="1" applyBorder="1" applyAlignment="1">
      <alignment horizontal="center" vertical="center"/>
    </xf>
    <xf numFmtId="0" fontId="19" fillId="3" borderId="39"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2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10" xfId="0" applyFont="1" applyFill="1" applyBorder="1" applyAlignment="1">
      <alignment horizontal="center" vertical="center"/>
    </xf>
    <xf numFmtId="0" fontId="22" fillId="3" borderId="17" xfId="0" applyFont="1" applyFill="1" applyBorder="1" applyAlignment="1">
      <alignment horizontal="center" vertical="center"/>
    </xf>
    <xf numFmtId="0" fontId="15" fillId="3" borderId="25" xfId="0" applyFont="1" applyFill="1" applyBorder="1" applyAlignment="1">
      <alignment horizontal="center" vertical="top"/>
    </xf>
    <xf numFmtId="0" fontId="15" fillId="3" borderId="12" xfId="0" applyFont="1" applyFill="1" applyBorder="1" applyAlignment="1">
      <alignment horizontal="center" vertical="top"/>
    </xf>
    <xf numFmtId="0" fontId="15" fillId="3" borderId="19" xfId="0" applyFont="1" applyFill="1" applyBorder="1" applyAlignment="1">
      <alignment horizontal="center" vertical="top"/>
    </xf>
    <xf numFmtId="0" fontId="13" fillId="0" borderId="0" xfId="0" applyFont="1" applyAlignment="1">
      <alignment horizontal="left" vertical="top"/>
    </xf>
    <xf numFmtId="0" fontId="3" fillId="0" borderId="33"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3" fillId="0" borderId="1"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4"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8"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3"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0" borderId="12" xfId="0" applyFont="1" applyFill="1" applyBorder="1" applyAlignment="1">
      <alignment horizontal="center" vertical="center"/>
    </xf>
    <xf numFmtId="0" fontId="29" fillId="0" borderId="32"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29" fillId="0" borderId="37"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62" xfId="0" applyFont="1" applyFill="1" applyBorder="1" applyAlignment="1">
      <alignment horizontal="center" vertical="center"/>
    </xf>
    <xf numFmtId="0" fontId="63" fillId="0" borderId="36" xfId="0" applyFont="1" applyFill="1" applyBorder="1" applyAlignment="1">
      <alignment horizontal="center" vertical="center"/>
    </xf>
    <xf numFmtId="0" fontId="63" fillId="0" borderId="37"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25"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10" xfId="0" applyFont="1" applyFill="1" applyBorder="1" applyAlignment="1">
      <alignment horizontal="center" vertical="center"/>
    </xf>
    <xf numFmtId="0" fontId="2" fillId="2" borderId="30" xfId="0" applyFont="1" applyFill="1" applyBorder="1" applyAlignment="1">
      <alignment horizontal="center" vertical="top"/>
    </xf>
    <xf numFmtId="0" fontId="2" fillId="2" borderId="31" xfId="0" applyFont="1" applyFill="1" applyBorder="1" applyAlignment="1">
      <alignment horizontal="center" vertical="top"/>
    </xf>
    <xf numFmtId="0" fontId="2" fillId="2" borderId="38" xfId="0" applyFont="1" applyFill="1" applyBorder="1" applyAlignment="1">
      <alignment horizontal="center" vertical="top"/>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5" xfId="0" applyFont="1" applyFill="1" applyBorder="1" applyAlignment="1">
      <alignment horizontal="center" vertical="center"/>
    </xf>
    <xf numFmtId="0" fontId="63" fillId="0" borderId="33" xfId="0" applyFont="1" applyFill="1" applyBorder="1" applyAlignment="1">
      <alignment horizontal="center" vertical="center"/>
    </xf>
    <xf numFmtId="0" fontId="75" fillId="0" borderId="32" xfId="0" applyFont="1" applyBorder="1" applyAlignment="1">
      <alignment horizontal="center" vertical="center"/>
    </xf>
    <xf numFmtId="0" fontId="75" fillId="0" borderId="33" xfId="0" applyFont="1" applyBorder="1" applyAlignment="1">
      <alignment horizontal="center" vertical="center"/>
    </xf>
    <xf numFmtId="0" fontId="75" fillId="0" borderId="39" xfId="0" applyFont="1" applyBorder="1" applyAlignment="1">
      <alignment horizontal="center" vertical="center"/>
    </xf>
    <xf numFmtId="0" fontId="75" fillId="0" borderId="22" xfId="0" applyFont="1" applyBorder="1" applyAlignment="1">
      <alignment horizontal="center" vertical="center"/>
    </xf>
    <xf numFmtId="0" fontId="75" fillId="0" borderId="0" xfId="0" applyFont="1" applyBorder="1" applyAlignment="1">
      <alignment horizontal="center" vertical="center"/>
    </xf>
    <xf numFmtId="0" fontId="75" fillId="0" borderId="17" xfId="0" applyFont="1" applyBorder="1" applyAlignment="1">
      <alignment horizontal="center" vertical="center"/>
    </xf>
    <xf numFmtId="0" fontId="75" fillId="0" borderId="24" xfId="0" applyFont="1" applyBorder="1" applyAlignment="1">
      <alignment horizontal="center" vertical="center"/>
    </xf>
    <xf numFmtId="0" fontId="75" fillId="0" borderId="12" xfId="0" applyFont="1" applyBorder="1" applyAlignment="1">
      <alignment horizontal="center" vertical="center"/>
    </xf>
    <xf numFmtId="0" fontId="75" fillId="0" borderId="19" xfId="0" applyFont="1" applyBorder="1" applyAlignment="1">
      <alignment horizontal="center" vertical="center"/>
    </xf>
    <xf numFmtId="0" fontId="75" fillId="0" borderId="34" xfId="0" applyFont="1" applyFill="1" applyBorder="1" applyAlignment="1">
      <alignment horizontal="center" vertical="center"/>
    </xf>
    <xf numFmtId="0" fontId="75" fillId="0" borderId="39" xfId="0" applyFont="1" applyFill="1" applyBorder="1" applyAlignment="1">
      <alignment horizontal="center" vertical="center"/>
    </xf>
    <xf numFmtId="0" fontId="75" fillId="0" borderId="23"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25" xfId="0" applyFont="1" applyFill="1" applyBorder="1" applyAlignment="1">
      <alignment horizontal="center" vertical="center"/>
    </xf>
    <xf numFmtId="0" fontId="75" fillId="0" borderId="19"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2" fillId="3" borderId="43" xfId="0" applyFont="1" applyFill="1" applyBorder="1" applyAlignment="1">
      <alignment horizontal="center" vertical="center"/>
    </xf>
    <xf numFmtId="0" fontId="22" fillId="3" borderId="44" xfId="0" applyFont="1" applyFill="1" applyBorder="1" applyAlignment="1">
      <alignment horizontal="center" vertical="center"/>
    </xf>
    <xf numFmtId="0" fontId="22" fillId="3" borderId="45" xfId="0" applyFont="1" applyFill="1" applyBorder="1" applyAlignment="1">
      <alignment horizontal="center" vertical="center"/>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44" fillId="2" borderId="1" xfId="0" applyFont="1" applyFill="1" applyBorder="1" applyAlignment="1">
      <alignment horizontal="center"/>
    </xf>
    <xf numFmtId="0" fontId="44" fillId="2" borderId="2" xfId="0" applyFont="1" applyFill="1" applyBorder="1" applyAlignment="1">
      <alignment horizontal="center"/>
    </xf>
    <xf numFmtId="0" fontId="44" fillId="2" borderId="3" xfId="0" applyFont="1" applyFill="1" applyBorder="1" applyAlignment="1">
      <alignment horizontal="center"/>
    </xf>
    <xf numFmtId="0" fontId="29" fillId="6" borderId="44" xfId="0" applyFont="1" applyFill="1" applyBorder="1" applyAlignment="1">
      <alignment horizontal="center" vertical="center"/>
    </xf>
    <xf numFmtId="0" fontId="29" fillId="6" borderId="45" xfId="0" applyFont="1" applyFill="1" applyBorder="1" applyAlignment="1">
      <alignment horizontal="center" vertical="center"/>
    </xf>
    <xf numFmtId="0" fontId="3" fillId="6" borderId="22"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29" fillId="6" borderId="42" xfId="0" applyFont="1" applyFill="1" applyBorder="1" applyAlignment="1">
      <alignment horizontal="center"/>
    </xf>
    <xf numFmtId="0" fontId="29" fillId="6" borderId="2" xfId="0" applyFont="1" applyFill="1" applyBorder="1" applyAlignment="1">
      <alignment horizontal="center"/>
    </xf>
    <xf numFmtId="0" fontId="29" fillId="6" borderId="3" xfId="0" applyFont="1" applyFill="1" applyBorder="1" applyAlignment="1">
      <alignment horizontal="center"/>
    </xf>
    <xf numFmtId="0" fontId="29" fillId="6" borderId="27" xfId="0" applyFont="1" applyFill="1" applyBorder="1" applyAlignment="1">
      <alignment horizontal="center"/>
    </xf>
    <xf numFmtId="0" fontId="29" fillId="6" borderId="0" xfId="0" applyFont="1" applyFill="1" applyBorder="1" applyAlignment="1">
      <alignment horizontal="center"/>
    </xf>
    <xf numFmtId="0" fontId="29" fillId="6" borderId="5" xfId="0" applyFont="1" applyFill="1" applyBorder="1" applyAlignment="1">
      <alignment horizontal="center"/>
    </xf>
    <xf numFmtId="0" fontId="6" fillId="6" borderId="22"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32" fillId="6" borderId="24" xfId="0" applyFont="1" applyFill="1" applyBorder="1" applyAlignment="1">
      <alignment horizontal="center" vertical="top"/>
    </xf>
    <xf numFmtId="0" fontId="32" fillId="6" borderId="12" xfId="0" applyFont="1" applyFill="1" applyBorder="1" applyAlignment="1">
      <alignment horizontal="center" vertical="top"/>
    </xf>
    <xf numFmtId="0" fontId="32" fillId="6" borderId="19" xfId="0" applyFont="1" applyFill="1" applyBorder="1" applyAlignment="1">
      <alignment horizontal="center" vertical="top"/>
    </xf>
    <xf numFmtId="0" fontId="13" fillId="0" borderId="0" xfId="0" applyFont="1" applyAlignment="1">
      <alignment horizontal="left"/>
    </xf>
    <xf numFmtId="1" fontId="29" fillId="3" borderId="43" xfId="0" applyNumberFormat="1" applyFont="1" applyFill="1" applyBorder="1" applyAlignment="1">
      <alignment horizontal="center" vertical="center" wrapText="1"/>
    </xf>
    <xf numFmtId="1" fontId="29" fillId="3" borderId="44" xfId="0" applyNumberFormat="1" applyFont="1" applyFill="1" applyBorder="1" applyAlignment="1">
      <alignment horizontal="center" vertical="center" wrapText="1"/>
    </xf>
    <xf numFmtId="1" fontId="29" fillId="3" borderId="45" xfId="0" applyNumberFormat="1" applyFont="1" applyFill="1" applyBorder="1" applyAlignment="1">
      <alignment horizontal="center" vertical="center" wrapText="1"/>
    </xf>
    <xf numFmtId="3" fontId="36" fillId="3" borderId="32" xfId="0" applyNumberFormat="1" applyFont="1" applyFill="1" applyBorder="1" applyAlignment="1">
      <alignment horizontal="center" vertical="center"/>
    </xf>
    <xf numFmtId="3" fontId="36" fillId="3" borderId="33" xfId="0" applyNumberFormat="1" applyFont="1" applyFill="1" applyBorder="1" applyAlignment="1">
      <alignment horizontal="center" vertical="center"/>
    </xf>
    <xf numFmtId="3" fontId="36" fillId="3" borderId="39" xfId="0" applyNumberFormat="1" applyFont="1" applyFill="1" applyBorder="1" applyAlignment="1">
      <alignment horizontal="center" vertical="center"/>
    </xf>
    <xf numFmtId="3" fontId="36" fillId="3" borderId="22" xfId="0" applyNumberFormat="1" applyFont="1" applyFill="1" applyBorder="1" applyAlignment="1">
      <alignment horizontal="center" vertical="center"/>
    </xf>
    <xf numFmtId="3" fontId="36" fillId="3" borderId="0" xfId="0" applyNumberFormat="1" applyFont="1" applyFill="1" applyBorder="1" applyAlignment="1">
      <alignment horizontal="center" vertical="center"/>
    </xf>
    <xf numFmtId="3" fontId="36" fillId="3" borderId="17" xfId="0" applyNumberFormat="1" applyFont="1" applyFill="1" applyBorder="1" applyAlignment="1">
      <alignment horizontal="center" vertical="center"/>
    </xf>
    <xf numFmtId="3" fontId="36" fillId="3" borderId="34" xfId="0" applyNumberFormat="1" applyFont="1" applyFill="1" applyBorder="1" applyAlignment="1">
      <alignment horizontal="center" vertical="center" wrapText="1"/>
    </xf>
    <xf numFmtId="3" fontId="36" fillId="3" borderId="33" xfId="0" applyNumberFormat="1" applyFont="1" applyFill="1" applyBorder="1" applyAlignment="1">
      <alignment horizontal="center" vertical="center" wrapText="1"/>
    </xf>
    <xf numFmtId="3" fontId="36" fillId="3" borderId="39" xfId="0" applyNumberFormat="1" applyFont="1" applyFill="1" applyBorder="1" applyAlignment="1">
      <alignment horizontal="center" vertical="center" wrapText="1"/>
    </xf>
    <xf numFmtId="3" fontId="36" fillId="3" borderId="23" xfId="0" applyNumberFormat="1" applyFont="1" applyFill="1" applyBorder="1" applyAlignment="1">
      <alignment horizontal="center" vertical="center" wrapText="1"/>
    </xf>
    <xf numFmtId="3" fontId="36" fillId="3" borderId="0" xfId="0" applyNumberFormat="1" applyFont="1" applyFill="1" applyBorder="1" applyAlignment="1">
      <alignment horizontal="center" vertical="center" wrapText="1"/>
    </xf>
    <xf numFmtId="3" fontId="36" fillId="3" borderId="17" xfId="0" applyNumberFormat="1" applyFont="1" applyFill="1" applyBorder="1" applyAlignment="1">
      <alignment horizontal="center" vertical="center" wrapText="1"/>
    </xf>
    <xf numFmtId="3" fontId="36" fillId="3" borderId="35" xfId="0" applyNumberFormat="1" applyFont="1" applyFill="1" applyBorder="1" applyAlignment="1">
      <alignment horizontal="center" vertical="center" wrapText="1"/>
    </xf>
    <xf numFmtId="3" fontId="36" fillId="3" borderId="5" xfId="0" applyNumberFormat="1" applyFont="1" applyFill="1" applyBorder="1" applyAlignment="1">
      <alignment horizontal="center" vertical="center" wrapText="1"/>
    </xf>
    <xf numFmtId="1" fontId="29" fillId="6" borderId="44" xfId="0" applyNumberFormat="1" applyFont="1" applyFill="1" applyBorder="1" applyAlignment="1">
      <alignment horizontal="center" vertical="center" wrapText="1"/>
    </xf>
    <xf numFmtId="1" fontId="29" fillId="6" borderId="45" xfId="0" applyNumberFormat="1" applyFont="1" applyFill="1" applyBorder="1" applyAlignment="1">
      <alignment horizontal="center" vertical="center" wrapText="1"/>
    </xf>
    <xf numFmtId="0" fontId="28" fillId="2" borderId="1" xfId="0" applyFont="1" applyFill="1" applyBorder="1" applyAlignment="1">
      <alignment horizontal="center"/>
    </xf>
    <xf numFmtId="0" fontId="28" fillId="2" borderId="2" xfId="0" applyFont="1" applyFill="1" applyBorder="1" applyAlignment="1">
      <alignment horizontal="center"/>
    </xf>
    <xf numFmtId="0" fontId="28" fillId="2" borderId="3" xfId="0" applyFont="1" applyFill="1" applyBorder="1" applyAlignment="1">
      <alignment horizontal="center"/>
    </xf>
    <xf numFmtId="0" fontId="14" fillId="2" borderId="30" xfId="0" applyFont="1" applyFill="1" applyBorder="1" applyAlignment="1">
      <alignment horizontal="center"/>
    </xf>
    <xf numFmtId="0" fontId="14" fillId="2" borderId="31" xfId="0" applyFont="1" applyFill="1" applyBorder="1" applyAlignment="1">
      <alignment horizontal="center"/>
    </xf>
    <xf numFmtId="0" fontId="14" fillId="2" borderId="38" xfId="0" applyFont="1" applyFill="1" applyBorder="1" applyAlignment="1">
      <alignment horizontal="center"/>
    </xf>
    <xf numFmtId="0" fontId="64" fillId="3" borderId="43" xfId="0" applyFont="1" applyFill="1" applyBorder="1" applyAlignment="1">
      <alignment horizontal="center" vertical="center" wrapText="1"/>
    </xf>
    <xf numFmtId="0" fontId="64" fillId="3" borderId="45" xfId="0" applyFont="1" applyFill="1" applyBorder="1" applyAlignment="1">
      <alignment vertical="center" wrapText="1"/>
    </xf>
    <xf numFmtId="0" fontId="64" fillId="3" borderId="68" xfId="0" applyFont="1" applyFill="1" applyBorder="1" applyAlignment="1">
      <alignment horizontal="center" vertical="center" wrapText="1"/>
    </xf>
    <xf numFmtId="0" fontId="64" fillId="3" borderId="69" xfId="0" applyFont="1" applyFill="1" applyBorder="1" applyAlignment="1">
      <alignment horizontal="center" vertical="center" wrapText="1"/>
    </xf>
    <xf numFmtId="0" fontId="64" fillId="3" borderId="70" xfId="0" applyFont="1" applyFill="1" applyBorder="1" applyAlignment="1">
      <alignment horizontal="center" vertical="center" wrapText="1"/>
    </xf>
    <xf numFmtId="0" fontId="64" fillId="3" borderId="71" xfId="0" applyFont="1" applyFill="1" applyBorder="1" applyAlignment="1">
      <alignment horizontal="center" vertical="center" wrapText="1"/>
    </xf>
    <xf numFmtId="0" fontId="64" fillId="3" borderId="14" xfId="0" applyFont="1" applyFill="1" applyBorder="1" applyAlignment="1">
      <alignment horizontal="center" vertical="center" wrapText="1"/>
    </xf>
    <xf numFmtId="0" fontId="65" fillId="3" borderId="64" xfId="0" applyFont="1" applyFill="1" applyBorder="1" applyAlignment="1">
      <alignment horizontal="center" vertical="center" wrapText="1"/>
    </xf>
    <xf numFmtId="0" fontId="65" fillId="3" borderId="67" xfId="0" applyFont="1" applyFill="1" applyBorder="1" applyAlignment="1">
      <alignment vertical="center"/>
    </xf>
    <xf numFmtId="0" fontId="65" fillId="5" borderId="27" xfId="0" applyFont="1" applyFill="1" applyBorder="1" applyAlignment="1">
      <alignment horizontal="center"/>
    </xf>
    <xf numFmtId="0" fontId="65" fillId="5" borderId="0" xfId="0" applyFont="1" applyFill="1" applyBorder="1" applyAlignment="1">
      <alignment horizontal="center"/>
    </xf>
    <xf numFmtId="0" fontId="65" fillId="5" borderId="10" xfId="0" applyFont="1" applyFill="1" applyBorder="1" applyAlignment="1">
      <alignment horizontal="center"/>
    </xf>
    <xf numFmtId="0" fontId="65" fillId="5" borderId="27" xfId="0" applyFont="1" applyFill="1" applyBorder="1" applyAlignment="1">
      <alignment horizontal="center" vertical="center"/>
    </xf>
    <xf numFmtId="0" fontId="65" fillId="5" borderId="0" xfId="0" applyFont="1" applyFill="1" applyBorder="1" applyAlignment="1">
      <alignment horizontal="center" vertical="center"/>
    </xf>
    <xf numFmtId="0" fontId="65" fillId="5" borderId="10" xfId="0" applyFont="1" applyFill="1" applyBorder="1" applyAlignment="1">
      <alignment horizontal="center" vertical="center"/>
    </xf>
    <xf numFmtId="0" fontId="65" fillId="3" borderId="46" xfId="0" applyFont="1" applyFill="1" applyBorder="1" applyAlignment="1">
      <alignment horizontal="center" vertical="center" wrapText="1"/>
    </xf>
    <xf numFmtId="0" fontId="65" fillId="3" borderId="44" xfId="0" applyFont="1" applyFill="1" applyBorder="1" applyAlignment="1">
      <alignment vertical="center" wrapText="1"/>
    </xf>
    <xf numFmtId="0" fontId="65" fillId="3" borderId="93" xfId="0" applyFont="1" applyFill="1" applyBorder="1" applyAlignment="1">
      <alignment horizontal="center" vertical="center"/>
    </xf>
    <xf numFmtId="0" fontId="65" fillId="3" borderId="94" xfId="0" applyFont="1" applyFill="1" applyBorder="1" applyAlignment="1">
      <alignment horizontal="center" vertical="center"/>
    </xf>
    <xf numFmtId="0" fontId="65" fillId="3" borderId="95" xfId="0" applyFont="1" applyFill="1" applyBorder="1" applyAlignment="1">
      <alignment horizontal="center" vertical="center"/>
    </xf>
    <xf numFmtId="0" fontId="65" fillId="3" borderId="96" xfId="0" applyFont="1" applyFill="1" applyBorder="1" applyAlignment="1">
      <alignment horizontal="center" vertical="center" wrapText="1"/>
    </xf>
    <xf numFmtId="0" fontId="66" fillId="3" borderId="65" xfId="0" applyFont="1" applyFill="1" applyBorder="1" applyAlignment="1">
      <alignment horizontal="center" vertical="center" wrapText="1"/>
    </xf>
    <xf numFmtId="0" fontId="14" fillId="2" borderId="4" xfId="0" applyFont="1" applyFill="1" applyBorder="1" applyAlignment="1">
      <alignment horizontal="center"/>
    </xf>
    <xf numFmtId="0" fontId="14" fillId="2" borderId="0" xfId="0" applyFont="1" applyFill="1" applyBorder="1" applyAlignment="1">
      <alignment horizontal="center"/>
    </xf>
    <xf numFmtId="0" fontId="14" fillId="2" borderId="5" xfId="0" applyFont="1" applyFill="1" applyBorder="1" applyAlignment="1">
      <alignment horizontal="center"/>
    </xf>
    <xf numFmtId="0" fontId="65" fillId="5" borderId="20" xfId="0" applyFont="1" applyFill="1" applyBorder="1" applyAlignment="1">
      <alignment horizontal="center" vertical="center"/>
    </xf>
    <xf numFmtId="0" fontId="65" fillId="5" borderId="2" xfId="0" applyFont="1" applyFill="1" applyBorder="1" applyAlignment="1">
      <alignment horizontal="center" vertical="center"/>
    </xf>
    <xf numFmtId="0" fontId="65" fillId="5" borderId="3" xfId="0" applyFont="1" applyFill="1" applyBorder="1" applyAlignment="1">
      <alignment horizontal="center" vertical="center"/>
    </xf>
    <xf numFmtId="0" fontId="33" fillId="5" borderId="63" xfId="0" applyFont="1" applyFill="1" applyBorder="1" applyAlignment="1">
      <alignment horizontal="center"/>
    </xf>
    <xf numFmtId="0" fontId="33" fillId="5" borderId="31" xfId="0" applyFont="1" applyFill="1" applyBorder="1" applyAlignment="1">
      <alignment horizontal="center"/>
    </xf>
    <xf numFmtId="0" fontId="33" fillId="5" borderId="38" xfId="0" applyFont="1" applyFill="1" applyBorder="1" applyAlignment="1">
      <alignment horizontal="center"/>
    </xf>
    <xf numFmtId="0" fontId="33" fillId="5" borderId="22" xfId="0" applyFont="1" applyFill="1" applyBorder="1" applyAlignment="1">
      <alignment horizontal="center"/>
    </xf>
    <xf numFmtId="0" fontId="33" fillId="5" borderId="0" xfId="0" applyFont="1" applyFill="1" applyBorder="1" applyAlignment="1">
      <alignment horizontal="center"/>
    </xf>
    <xf numFmtId="0" fontId="33" fillId="5" borderId="5" xfId="0" applyFont="1" applyFill="1" applyBorder="1" applyAlignment="1">
      <alignment horizontal="center"/>
    </xf>
    <xf numFmtId="0" fontId="65" fillId="5" borderId="32" xfId="0" applyFont="1" applyFill="1" applyBorder="1" applyAlignment="1">
      <alignment horizontal="center" vertical="center"/>
    </xf>
    <xf numFmtId="0" fontId="65" fillId="5" borderId="33" xfId="0" applyFont="1" applyFill="1" applyBorder="1" applyAlignment="1">
      <alignment horizontal="center" vertical="center"/>
    </xf>
    <xf numFmtId="0" fontId="65" fillId="5" borderId="35" xfId="0" applyFont="1" applyFill="1" applyBorder="1" applyAlignment="1">
      <alignment horizontal="center" vertical="center"/>
    </xf>
    <xf numFmtId="0" fontId="65" fillId="5" borderId="63" xfId="0" applyFont="1" applyFill="1" applyBorder="1" applyAlignment="1">
      <alignment horizontal="center" vertical="center"/>
    </xf>
    <xf numFmtId="0" fontId="65" fillId="5" borderId="31" xfId="0" applyFont="1" applyFill="1" applyBorder="1" applyAlignment="1">
      <alignment horizontal="center" vertical="center"/>
    </xf>
    <xf numFmtId="0" fontId="65" fillId="5" borderId="38" xfId="0" applyFont="1" applyFill="1" applyBorder="1" applyAlignment="1">
      <alignment horizontal="center" vertical="center"/>
    </xf>
    <xf numFmtId="0" fontId="0" fillId="0" borderId="0" xfId="0" applyFont="1" applyAlignment="1">
      <alignment horizontal="center"/>
    </xf>
    <xf numFmtId="0" fontId="96" fillId="2" borderId="4" xfId="0" applyFont="1" applyFill="1" applyBorder="1" applyAlignment="1">
      <alignment horizontal="center"/>
    </xf>
    <xf numFmtId="0" fontId="96" fillId="2" borderId="0" xfId="0" applyFont="1" applyFill="1" applyBorder="1" applyAlignment="1">
      <alignment horizontal="center"/>
    </xf>
    <xf numFmtId="0" fontId="100" fillId="2" borderId="4" xfId="0" applyFont="1" applyFill="1" applyBorder="1" applyAlignment="1">
      <alignment horizontal="center"/>
    </xf>
    <xf numFmtId="0" fontId="100" fillId="2" borderId="0" xfId="0" applyFont="1" applyFill="1" applyBorder="1" applyAlignment="1">
      <alignment horizontal="center"/>
    </xf>
    <xf numFmtId="0" fontId="100" fillId="2" borderId="5" xfId="0" applyFont="1" applyFill="1" applyBorder="1" applyAlignment="1">
      <alignment horizontal="center"/>
    </xf>
    <xf numFmtId="0" fontId="75" fillId="0" borderId="36" xfId="0" applyFont="1" applyFill="1" applyBorder="1" applyAlignment="1">
      <alignment horizontal="center" vertical="center"/>
    </xf>
    <xf numFmtId="0" fontId="75" fillId="0" borderId="33" xfId="0" applyFont="1" applyFill="1" applyBorder="1" applyAlignment="1">
      <alignment horizontal="center" vertical="center"/>
    </xf>
    <xf numFmtId="0" fontId="75" fillId="0" borderId="37" xfId="0" applyFont="1" applyFill="1" applyBorder="1" applyAlignment="1">
      <alignment horizontal="center" vertical="center"/>
    </xf>
    <xf numFmtId="0" fontId="75" fillId="0" borderId="4"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10"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8" xfId="0" applyFont="1" applyFill="1" applyBorder="1" applyAlignment="1">
      <alignment horizontal="center" vertical="center"/>
    </xf>
    <xf numFmtId="0" fontId="75" fillId="3" borderId="34" xfId="0" applyFont="1" applyFill="1" applyBorder="1" applyAlignment="1">
      <alignment horizontal="center" vertical="center"/>
    </xf>
    <xf numFmtId="0" fontId="75" fillId="3" borderId="33" xfId="0" applyFont="1" applyFill="1" applyBorder="1" applyAlignment="1">
      <alignment horizontal="center" vertical="center"/>
    </xf>
    <xf numFmtId="0" fontId="75" fillId="3" borderId="39" xfId="0" applyFont="1" applyFill="1" applyBorder="1" applyAlignment="1">
      <alignment horizontal="center" vertical="center"/>
    </xf>
    <xf numFmtId="0" fontId="75" fillId="3" borderId="23" xfId="0" applyFont="1" applyFill="1" applyBorder="1" applyAlignment="1">
      <alignment horizontal="center" vertical="center"/>
    </xf>
    <xf numFmtId="0" fontId="75" fillId="3" borderId="0" xfId="0" applyFont="1" applyFill="1" applyBorder="1" applyAlignment="1">
      <alignment horizontal="center" vertical="center"/>
    </xf>
    <xf numFmtId="0" fontId="75" fillId="3" borderId="17" xfId="0" applyFont="1" applyFill="1" applyBorder="1" applyAlignment="1">
      <alignment horizontal="center" vertical="center"/>
    </xf>
    <xf numFmtId="0" fontId="75" fillId="0" borderId="34" xfId="0" applyFont="1" applyBorder="1" applyAlignment="1">
      <alignment horizontal="center" vertical="center"/>
    </xf>
    <xf numFmtId="0" fontId="75" fillId="0" borderId="35" xfId="0" applyFont="1" applyBorder="1" applyAlignment="1">
      <alignment horizontal="center" vertical="center"/>
    </xf>
    <xf numFmtId="0" fontId="75" fillId="0" borderId="23" xfId="0" applyFont="1" applyBorder="1" applyAlignment="1">
      <alignment horizontal="center" vertical="center"/>
    </xf>
    <xf numFmtId="0" fontId="75" fillId="0" borderId="5" xfId="0" applyFont="1" applyBorder="1" applyAlignment="1">
      <alignment horizontal="center" vertical="center"/>
    </xf>
    <xf numFmtId="0" fontId="75" fillId="0" borderId="25" xfId="0" applyFont="1" applyBorder="1" applyAlignment="1">
      <alignment horizontal="center" vertical="center"/>
    </xf>
    <xf numFmtId="0" fontId="75" fillId="0" borderId="15" xfId="0" applyFont="1" applyBorder="1" applyAlignment="1">
      <alignment horizontal="center" vertical="center"/>
    </xf>
    <xf numFmtId="0" fontId="13" fillId="3" borderId="25"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9" xfId="0" applyFont="1" applyFill="1" applyBorder="1" applyAlignment="1">
      <alignment horizontal="center" vertical="center"/>
    </xf>
    <xf numFmtId="0" fontId="4" fillId="4" borderId="4" xfId="0" applyFont="1" applyFill="1" applyBorder="1" applyAlignment="1">
      <alignment horizontal="center" vertical="top" wrapText="1"/>
    </xf>
    <xf numFmtId="0" fontId="4" fillId="4" borderId="10" xfId="0" applyFont="1" applyFill="1" applyBorder="1" applyAlignment="1">
      <alignment horizontal="center" vertical="top" wrapText="1"/>
    </xf>
    <xf numFmtId="0" fontId="41" fillId="3" borderId="11" xfId="0" applyFont="1" applyFill="1" applyBorder="1" applyAlignment="1">
      <alignment horizontal="center" vertical="center"/>
    </xf>
    <xf numFmtId="0" fontId="41" fillId="3" borderId="18" xfId="0" applyFont="1" applyFill="1" applyBorder="1" applyAlignment="1">
      <alignment horizontal="center" vertical="center"/>
    </xf>
    <xf numFmtId="0" fontId="29" fillId="3" borderId="8" xfId="0" applyFont="1" applyFill="1" applyBorder="1" applyAlignment="1">
      <alignment horizontal="center" wrapText="1"/>
    </xf>
    <xf numFmtId="0" fontId="22" fillId="3" borderId="79" xfId="0" applyFont="1" applyFill="1" applyBorder="1" applyAlignment="1">
      <alignment horizontal="center" vertical="center"/>
    </xf>
    <xf numFmtId="0" fontId="22" fillId="3" borderId="81" xfId="0" applyFont="1" applyFill="1" applyBorder="1" applyAlignment="1">
      <alignment horizontal="center" vertical="center"/>
    </xf>
    <xf numFmtId="0" fontId="13" fillId="0" borderId="0" xfId="0" applyFont="1" applyFill="1" applyBorder="1" applyAlignment="1">
      <alignment horizontal="left" vertical="top" wrapText="1"/>
    </xf>
    <xf numFmtId="0" fontId="4" fillId="4" borderId="4"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8" xfId="0" applyFont="1" applyFill="1" applyBorder="1" applyAlignment="1">
      <alignment horizontal="center" vertical="center"/>
    </xf>
    <xf numFmtId="0" fontId="12" fillId="2" borderId="30" xfId="0" applyFont="1" applyFill="1" applyBorder="1" applyAlignment="1">
      <alignment horizontal="center" vertical="top"/>
    </xf>
    <xf numFmtId="0" fontId="12" fillId="2" borderId="31" xfId="0" applyFont="1" applyFill="1" applyBorder="1" applyAlignment="1">
      <alignment horizontal="center" vertical="top"/>
    </xf>
    <xf numFmtId="0" fontId="12" fillId="2" borderId="38" xfId="0" applyFont="1" applyFill="1" applyBorder="1" applyAlignment="1">
      <alignment horizontal="center" vertical="top"/>
    </xf>
    <xf numFmtId="0" fontId="29" fillId="3" borderId="43" xfId="0" applyFont="1" applyFill="1" applyBorder="1" applyAlignment="1">
      <alignment horizontal="center" vertical="center"/>
    </xf>
    <xf numFmtId="0" fontId="29" fillId="3" borderId="44" xfId="0" applyFont="1" applyFill="1" applyBorder="1" applyAlignment="1">
      <alignment horizontal="center" vertical="center"/>
    </xf>
    <xf numFmtId="0" fontId="29" fillId="3" borderId="45" xfId="0" applyFont="1" applyFill="1" applyBorder="1" applyAlignment="1">
      <alignment horizontal="center" vertical="center"/>
    </xf>
    <xf numFmtId="0" fontId="50" fillId="3" borderId="32" xfId="0" applyFont="1" applyFill="1" applyBorder="1" applyAlignment="1">
      <alignment horizontal="center" vertical="center"/>
    </xf>
    <xf numFmtId="0" fontId="50" fillId="3" borderId="33" xfId="0" applyFont="1" applyFill="1" applyBorder="1" applyAlignment="1">
      <alignment horizontal="center" vertical="center"/>
    </xf>
    <xf numFmtId="0" fontId="50" fillId="3" borderId="39" xfId="0" applyFont="1" applyFill="1" applyBorder="1" applyAlignment="1">
      <alignment horizontal="center" vertical="center"/>
    </xf>
    <xf numFmtId="0" fontId="50" fillId="3" borderId="22"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17" xfId="0" applyFont="1" applyFill="1" applyBorder="1" applyAlignment="1">
      <alignment horizontal="center" vertical="center"/>
    </xf>
    <xf numFmtId="0" fontId="50" fillId="3" borderId="34" xfId="0" applyFont="1" applyFill="1" applyBorder="1" applyAlignment="1">
      <alignment horizontal="center" vertical="center"/>
    </xf>
    <xf numFmtId="0" fontId="50" fillId="3" borderId="23" xfId="0" applyFont="1" applyFill="1" applyBorder="1" applyAlignment="1">
      <alignment horizontal="center" vertical="center"/>
    </xf>
    <xf numFmtId="0" fontId="50" fillId="3" borderId="35" xfId="0" applyFont="1" applyFill="1" applyBorder="1" applyAlignment="1">
      <alignment horizontal="center" vertical="center"/>
    </xf>
    <xf numFmtId="0" fontId="50" fillId="3" borderId="5" xfId="0" applyFont="1" applyFill="1" applyBorder="1" applyAlignment="1">
      <alignment horizontal="center" vertical="center"/>
    </xf>
    <xf numFmtId="0" fontId="32" fillId="3" borderId="22" xfId="0" applyFont="1" applyFill="1" applyBorder="1" applyAlignment="1">
      <alignment horizontal="center" vertical="top"/>
    </xf>
    <xf numFmtId="0" fontId="32" fillId="3" borderId="0" xfId="0" applyFont="1" applyFill="1" applyBorder="1" applyAlignment="1">
      <alignment horizontal="center" vertical="top"/>
    </xf>
    <xf numFmtId="0" fontId="32" fillId="3" borderId="23" xfId="0" applyFont="1" applyFill="1" applyBorder="1" applyAlignment="1">
      <alignment horizontal="center" vertical="top"/>
    </xf>
    <xf numFmtId="0" fontId="32" fillId="3" borderId="5" xfId="0" applyFont="1" applyFill="1" applyBorder="1" applyAlignment="1">
      <alignment horizontal="center" vertical="top"/>
    </xf>
    <xf numFmtId="0" fontId="41" fillId="3" borderId="36" xfId="0" applyFont="1" applyFill="1" applyBorder="1" applyAlignment="1">
      <alignment horizontal="center" vertical="center" wrapText="1"/>
    </xf>
    <xf numFmtId="0" fontId="41" fillId="3" borderId="37"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41" fillId="3" borderId="32" xfId="0" applyFont="1" applyFill="1" applyBorder="1" applyAlignment="1">
      <alignment horizontal="center" vertical="center"/>
    </xf>
    <xf numFmtId="0" fontId="41" fillId="3" borderId="39" xfId="0" applyFont="1" applyFill="1" applyBorder="1" applyAlignment="1">
      <alignment horizontal="center" vertical="center"/>
    </xf>
    <xf numFmtId="0" fontId="41" fillId="3" borderId="22" xfId="0" applyFont="1" applyFill="1" applyBorder="1" applyAlignment="1">
      <alignment horizontal="center" vertical="center"/>
    </xf>
    <xf numFmtId="0" fontId="41" fillId="3" borderId="17" xfId="0" applyFont="1" applyFill="1" applyBorder="1" applyAlignment="1">
      <alignment horizontal="center" vertical="center"/>
    </xf>
    <xf numFmtId="0" fontId="41" fillId="3" borderId="24" xfId="0" applyFont="1" applyFill="1" applyBorder="1" applyAlignment="1">
      <alignment horizontal="center" vertical="center"/>
    </xf>
    <xf numFmtId="0" fontId="41" fillId="3" borderId="19" xfId="0" applyFont="1" applyFill="1" applyBorder="1" applyAlignment="1">
      <alignment horizontal="center" vertical="center"/>
    </xf>
    <xf numFmtId="0" fontId="41" fillId="3" borderId="34" xfId="0" applyFont="1" applyFill="1" applyBorder="1" applyAlignment="1">
      <alignment horizontal="center" vertical="center"/>
    </xf>
    <xf numFmtId="0" fontId="41" fillId="3" borderId="23" xfId="0" applyFont="1" applyFill="1" applyBorder="1" applyAlignment="1">
      <alignment horizontal="center" vertical="center"/>
    </xf>
    <xf numFmtId="0" fontId="41" fillId="3" borderId="25" xfId="0" applyFont="1" applyFill="1" applyBorder="1" applyAlignment="1">
      <alignment horizontal="center" vertical="center"/>
    </xf>
    <xf numFmtId="0" fontId="41" fillId="3" borderId="35"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15" xfId="0" applyFont="1" applyFill="1" applyBorder="1" applyAlignment="1">
      <alignment horizontal="center" vertical="center"/>
    </xf>
    <xf numFmtId="206" fontId="9" fillId="4" borderId="22" xfId="3" quotePrefix="1" applyNumberFormat="1" applyFont="1" applyFill="1" applyBorder="1" applyAlignment="1">
      <alignment horizontal="center" vertical="center"/>
    </xf>
    <xf numFmtId="206" fontId="9" fillId="4" borderId="0" xfId="3" applyNumberFormat="1" applyFont="1" applyFill="1" applyBorder="1" applyAlignment="1">
      <alignment horizontal="center" vertical="center"/>
    </xf>
    <xf numFmtId="206" fontId="9" fillId="4" borderId="23" xfId="0" quotePrefix="1" applyNumberFormat="1" applyFont="1" applyFill="1" applyBorder="1" applyAlignment="1">
      <alignment horizontal="center" vertical="center"/>
    </xf>
    <xf numFmtId="206" fontId="9" fillId="4" borderId="0" xfId="0" applyNumberFormat="1" applyFont="1" applyFill="1" applyBorder="1" applyAlignment="1">
      <alignment horizontal="center" vertical="center"/>
    </xf>
    <xf numFmtId="9" fontId="9" fillId="4" borderId="23" xfId="3" quotePrefix="1" applyFont="1" applyFill="1" applyBorder="1" applyAlignment="1">
      <alignment horizontal="center" vertical="center"/>
    </xf>
    <xf numFmtId="9" fontId="9" fillId="4" borderId="5" xfId="3" applyFont="1" applyFill="1" applyBorder="1" applyAlignment="1">
      <alignment horizontal="center" vertical="center"/>
    </xf>
    <xf numFmtId="206" fontId="9" fillId="4" borderId="24" xfId="3" quotePrefix="1" applyNumberFormat="1" applyFont="1" applyFill="1" applyBorder="1" applyAlignment="1">
      <alignment horizontal="center" vertical="center"/>
    </xf>
    <xf numFmtId="206" fontId="9" fillId="4" borderId="12" xfId="3" applyNumberFormat="1" applyFont="1" applyFill="1" applyBorder="1" applyAlignment="1">
      <alignment horizontal="center" vertical="center"/>
    </xf>
    <xf numFmtId="206" fontId="9" fillId="4" borderId="25" xfId="0" quotePrefix="1" applyNumberFormat="1" applyFont="1" applyFill="1" applyBorder="1" applyAlignment="1">
      <alignment horizontal="center" vertical="center"/>
    </xf>
    <xf numFmtId="206" fontId="9" fillId="4" borderId="12" xfId="0" applyNumberFormat="1" applyFont="1" applyFill="1" applyBorder="1" applyAlignment="1">
      <alignment horizontal="center" vertical="center"/>
    </xf>
    <xf numFmtId="9" fontId="9" fillId="4" borderId="25" xfId="3" quotePrefix="1" applyFont="1" applyFill="1" applyBorder="1" applyAlignment="1">
      <alignment horizontal="center" vertical="center"/>
    </xf>
    <xf numFmtId="9" fontId="9" fillId="4" borderId="15" xfId="3" applyFont="1" applyFill="1" applyBorder="1" applyAlignment="1">
      <alignment horizontal="center" vertical="center"/>
    </xf>
    <xf numFmtId="0" fontId="36" fillId="3" borderId="32" xfId="0" applyFont="1" applyFill="1" applyBorder="1" applyAlignment="1">
      <alignment horizontal="center" vertical="center"/>
    </xf>
    <xf numFmtId="0" fontId="36" fillId="3" borderId="22" xfId="0" applyFont="1" applyFill="1" applyBorder="1" applyAlignment="1">
      <alignment horizontal="center" vertical="center"/>
    </xf>
    <xf numFmtId="0" fontId="36" fillId="3" borderId="24" xfId="0" applyFont="1" applyFill="1" applyBorder="1" applyAlignment="1">
      <alignment horizontal="center" vertical="center"/>
    </xf>
    <xf numFmtId="0" fontId="36" fillId="3" borderId="33"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39"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34"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25" xfId="0" applyFont="1" applyFill="1" applyBorder="1" applyAlignment="1">
      <alignment horizontal="center" vertical="center"/>
    </xf>
    <xf numFmtId="0" fontId="29" fillId="3" borderId="36"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15" xfId="0" applyFont="1" applyFill="1" applyBorder="1" applyAlignment="1">
      <alignment horizontal="center" vertical="center" wrapText="1"/>
    </xf>
    <xf numFmtId="10" fontId="4" fillId="4" borderId="0" xfId="0" applyNumberFormat="1" applyFont="1" applyFill="1" applyBorder="1" applyAlignment="1">
      <alignment horizontal="center" vertical="center"/>
    </xf>
    <xf numFmtId="10" fontId="4" fillId="4" borderId="5" xfId="0" applyNumberFormat="1" applyFont="1" applyFill="1" applyBorder="1" applyAlignment="1">
      <alignment horizontal="center" vertical="center"/>
    </xf>
    <xf numFmtId="0" fontId="41" fillId="3" borderId="0" xfId="0"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18" fillId="3" borderId="5" xfId="0" applyFont="1" applyFill="1" applyBorder="1" applyAlignment="1">
      <alignment horizontal="center" vertical="center"/>
    </xf>
    <xf numFmtId="10" fontId="4" fillId="4" borderId="23" xfId="0" applyNumberFormat="1" applyFont="1" applyFill="1" applyBorder="1" applyAlignment="1">
      <alignment horizontal="center" vertical="center"/>
    </xf>
    <xf numFmtId="10" fontId="4" fillId="4" borderId="25" xfId="0" applyNumberFormat="1" applyFont="1" applyFill="1" applyBorder="1" applyAlignment="1">
      <alignment horizontal="center" vertical="center"/>
    </xf>
    <xf numFmtId="10" fontId="4" fillId="4" borderId="12" xfId="0" applyNumberFormat="1" applyFont="1" applyFill="1" applyBorder="1" applyAlignment="1">
      <alignment horizontal="center" vertical="center"/>
    </xf>
    <xf numFmtId="10" fontId="4" fillId="4" borderId="15" xfId="0" applyNumberFormat="1" applyFont="1" applyFill="1" applyBorder="1" applyAlignment="1">
      <alignment horizontal="center" vertical="center"/>
    </xf>
    <xf numFmtId="0" fontId="13" fillId="0" borderId="0" xfId="0" applyFont="1" applyBorder="1" applyAlignment="1">
      <alignment horizontal="left" vertical="top" wrapText="1"/>
    </xf>
    <xf numFmtId="0" fontId="32" fillId="0" borderId="0" xfId="0" applyFont="1" applyBorder="1" applyAlignment="1">
      <alignment horizontal="left" vertical="top" wrapText="1"/>
    </xf>
    <xf numFmtId="0" fontId="29" fillId="6" borderId="36"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3" borderId="45" xfId="0" applyFont="1" applyFill="1" applyBorder="1" applyAlignment="1">
      <alignment horizontal="center" vertical="center" wrapText="1"/>
    </xf>
    <xf numFmtId="0" fontId="27" fillId="3" borderId="32" xfId="0" applyFont="1" applyFill="1" applyBorder="1" applyAlignment="1">
      <alignment horizontal="center" wrapText="1"/>
    </xf>
    <xf numFmtId="0" fontId="27" fillId="3" borderId="22" xfId="0" applyFont="1" applyFill="1" applyBorder="1" applyAlignment="1">
      <alignment horizontal="center" wrapText="1"/>
    </xf>
    <xf numFmtId="0" fontId="27" fillId="3" borderId="33" xfId="0" applyFont="1" applyFill="1" applyBorder="1" applyAlignment="1">
      <alignment horizontal="center" wrapText="1"/>
    </xf>
    <xf numFmtId="0" fontId="27" fillId="3" borderId="0" xfId="0" applyFont="1" applyFill="1" applyBorder="1" applyAlignment="1">
      <alignment horizontal="center" wrapText="1"/>
    </xf>
    <xf numFmtId="0" fontId="27" fillId="3" borderId="35" xfId="0" applyFont="1" applyFill="1" applyBorder="1" applyAlignment="1">
      <alignment horizontal="center" wrapText="1"/>
    </xf>
    <xf numFmtId="0" fontId="27" fillId="3" borderId="5" xfId="0" applyFont="1" applyFill="1" applyBorder="1" applyAlignment="1">
      <alignment horizontal="center" wrapText="1"/>
    </xf>
    <xf numFmtId="0" fontId="22" fillId="4" borderId="4" xfId="0" applyFont="1" applyFill="1" applyBorder="1" applyAlignment="1">
      <alignment horizontal="center" vertical="center"/>
    </xf>
    <xf numFmtId="0" fontId="22" fillId="4" borderId="10" xfId="0" applyFont="1" applyFill="1" applyBorder="1" applyAlignment="1">
      <alignment horizontal="center" vertical="center"/>
    </xf>
    <xf numFmtId="0" fontId="39" fillId="3" borderId="25" xfId="0" applyFont="1" applyFill="1" applyBorder="1" applyAlignment="1">
      <alignment horizontal="center" vertical="top"/>
    </xf>
    <xf numFmtId="0" fontId="39" fillId="3" borderId="12" xfId="0" applyFont="1" applyFill="1" applyBorder="1" applyAlignment="1">
      <alignment horizontal="center" vertical="top"/>
    </xf>
    <xf numFmtId="0" fontId="39" fillId="3" borderId="19" xfId="0" applyFont="1" applyFill="1" applyBorder="1" applyAlignment="1">
      <alignment horizontal="center" vertical="top"/>
    </xf>
    <xf numFmtId="3" fontId="105" fillId="0" borderId="24" xfId="0" applyNumberFormat="1" applyFont="1" applyFill="1" applyBorder="1" applyAlignment="1">
      <alignment horizontal="center" vertical="center"/>
    </xf>
    <xf numFmtId="3" fontId="105" fillId="0" borderId="12" xfId="0" applyNumberFormat="1" applyFont="1" applyFill="1" applyBorder="1" applyAlignment="1">
      <alignment horizontal="center" vertical="center"/>
    </xf>
    <xf numFmtId="3" fontId="105" fillId="0" borderId="19" xfId="0" applyNumberFormat="1" applyFont="1" applyFill="1" applyBorder="1" applyAlignment="1">
      <alignment horizontal="center" vertical="center"/>
    </xf>
    <xf numFmtId="0" fontId="38" fillId="0" borderId="36" xfId="0" applyFont="1" applyFill="1" applyBorder="1" applyAlignment="1">
      <alignment horizontal="center" vertical="center"/>
    </xf>
    <xf numFmtId="0" fontId="38" fillId="0" borderId="37"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18" xfId="0" applyFont="1" applyFill="1" applyBorder="1" applyAlignment="1">
      <alignment horizontal="center" vertical="center"/>
    </xf>
    <xf numFmtId="0" fontId="22" fillId="3" borderId="34" xfId="0" applyFont="1" applyFill="1" applyBorder="1" applyAlignment="1">
      <alignment horizontal="center" vertical="center"/>
    </xf>
    <xf numFmtId="0" fontId="22" fillId="3" borderId="33" xfId="0" applyFont="1" applyFill="1" applyBorder="1" applyAlignment="1">
      <alignment horizontal="center" vertical="center"/>
    </xf>
    <xf numFmtId="0" fontId="22" fillId="3" borderId="39" xfId="0" applyFont="1" applyFill="1" applyBorder="1" applyAlignment="1">
      <alignment horizontal="center" vertical="center"/>
    </xf>
    <xf numFmtId="0" fontId="22" fillId="3" borderId="35" xfId="0" applyFont="1" applyFill="1" applyBorder="1" applyAlignment="1">
      <alignment horizontal="center" vertical="center"/>
    </xf>
    <xf numFmtId="0" fontId="39" fillId="3" borderId="15" xfId="0" applyFont="1" applyFill="1" applyBorder="1" applyAlignment="1">
      <alignment horizontal="center" vertical="top"/>
    </xf>
    <xf numFmtId="3" fontId="105" fillId="0" borderId="32" xfId="0" applyNumberFormat="1" applyFont="1" applyFill="1" applyBorder="1" applyAlignment="1">
      <alignment horizontal="center" vertical="center"/>
    </xf>
    <xf numFmtId="3" fontId="105" fillId="0" borderId="33" xfId="0" applyNumberFormat="1" applyFont="1" applyFill="1" applyBorder="1" applyAlignment="1">
      <alignment horizontal="center" vertical="center"/>
    </xf>
    <xf numFmtId="3" fontId="105" fillId="0" borderId="39" xfId="0" applyNumberFormat="1" applyFont="1" applyFill="1" applyBorder="1" applyAlignment="1">
      <alignment horizontal="center" vertical="center"/>
    </xf>
    <xf numFmtId="3" fontId="105" fillId="0" borderId="22" xfId="0" applyNumberFormat="1" applyFont="1" applyFill="1" applyBorder="1" applyAlignment="1">
      <alignment horizontal="center" vertical="center"/>
    </xf>
    <xf numFmtId="3" fontId="105" fillId="0" borderId="0" xfId="0" applyNumberFormat="1" applyFont="1" applyFill="1" applyBorder="1" applyAlignment="1">
      <alignment horizontal="center" vertical="center"/>
    </xf>
    <xf numFmtId="3" fontId="105" fillId="0" borderId="17" xfId="0" applyNumberFormat="1" applyFont="1" applyFill="1" applyBorder="1" applyAlignment="1">
      <alignment horizontal="center" vertical="center"/>
    </xf>
    <xf numFmtId="2" fontId="18" fillId="4" borderId="0" xfId="0" applyNumberFormat="1" applyFont="1" applyFill="1" applyBorder="1" applyAlignment="1">
      <alignment horizontal="center"/>
    </xf>
    <xf numFmtId="2" fontId="18" fillId="4" borderId="5" xfId="0" applyNumberFormat="1" applyFont="1" applyFill="1" applyBorder="1" applyAlignment="1">
      <alignment horizontal="center"/>
    </xf>
    <xf numFmtId="0" fontId="0" fillId="0" borderId="0" xfId="0" applyAlignment="1">
      <alignment horizontal="left" vertical="top" wrapText="1"/>
    </xf>
    <xf numFmtId="183" fontId="18" fillId="4" borderId="0" xfId="0" applyNumberFormat="1" applyFont="1" applyFill="1" applyBorder="1" applyAlignment="1">
      <alignment horizontal="center"/>
    </xf>
    <xf numFmtId="183" fontId="18" fillId="4" borderId="5" xfId="0" applyNumberFormat="1" applyFont="1" applyFill="1" applyBorder="1" applyAlignment="1">
      <alignment horizontal="center"/>
    </xf>
    <xf numFmtId="0" fontId="99" fillId="2" borderId="4" xfId="0" applyFont="1" applyFill="1" applyBorder="1" applyAlignment="1">
      <alignment horizontal="center" wrapText="1"/>
    </xf>
    <xf numFmtId="0" fontId="99" fillId="2" borderId="0" xfId="0" applyFont="1" applyFill="1" applyBorder="1" applyAlignment="1">
      <alignment horizontal="center" wrapText="1"/>
    </xf>
    <xf numFmtId="0" fontId="99" fillId="2" borderId="5" xfId="0" applyFont="1" applyFill="1" applyBorder="1" applyAlignment="1">
      <alignment horizontal="center" wrapText="1"/>
    </xf>
    <xf numFmtId="0" fontId="22" fillId="3" borderId="33" xfId="0" applyFont="1" applyFill="1" applyBorder="1" applyAlignment="1">
      <alignment horizontal="center"/>
    </xf>
    <xf numFmtId="0" fontId="22" fillId="3" borderId="0" xfId="0" applyFont="1" applyFill="1" applyBorder="1" applyAlignment="1">
      <alignment horizontal="center"/>
    </xf>
    <xf numFmtId="0" fontId="22" fillId="3" borderId="5" xfId="0" applyFont="1" applyFill="1" applyBorder="1" applyAlignment="1">
      <alignment horizontal="center"/>
    </xf>
    <xf numFmtId="0" fontId="22" fillId="3" borderId="36" xfId="0" applyFont="1" applyFill="1" applyBorder="1" applyAlignment="1">
      <alignment horizontal="center" vertical="center"/>
    </xf>
    <xf numFmtId="0" fontId="22" fillId="3" borderId="37" xfId="0" applyFont="1" applyFill="1" applyBorder="1" applyAlignment="1">
      <alignment horizontal="center" vertical="center"/>
    </xf>
    <xf numFmtId="0" fontId="22" fillId="3" borderId="5" xfId="0" applyFont="1" applyFill="1" applyBorder="1" applyAlignment="1">
      <alignment horizontal="center" vertical="center" wrapText="1"/>
    </xf>
    <xf numFmtId="0" fontId="15" fillId="3" borderId="0" xfId="0" applyFont="1" applyFill="1" applyBorder="1" applyAlignment="1">
      <alignment horizontal="center"/>
    </xf>
    <xf numFmtId="0" fontId="15" fillId="3" borderId="10" xfId="0" applyFont="1" applyFill="1" applyBorder="1" applyAlignment="1">
      <alignment horizontal="center"/>
    </xf>
    <xf numFmtId="0" fontId="15" fillId="3" borderId="5" xfId="0" applyFont="1" applyFill="1" applyBorder="1" applyAlignment="1">
      <alignment horizontal="center"/>
    </xf>
    <xf numFmtId="0" fontId="29" fillId="6" borderId="4"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11" xfId="0" applyFont="1" applyFill="1" applyBorder="1" applyAlignment="1">
      <alignment horizontal="center" vertical="center"/>
    </xf>
    <xf numFmtId="0" fontId="29" fillId="6" borderId="12" xfId="0" applyFont="1" applyFill="1" applyBorder="1" applyAlignment="1">
      <alignment horizontal="center" vertical="center"/>
    </xf>
    <xf numFmtId="0" fontId="36" fillId="6" borderId="22" xfId="0" applyFont="1" applyFill="1" applyBorder="1" applyAlignment="1">
      <alignment horizontal="center" vertical="center" wrapText="1"/>
    </xf>
    <xf numFmtId="0" fontId="36" fillId="6" borderId="0" xfId="0" applyFont="1" applyFill="1" applyBorder="1" applyAlignment="1">
      <alignment horizontal="center" vertical="center" wrapText="1"/>
    </xf>
    <xf numFmtId="0" fontId="36" fillId="6" borderId="17" xfId="0" applyFont="1" applyFill="1" applyBorder="1" applyAlignment="1">
      <alignment horizontal="center" vertical="center" wrapText="1"/>
    </xf>
    <xf numFmtId="0" fontId="36" fillId="6" borderId="24" xfId="0" applyFont="1" applyFill="1" applyBorder="1" applyAlignment="1">
      <alignment horizontal="center" vertical="center" wrapText="1"/>
    </xf>
    <xf numFmtId="0" fontId="36" fillId="6" borderId="12"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50" fillId="6" borderId="23" xfId="0" applyFont="1" applyFill="1" applyBorder="1" applyAlignment="1">
      <alignment horizontal="center"/>
    </xf>
    <xf numFmtId="0" fontId="50" fillId="6" borderId="0" xfId="0" applyFont="1" applyFill="1" applyBorder="1" applyAlignment="1">
      <alignment horizontal="center"/>
    </xf>
    <xf numFmtId="0" fontId="50" fillId="6" borderId="17" xfId="0" applyFont="1" applyFill="1" applyBorder="1" applyAlignment="1">
      <alignment horizontal="center"/>
    </xf>
    <xf numFmtId="0" fontId="50" fillId="6" borderId="5" xfId="0" applyFont="1" applyFill="1" applyBorder="1" applyAlignment="1">
      <alignment horizontal="center"/>
    </xf>
    <xf numFmtId="0" fontId="13" fillId="6" borderId="0"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5" xfId="0" applyFont="1" applyFill="1" applyBorder="1" applyAlignment="1">
      <alignment horizontal="center" vertical="center"/>
    </xf>
    <xf numFmtId="0" fontId="22" fillId="6" borderId="0" xfId="0" applyFont="1" applyFill="1" applyBorder="1" applyAlignment="1">
      <alignment horizontal="center" vertical="center"/>
    </xf>
    <xf numFmtId="0" fontId="22" fillId="6" borderId="17" xfId="0" applyFont="1" applyFill="1" applyBorder="1" applyAlignment="1">
      <alignment horizontal="center" vertical="center"/>
    </xf>
    <xf numFmtId="0" fontId="58" fillId="6" borderId="0" xfId="0" applyFont="1" applyFill="1" applyBorder="1" applyAlignment="1">
      <alignment horizontal="center" vertical="center"/>
    </xf>
    <xf numFmtId="0" fontId="58" fillId="6" borderId="17" xfId="0" applyFont="1" applyFill="1" applyBorder="1" applyAlignment="1">
      <alignment horizontal="center" vertical="center"/>
    </xf>
    <xf numFmtId="0" fontId="19" fillId="6" borderId="36" xfId="0" applyFont="1" applyFill="1" applyBorder="1" applyAlignment="1">
      <alignment horizontal="center" vertical="center"/>
    </xf>
    <xf numFmtId="0" fontId="19" fillId="6" borderId="33" xfId="0" applyFont="1" applyFill="1" applyBorder="1" applyAlignment="1">
      <alignment horizontal="center" vertical="center"/>
    </xf>
    <xf numFmtId="0" fontId="19" fillId="6" borderId="37"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10" xfId="0" applyFont="1" applyFill="1" applyBorder="1" applyAlignment="1">
      <alignment horizontal="center" vertical="center"/>
    </xf>
    <xf numFmtId="0" fontId="19" fillId="6" borderId="30" xfId="0" applyFont="1" applyFill="1" applyBorder="1" applyAlignment="1">
      <alignment horizontal="center" vertical="center"/>
    </xf>
    <xf numFmtId="0" fontId="19" fillId="6" borderId="31" xfId="0" applyFont="1" applyFill="1" applyBorder="1" applyAlignment="1">
      <alignment horizontal="center" vertical="center"/>
    </xf>
    <xf numFmtId="0" fontId="19" fillId="6" borderId="62" xfId="0" applyFont="1" applyFill="1" applyBorder="1" applyAlignment="1">
      <alignment horizontal="center" vertical="center"/>
    </xf>
    <xf numFmtId="0" fontId="19" fillId="6" borderId="22" xfId="0" applyFont="1" applyFill="1" applyBorder="1" applyAlignment="1">
      <alignment horizontal="center" vertical="center"/>
    </xf>
    <xf numFmtId="0" fontId="19" fillId="6" borderId="17" xfId="0" applyFont="1" applyFill="1" applyBorder="1" applyAlignment="1">
      <alignment horizontal="center" vertical="center"/>
    </xf>
    <xf numFmtId="0" fontId="19" fillId="6" borderId="23"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18" xfId="0" applyFont="1" applyFill="1" applyBorder="1" applyAlignment="1">
      <alignment horizontal="center" vertical="center"/>
    </xf>
    <xf numFmtId="0" fontId="75" fillId="12" borderId="22" xfId="0" applyFont="1" applyFill="1" applyBorder="1" applyAlignment="1">
      <alignment horizontal="center" vertical="center"/>
    </xf>
    <xf numFmtId="0" fontId="75" fillId="12" borderId="0" xfId="0" applyFont="1" applyFill="1" applyBorder="1" applyAlignment="1">
      <alignment horizontal="center" vertical="center"/>
    </xf>
    <xf numFmtId="0" fontId="75" fillId="12" borderId="10" xfId="0" applyFont="1" applyFill="1" applyBorder="1" applyAlignment="1">
      <alignment horizontal="center" vertical="center"/>
    </xf>
    <xf numFmtId="0" fontId="41" fillId="12" borderId="0" xfId="0" applyFont="1" applyFill="1" applyBorder="1" applyAlignment="1">
      <alignment horizontal="center" vertical="center"/>
    </xf>
    <xf numFmtId="0" fontId="41" fillId="12" borderId="10" xfId="0" applyFont="1" applyFill="1" applyBorder="1" applyAlignment="1">
      <alignment horizontal="center" vertical="center"/>
    </xf>
    <xf numFmtId="0" fontId="41" fillId="0" borderId="0" xfId="0" applyFont="1" applyFill="1" applyBorder="1" applyAlignment="1">
      <alignment horizontal="center" vertical="center"/>
    </xf>
    <xf numFmtId="0" fontId="102" fillId="11" borderId="4" xfId="0" applyFont="1" applyFill="1" applyBorder="1" applyAlignment="1">
      <alignment horizontal="center"/>
    </xf>
    <xf numFmtId="0" fontId="102" fillId="11" borderId="0" xfId="0" applyFont="1" applyFill="1" applyBorder="1" applyAlignment="1">
      <alignment horizontal="center"/>
    </xf>
    <xf numFmtId="0" fontId="102" fillId="11" borderId="5" xfId="0" applyFont="1" applyFill="1" applyBorder="1" applyAlignment="1">
      <alignment horizontal="center"/>
    </xf>
    <xf numFmtId="0" fontId="101" fillId="11" borderId="4" xfId="0" applyFont="1" applyFill="1" applyBorder="1" applyAlignment="1">
      <alignment horizontal="center"/>
    </xf>
    <xf numFmtId="0" fontId="101" fillId="11" borderId="0" xfId="0" applyFont="1" applyFill="1" applyBorder="1" applyAlignment="1">
      <alignment horizontal="center"/>
    </xf>
    <xf numFmtId="0" fontId="101" fillId="11" borderId="5" xfId="0" applyFont="1" applyFill="1" applyBorder="1" applyAlignment="1">
      <alignment horizontal="center"/>
    </xf>
    <xf numFmtId="0" fontId="75" fillId="3" borderId="36" xfId="0" applyFont="1" applyFill="1" applyBorder="1" applyAlignment="1">
      <alignment horizontal="center" vertical="center" wrapText="1"/>
    </xf>
    <xf numFmtId="0" fontId="75" fillId="3" borderId="37" xfId="0" applyFont="1" applyFill="1" applyBorder="1" applyAlignment="1">
      <alignment horizontal="center" vertical="center" wrapText="1"/>
    </xf>
    <xf numFmtId="0" fontId="75" fillId="3" borderId="4" xfId="0" applyFont="1" applyFill="1" applyBorder="1" applyAlignment="1">
      <alignment horizontal="center" vertical="center" wrapText="1"/>
    </xf>
    <xf numFmtId="0" fontId="75" fillId="3" borderId="10" xfId="0" applyFont="1" applyFill="1" applyBorder="1" applyAlignment="1">
      <alignment horizontal="center" vertical="center" wrapText="1"/>
    </xf>
    <xf numFmtId="0" fontId="75" fillId="3" borderId="11" xfId="0" applyFont="1" applyFill="1" applyBorder="1" applyAlignment="1">
      <alignment horizontal="center" vertical="center" wrapText="1"/>
    </xf>
    <xf numFmtId="0" fontId="75" fillId="3" borderId="18" xfId="0" applyFont="1" applyFill="1" applyBorder="1" applyAlignment="1">
      <alignment horizontal="center" vertical="center" wrapText="1"/>
    </xf>
    <xf numFmtId="0" fontId="63" fillId="3" borderId="32" xfId="0" applyFont="1" applyFill="1" applyBorder="1" applyAlignment="1">
      <alignment horizontal="center" vertical="center" wrapText="1"/>
    </xf>
    <xf numFmtId="0" fontId="63" fillId="3" borderId="33" xfId="0" applyFont="1" applyFill="1" applyBorder="1" applyAlignment="1">
      <alignment horizontal="center" vertical="center" wrapText="1"/>
    </xf>
    <xf numFmtId="0" fontId="63" fillId="3" borderId="22" xfId="0" applyFont="1" applyFill="1" applyBorder="1" applyAlignment="1">
      <alignment horizontal="center" vertical="center" wrapText="1"/>
    </xf>
    <xf numFmtId="0" fontId="63" fillId="3" borderId="0" xfId="0" applyFont="1" applyFill="1" applyBorder="1" applyAlignment="1">
      <alignment horizontal="center" vertical="center" wrapText="1"/>
    </xf>
    <xf numFmtId="0" fontId="63" fillId="3" borderId="24" xfId="0" applyFont="1" applyFill="1" applyBorder="1" applyAlignment="1">
      <alignment horizontal="center" vertical="center" wrapText="1"/>
    </xf>
    <xf numFmtId="0" fontId="63" fillId="3" borderId="12"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29" fillId="6" borderId="43" xfId="0" applyFont="1" applyFill="1" applyBorder="1" applyAlignment="1">
      <alignment horizontal="center" vertical="center"/>
    </xf>
    <xf numFmtId="0" fontId="36" fillId="6" borderId="0" xfId="0" applyFont="1" applyFill="1" applyBorder="1" applyAlignment="1">
      <alignment horizontal="center" vertical="center"/>
    </xf>
    <xf numFmtId="0" fontId="12" fillId="2" borderId="11" xfId="0" applyFont="1" applyFill="1" applyBorder="1" applyAlignment="1">
      <alignment horizontal="center" vertical="top"/>
    </xf>
    <xf numFmtId="0" fontId="12" fillId="2" borderId="12" xfId="0" applyFont="1" applyFill="1" applyBorder="1" applyAlignment="1">
      <alignment horizontal="center" vertical="top"/>
    </xf>
    <xf numFmtId="0" fontId="12" fillId="2" borderId="15" xfId="0" applyFont="1" applyFill="1" applyBorder="1" applyAlignment="1">
      <alignment horizontal="center" vertical="top"/>
    </xf>
    <xf numFmtId="0" fontId="3" fillId="4" borderId="4" xfId="0" applyFont="1" applyFill="1" applyBorder="1" applyAlignment="1">
      <alignment horizontal="center" vertical="top"/>
    </xf>
    <xf numFmtId="0" fontId="3" fillId="4" borderId="10" xfId="0" applyFont="1" applyFill="1" applyBorder="1" applyAlignment="1">
      <alignment horizontal="center" vertical="top"/>
    </xf>
    <xf numFmtId="0" fontId="3" fillId="4" borderId="11" xfId="0" applyFont="1" applyFill="1" applyBorder="1" applyAlignment="1">
      <alignment horizontal="center" vertical="top"/>
    </xf>
    <xf numFmtId="0" fontId="3" fillId="4" borderId="18" xfId="0" applyFont="1" applyFill="1" applyBorder="1" applyAlignment="1">
      <alignment horizontal="center" vertical="top"/>
    </xf>
    <xf numFmtId="0" fontId="50" fillId="6" borderId="0" xfId="0" applyFont="1" applyFill="1" applyBorder="1" applyAlignment="1" applyProtection="1">
      <alignment horizontal="center"/>
    </xf>
    <xf numFmtId="0" fontId="36" fillId="6" borderId="0" xfId="0" applyFont="1" applyFill="1" applyBorder="1" applyAlignment="1">
      <alignment horizontal="center"/>
    </xf>
    <xf numFmtId="0" fontId="3" fillId="4" borderId="0" xfId="0" applyFont="1" applyFill="1" applyBorder="1" applyAlignment="1">
      <alignment horizontal="center" vertical="top"/>
    </xf>
    <xf numFmtId="0" fontId="29" fillId="6" borderId="10" xfId="0" applyFont="1" applyFill="1" applyBorder="1" applyAlignment="1">
      <alignment horizontal="center" vertical="center"/>
    </xf>
    <xf numFmtId="0" fontId="29" fillId="6" borderId="18" xfId="0" applyFont="1" applyFill="1" applyBorder="1" applyAlignment="1">
      <alignment horizontal="center" vertical="center"/>
    </xf>
    <xf numFmtId="0" fontId="22" fillId="6" borderId="22" xfId="0" applyFont="1" applyFill="1" applyBorder="1" applyAlignment="1" applyProtection="1">
      <alignment horizontal="center" vertical="center"/>
    </xf>
    <xf numFmtId="0" fontId="22" fillId="6" borderId="17" xfId="0" applyFont="1" applyFill="1" applyBorder="1" applyAlignment="1" applyProtection="1">
      <alignment horizontal="center" vertical="center"/>
    </xf>
    <xf numFmtId="0" fontId="22" fillId="6" borderId="24" xfId="0" applyFont="1" applyFill="1" applyBorder="1" applyAlignment="1" applyProtection="1">
      <alignment horizontal="center" vertical="center"/>
    </xf>
    <xf numFmtId="0" fontId="22" fillId="6" borderId="19" xfId="0" applyFont="1" applyFill="1" applyBorder="1" applyAlignment="1" applyProtection="1">
      <alignment horizontal="center" vertical="center"/>
    </xf>
    <xf numFmtId="0" fontId="22" fillId="6" borderId="23" xfId="0" applyFont="1" applyFill="1" applyBorder="1" applyAlignment="1" applyProtection="1">
      <alignment horizontal="center" vertical="center"/>
    </xf>
    <xf numFmtId="0" fontId="22" fillId="6" borderId="0" xfId="0" applyFont="1" applyFill="1" applyBorder="1" applyAlignment="1" applyProtection="1">
      <alignment horizontal="center" vertical="center"/>
    </xf>
    <xf numFmtId="0" fontId="22" fillId="6" borderId="5" xfId="0" applyFont="1" applyFill="1" applyBorder="1" applyAlignment="1" applyProtection="1">
      <alignment horizontal="center" vertical="center"/>
    </xf>
    <xf numFmtId="0" fontId="15" fillId="0" borderId="12" xfId="0" applyFont="1" applyFill="1" applyBorder="1" applyAlignment="1">
      <alignment horizontal="center" vertical="center"/>
    </xf>
    <xf numFmtId="0" fontId="36" fillId="6" borderId="22" xfId="0" applyFont="1" applyFill="1" applyBorder="1" applyAlignment="1">
      <alignment horizontal="center" wrapText="1"/>
    </xf>
    <xf numFmtId="0" fontId="36" fillId="6" borderId="0" xfId="0" applyFont="1" applyFill="1" applyBorder="1" applyAlignment="1">
      <alignment horizontal="center" wrapText="1"/>
    </xf>
    <xf numFmtId="0" fontId="15" fillId="0" borderId="24" xfId="0" applyFont="1" applyFill="1" applyBorder="1" applyAlignment="1">
      <alignment horizontal="center" vertical="center"/>
    </xf>
    <xf numFmtId="0" fontId="36" fillId="0" borderId="12" xfId="0" applyFont="1" applyBorder="1" applyAlignment="1">
      <alignment horizontal="center" vertical="top"/>
    </xf>
    <xf numFmtId="0" fontId="36" fillId="6" borderId="17" xfId="0" applyFont="1" applyFill="1" applyBorder="1" applyAlignment="1">
      <alignment horizontal="center" wrapText="1"/>
    </xf>
    <xf numFmtId="0" fontId="103" fillId="2" borderId="4" xfId="0" applyFont="1" applyFill="1" applyBorder="1" applyAlignment="1">
      <alignment horizontal="center" vertical="center"/>
    </xf>
    <xf numFmtId="0" fontId="103" fillId="2" borderId="0" xfId="0" applyFont="1" applyFill="1" applyBorder="1" applyAlignment="1">
      <alignment horizontal="center" vertical="center"/>
    </xf>
    <xf numFmtId="0" fontId="103" fillId="2" borderId="5" xfId="0" applyFont="1" applyFill="1" applyBorder="1" applyAlignment="1">
      <alignment horizontal="center" vertical="center"/>
    </xf>
    <xf numFmtId="0" fontId="50" fillId="3" borderId="32" xfId="0" applyFont="1" applyFill="1" applyBorder="1" applyAlignment="1">
      <alignment horizontal="center" vertical="center" wrapText="1"/>
    </xf>
    <xf numFmtId="0" fontId="50" fillId="3" borderId="22" xfId="0" applyFont="1" applyFill="1" applyBorder="1" applyAlignment="1">
      <alignment horizontal="center" vertical="center" wrapText="1"/>
    </xf>
    <xf numFmtId="0" fontId="50" fillId="3" borderId="24" xfId="0" applyFont="1" applyFill="1" applyBorder="1" applyAlignment="1">
      <alignment horizontal="center" vertical="center" wrapText="1"/>
    </xf>
    <xf numFmtId="0" fontId="22" fillId="6" borderId="46" xfId="0" applyFont="1" applyFill="1" applyBorder="1" applyAlignment="1">
      <alignment horizontal="center" vertical="center"/>
    </xf>
    <xf numFmtId="0" fontId="22" fillId="6" borderId="44" xfId="0" applyFont="1" applyFill="1" applyBorder="1" applyAlignment="1">
      <alignment horizontal="center" vertical="center"/>
    </xf>
    <xf numFmtId="0" fontId="22" fillId="6" borderId="45" xfId="0" applyFont="1" applyFill="1" applyBorder="1" applyAlignment="1">
      <alignment horizontal="center" vertical="center"/>
    </xf>
    <xf numFmtId="0" fontId="3" fillId="0" borderId="0" xfId="0" applyFont="1" applyAlignment="1">
      <alignment horizontal="center"/>
    </xf>
    <xf numFmtId="0" fontId="99" fillId="2" borderId="4" xfId="0" applyFont="1" applyFill="1" applyBorder="1" applyAlignment="1">
      <alignment horizontal="center" vertical="top"/>
    </xf>
    <xf numFmtId="0" fontId="99" fillId="2" borderId="0" xfId="0" applyFont="1" applyFill="1" applyBorder="1" applyAlignment="1">
      <alignment horizontal="center" vertical="top"/>
    </xf>
    <xf numFmtId="0" fontId="99" fillId="2" borderId="5" xfId="0" applyFont="1" applyFill="1" applyBorder="1" applyAlignment="1">
      <alignment horizontal="center" vertical="top"/>
    </xf>
    <xf numFmtId="0" fontId="29" fillId="6" borderId="1" xfId="0" applyFont="1" applyFill="1" applyBorder="1" applyAlignment="1">
      <alignment horizontal="center" vertical="center"/>
    </xf>
    <xf numFmtId="0" fontId="29" fillId="6" borderId="2" xfId="0" applyFont="1" applyFill="1" applyBorder="1" applyAlignment="1">
      <alignment horizontal="center" vertical="center"/>
    </xf>
    <xf numFmtId="0" fontId="29" fillId="6" borderId="26" xfId="0" applyFont="1" applyFill="1" applyBorder="1" applyAlignment="1">
      <alignment horizontal="center" vertical="center"/>
    </xf>
    <xf numFmtId="0" fontId="29" fillId="6" borderId="20" xfId="0" applyNumberFormat="1" applyFont="1" applyFill="1" applyBorder="1" applyAlignment="1">
      <alignment horizontal="center" vertical="center"/>
    </xf>
    <xf numFmtId="0" fontId="29" fillId="6" borderId="2" xfId="0" applyNumberFormat="1" applyFont="1" applyFill="1" applyBorder="1" applyAlignment="1">
      <alignment horizontal="center" vertical="center"/>
    </xf>
    <xf numFmtId="0" fontId="29" fillId="6" borderId="29" xfId="0" applyNumberFormat="1" applyFont="1" applyFill="1" applyBorder="1" applyAlignment="1">
      <alignment horizontal="center" vertical="center"/>
    </xf>
    <xf numFmtId="0" fontId="29" fillId="6" borderId="24" xfId="0" applyNumberFormat="1" applyFont="1" applyFill="1" applyBorder="1" applyAlignment="1">
      <alignment horizontal="center" vertical="center"/>
    </xf>
    <xf numFmtId="0" fontId="29" fillId="6" borderId="12" xfId="0" applyNumberFormat="1" applyFont="1" applyFill="1" applyBorder="1" applyAlignment="1">
      <alignment horizontal="center" vertical="center"/>
    </xf>
    <xf numFmtId="0" fontId="29" fillId="6" borderId="19" xfId="0" applyNumberFormat="1" applyFont="1" applyFill="1" applyBorder="1" applyAlignment="1">
      <alignment horizontal="center" vertical="center"/>
    </xf>
    <xf numFmtId="0" fontId="29" fillId="6" borderId="21" xfId="0" applyNumberFormat="1" applyFont="1" applyFill="1" applyBorder="1" applyAlignment="1">
      <alignment horizontal="center" vertical="center"/>
    </xf>
    <xf numFmtId="0" fontId="29" fillId="6" borderId="3" xfId="0" applyNumberFormat="1" applyFont="1" applyFill="1" applyBorder="1" applyAlignment="1">
      <alignment horizontal="center" vertical="center"/>
    </xf>
    <xf numFmtId="0" fontId="29" fillId="6" borderId="25" xfId="0" applyNumberFormat="1" applyFont="1" applyFill="1" applyBorder="1" applyAlignment="1">
      <alignment horizontal="center" vertical="center"/>
    </xf>
    <xf numFmtId="0" fontId="29" fillId="6" borderId="15" xfId="0" applyNumberFormat="1" applyFont="1" applyFill="1" applyBorder="1" applyAlignment="1">
      <alignment horizontal="center" vertical="center"/>
    </xf>
    <xf numFmtId="0" fontId="29" fillId="3" borderId="46" xfId="0" applyFont="1" applyFill="1" applyBorder="1" applyAlignment="1">
      <alignment horizontal="center" vertical="center" wrapText="1"/>
    </xf>
    <xf numFmtId="0" fontId="58"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5"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2" xfId="0" applyFont="1" applyFill="1" applyBorder="1" applyAlignment="1">
      <alignment horizontal="center" vertical="center"/>
    </xf>
    <xf numFmtId="0" fontId="22" fillId="6" borderId="23" xfId="0" applyFont="1" applyFill="1" applyBorder="1" applyAlignment="1">
      <alignment horizontal="center" vertical="center"/>
    </xf>
    <xf numFmtId="0" fontId="27" fillId="4" borderId="48" xfId="0" applyFont="1" applyFill="1" applyBorder="1" applyAlignment="1">
      <alignment horizontal="center" vertical="center"/>
    </xf>
    <xf numFmtId="0" fontId="27" fillId="4" borderId="49" xfId="0" applyFont="1" applyFill="1" applyBorder="1" applyAlignment="1">
      <alignment horizontal="center" vertical="center"/>
    </xf>
    <xf numFmtId="0" fontId="27" fillId="4" borderId="55" xfId="0" applyFont="1" applyFill="1" applyBorder="1" applyAlignment="1">
      <alignment horizontal="center" wrapText="1"/>
    </xf>
    <xf numFmtId="0" fontId="27" fillId="4" borderId="56" xfId="0" applyFont="1" applyFill="1" applyBorder="1" applyAlignment="1">
      <alignment horizontal="center" wrapText="1"/>
    </xf>
    <xf numFmtId="0" fontId="27" fillId="4" borderId="57" xfId="0" applyFont="1" applyFill="1" applyBorder="1" applyAlignment="1">
      <alignment horizontal="center" vertical="center"/>
    </xf>
    <xf numFmtId="0" fontId="27" fillId="4" borderId="58" xfId="0" applyFont="1" applyFill="1" applyBorder="1" applyAlignment="1">
      <alignment horizontal="center" vertical="center"/>
    </xf>
    <xf numFmtId="0" fontId="27" fillId="4" borderId="36" xfId="0" applyFont="1" applyFill="1" applyBorder="1" applyAlignment="1">
      <alignment horizontal="center" vertical="center"/>
    </xf>
    <xf numFmtId="0" fontId="27" fillId="4" borderId="37"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26" xfId="0" applyFont="1" applyFill="1" applyBorder="1" applyAlignment="1">
      <alignment horizontal="center" vertical="center"/>
    </xf>
    <xf numFmtId="0" fontId="22" fillId="6" borderId="20" xfId="0" applyNumberFormat="1" applyFont="1" applyFill="1" applyBorder="1" applyAlignment="1">
      <alignment horizontal="center" vertical="center" wrapText="1"/>
    </xf>
    <xf numFmtId="0" fontId="22" fillId="6" borderId="29" xfId="0" applyNumberFormat="1" applyFont="1" applyFill="1" applyBorder="1" applyAlignment="1">
      <alignment horizontal="center" vertical="center" wrapText="1"/>
    </xf>
    <xf numFmtId="0" fontId="22" fillId="6" borderId="22" xfId="0" applyNumberFormat="1" applyFont="1" applyFill="1" applyBorder="1" applyAlignment="1">
      <alignment horizontal="center" vertical="center" wrapText="1"/>
    </xf>
    <xf numFmtId="0" fontId="22" fillId="6" borderId="17" xfId="0" applyNumberFormat="1" applyFont="1" applyFill="1" applyBorder="1" applyAlignment="1">
      <alignment horizontal="center" vertical="center" wrapText="1"/>
    </xf>
    <xf numFmtId="0" fontId="22" fillId="6" borderId="24" xfId="0" applyNumberFormat="1" applyFont="1" applyFill="1" applyBorder="1" applyAlignment="1">
      <alignment horizontal="center" vertical="center" wrapText="1"/>
    </xf>
    <xf numFmtId="0" fontId="22" fillId="6" borderId="19" xfId="0" applyNumberFormat="1" applyFont="1" applyFill="1" applyBorder="1" applyAlignment="1">
      <alignment horizontal="center" vertical="center" wrapText="1"/>
    </xf>
    <xf numFmtId="0" fontId="22" fillId="6" borderId="21" xfId="0" applyNumberFormat="1" applyFont="1" applyFill="1" applyBorder="1" applyAlignment="1">
      <alignment horizontal="center"/>
    </xf>
    <xf numFmtId="0" fontId="22" fillId="6" borderId="2" xfId="0" applyNumberFormat="1" applyFont="1" applyFill="1" applyBorder="1" applyAlignment="1">
      <alignment horizontal="center"/>
    </xf>
    <xf numFmtId="0" fontId="22" fillId="6" borderId="23" xfId="0" applyNumberFormat="1" applyFont="1" applyFill="1" applyBorder="1" applyAlignment="1">
      <alignment horizontal="center"/>
    </xf>
    <xf numFmtId="0" fontId="22" fillId="6" borderId="0" xfId="0" applyNumberFormat="1" applyFont="1" applyFill="1" applyBorder="1" applyAlignment="1">
      <alignment horizontal="center"/>
    </xf>
    <xf numFmtId="0" fontId="22" fillId="6" borderId="17" xfId="0" applyNumberFormat="1" applyFont="1" applyFill="1" applyBorder="1" applyAlignment="1">
      <alignment horizontal="center"/>
    </xf>
    <xf numFmtId="0" fontId="22" fillId="6" borderId="5" xfId="0" applyNumberFormat="1" applyFont="1" applyFill="1" applyBorder="1" applyAlignment="1">
      <alignment horizontal="center"/>
    </xf>
    <xf numFmtId="0" fontId="25" fillId="6" borderId="23" xfId="0" applyNumberFormat="1" applyFont="1" applyFill="1" applyBorder="1" applyAlignment="1">
      <alignment horizontal="center"/>
    </xf>
    <xf numFmtId="0" fontId="25" fillId="6" borderId="0" xfId="0" applyNumberFormat="1" applyFont="1" applyFill="1" applyBorder="1" applyAlignment="1">
      <alignment horizontal="center"/>
    </xf>
    <xf numFmtId="0" fontId="25" fillId="6" borderId="17" xfId="0" applyNumberFormat="1" applyFont="1" applyFill="1" applyBorder="1" applyAlignment="1">
      <alignment horizontal="center"/>
    </xf>
    <xf numFmtId="0" fontId="25" fillId="6" borderId="5" xfId="0" applyNumberFormat="1" applyFont="1" applyFill="1" applyBorder="1" applyAlignment="1">
      <alignment horizontal="center"/>
    </xf>
    <xf numFmtId="0" fontId="29" fillId="6" borderId="10" xfId="0" applyFont="1" applyFill="1" applyBorder="1" applyAlignment="1">
      <alignment horizontal="center" vertical="center" wrapText="1"/>
    </xf>
    <xf numFmtId="0" fontId="29" fillId="6" borderId="30" xfId="0" applyFont="1" applyFill="1" applyBorder="1" applyAlignment="1">
      <alignment horizontal="center" vertical="center"/>
    </xf>
    <xf numFmtId="0" fontId="29" fillId="6" borderId="62" xfId="0" applyFont="1" applyFill="1" applyBorder="1" applyAlignment="1">
      <alignment horizontal="center" vertical="center"/>
    </xf>
    <xf numFmtId="0" fontId="29" fillId="6" borderId="22" xfId="0" applyFont="1" applyFill="1" applyBorder="1" applyAlignment="1">
      <alignment horizontal="center" vertical="center"/>
    </xf>
    <xf numFmtId="0" fontId="29" fillId="6" borderId="17" xfId="0" applyFont="1" applyFill="1" applyBorder="1" applyAlignment="1">
      <alignment horizontal="center" vertical="center"/>
    </xf>
    <xf numFmtId="0" fontId="29" fillId="6" borderId="63" xfId="0" applyFont="1" applyFill="1" applyBorder="1" applyAlignment="1">
      <alignment horizontal="center" vertical="center"/>
    </xf>
    <xf numFmtId="0" fontId="29" fillId="6" borderId="61" xfId="0" applyFont="1" applyFill="1" applyBorder="1" applyAlignment="1">
      <alignment horizontal="center" vertical="center"/>
    </xf>
    <xf numFmtId="0" fontId="29" fillId="6" borderId="23" xfId="0" applyFont="1" applyFill="1" applyBorder="1" applyAlignment="1">
      <alignment horizontal="center" vertical="center"/>
    </xf>
    <xf numFmtId="0" fontId="22" fillId="6" borderId="5" xfId="0" applyFont="1" applyFill="1" applyBorder="1" applyAlignment="1">
      <alignment horizontal="center" vertical="center"/>
    </xf>
    <xf numFmtId="0" fontId="41" fillId="6" borderId="23" xfId="0" applyFont="1" applyFill="1" applyBorder="1" applyAlignment="1">
      <alignment horizontal="center" vertical="center"/>
    </xf>
    <xf numFmtId="0" fontId="41" fillId="6" borderId="17" xfId="0" applyFont="1" applyFill="1" applyBorder="1" applyAlignment="1">
      <alignment horizontal="center" vertical="center"/>
    </xf>
    <xf numFmtId="0" fontId="15" fillId="6" borderId="59" xfId="0" applyFont="1" applyFill="1" applyBorder="1" applyAlignment="1">
      <alignment horizontal="center" vertical="center"/>
    </xf>
    <xf numFmtId="0" fontId="15" fillId="6" borderId="61" xfId="0" applyFont="1" applyFill="1" applyBorder="1" applyAlignment="1">
      <alignment horizontal="center" vertical="center"/>
    </xf>
    <xf numFmtId="0" fontId="36" fillId="6" borderId="22" xfId="0" quotePrefix="1" applyFont="1" applyFill="1" applyBorder="1" applyAlignment="1">
      <alignment horizontal="center" vertical="center"/>
    </xf>
    <xf numFmtId="0" fontId="36" fillId="6" borderId="17" xfId="0" quotePrefix="1" applyFont="1" applyFill="1" applyBorder="1" applyAlignment="1">
      <alignment horizontal="center" vertical="center"/>
    </xf>
    <xf numFmtId="0" fontId="15" fillId="6" borderId="38" xfId="0" applyFont="1" applyFill="1" applyBorder="1" applyAlignment="1">
      <alignment horizontal="center" vertical="center"/>
    </xf>
    <xf numFmtId="0" fontId="36" fillId="4" borderId="22" xfId="0" applyFont="1" applyFill="1" applyBorder="1" applyAlignment="1">
      <alignment horizontal="center" vertical="center" wrapText="1"/>
    </xf>
    <xf numFmtId="0" fontId="36" fillId="4" borderId="17" xfId="0" applyFont="1" applyFill="1" applyBorder="1" applyAlignment="1">
      <alignment horizontal="center" vertical="center" wrapText="1"/>
    </xf>
    <xf numFmtId="0" fontId="36" fillId="4" borderId="22" xfId="0" quotePrefix="1" applyFont="1" applyFill="1" applyBorder="1" applyAlignment="1">
      <alignment horizontal="center" vertical="top"/>
    </xf>
    <xf numFmtId="0" fontId="36" fillId="4" borderId="17" xfId="0" quotePrefix="1" applyFont="1" applyFill="1" applyBorder="1" applyAlignment="1">
      <alignment horizontal="center" vertical="top"/>
    </xf>
    <xf numFmtId="49" fontId="22" fillId="4" borderId="4" xfId="0" quotePrefix="1" applyNumberFormat="1" applyFont="1" applyFill="1" applyBorder="1" applyAlignment="1">
      <alignment horizontal="center" vertical="center"/>
    </xf>
    <xf numFmtId="49" fontId="22" fillId="4" borderId="10" xfId="0" quotePrefix="1" applyNumberFormat="1" applyFont="1" applyFill="1" applyBorder="1" applyAlignment="1">
      <alignment horizontal="center" vertical="center"/>
    </xf>
    <xf numFmtId="0" fontId="41" fillId="6" borderId="36" xfId="0" applyFont="1" applyFill="1" applyBorder="1" applyAlignment="1">
      <alignment horizontal="center" vertical="center"/>
    </xf>
    <xf numFmtId="0" fontId="41" fillId="6" borderId="37" xfId="0" applyFont="1" applyFill="1" applyBorder="1" applyAlignment="1">
      <alignment horizontal="center" vertical="center"/>
    </xf>
    <xf numFmtId="0" fontId="41" fillId="6" borderId="4" xfId="0" applyFont="1" applyFill="1" applyBorder="1" applyAlignment="1">
      <alignment horizontal="center" vertical="center"/>
    </xf>
    <xf numFmtId="0" fontId="41" fillId="6" borderId="10" xfId="0" applyFont="1" applyFill="1" applyBorder="1" applyAlignment="1">
      <alignment horizontal="center" vertical="center"/>
    </xf>
    <xf numFmtId="0" fontId="41" fillId="6" borderId="30" xfId="0" applyFont="1" applyFill="1" applyBorder="1" applyAlignment="1">
      <alignment horizontal="center" vertical="center"/>
    </xf>
    <xf numFmtId="0" fontId="41" fillId="6" borderId="62" xfId="0" applyFont="1" applyFill="1" applyBorder="1" applyAlignment="1">
      <alignment horizontal="center" vertical="center"/>
    </xf>
    <xf numFmtId="0" fontId="22" fillId="6" borderId="64" xfId="0" applyFont="1" applyFill="1" applyBorder="1" applyAlignment="1">
      <alignment horizontal="center"/>
    </xf>
    <xf numFmtId="0" fontId="22" fillId="6" borderId="65" xfId="0" applyFont="1" applyFill="1" applyBorder="1" applyAlignment="1">
      <alignment horizontal="center"/>
    </xf>
    <xf numFmtId="0" fontId="108" fillId="14" borderId="1" xfId="0" applyFont="1" applyFill="1" applyBorder="1" applyAlignment="1">
      <alignment horizontal="center" vertical="center"/>
    </xf>
    <xf numFmtId="0" fontId="108" fillId="14" borderId="4" xfId="0" applyFont="1" applyFill="1" applyBorder="1" applyAlignment="1">
      <alignment horizontal="center" vertical="center"/>
    </xf>
    <xf numFmtId="0" fontId="109" fillId="0" borderId="11" xfId="0" applyFont="1" applyBorder="1" applyAlignment="1">
      <alignment horizontal="center" vertical="center"/>
    </xf>
    <xf numFmtId="0" fontId="108" fillId="16" borderId="1" xfId="0" applyFont="1" applyFill="1" applyBorder="1" applyAlignment="1">
      <alignment horizontal="center" vertical="center" wrapText="1"/>
    </xf>
    <xf numFmtId="0" fontId="108" fillId="16" borderId="4" xfId="0" applyFont="1" applyFill="1" applyBorder="1" applyAlignment="1">
      <alignment horizontal="center" vertical="center" wrapText="1"/>
    </xf>
    <xf numFmtId="0" fontId="108" fillId="13" borderId="1" xfId="0" applyFont="1" applyFill="1" applyBorder="1" applyAlignment="1">
      <alignment horizontal="center" vertical="center" wrapText="1"/>
    </xf>
    <xf numFmtId="0" fontId="108" fillId="13" borderId="4" xfId="0" applyFont="1" applyFill="1" applyBorder="1" applyAlignment="1">
      <alignment horizontal="center" vertical="center" wrapText="1"/>
    </xf>
    <xf numFmtId="0" fontId="109" fillId="13" borderId="11" xfId="0" applyFont="1" applyFill="1" applyBorder="1" applyAlignment="1">
      <alignment horizontal="center" vertical="center"/>
    </xf>
    <xf numFmtId="0" fontId="108" fillId="17" borderId="1" xfId="0" applyFont="1" applyFill="1" applyBorder="1" applyAlignment="1">
      <alignment horizontal="center" vertical="center" wrapText="1"/>
    </xf>
    <xf numFmtId="0" fontId="108" fillId="17" borderId="4" xfId="0" applyFont="1" applyFill="1" applyBorder="1" applyAlignment="1">
      <alignment horizontal="center" vertical="center" wrapText="1"/>
    </xf>
    <xf numFmtId="0" fontId="109" fillId="17" borderId="11" xfId="0" applyFont="1" applyFill="1" applyBorder="1" applyAlignment="1">
      <alignment horizontal="center" vertical="center"/>
    </xf>
    <xf numFmtId="0" fontId="108" fillId="0" borderId="97" xfId="0" applyFont="1" applyBorder="1" applyAlignment="1">
      <alignment horizontal="center" vertical="center" wrapText="1"/>
    </xf>
    <xf numFmtId="0" fontId="108" fillId="0" borderId="101" xfId="0" applyFont="1" applyBorder="1" applyAlignment="1">
      <alignment horizontal="center" vertical="center" wrapText="1"/>
    </xf>
    <xf numFmtId="0" fontId="108" fillId="0" borderId="98" xfId="0" applyFont="1" applyBorder="1" applyAlignment="1">
      <alignment horizontal="center"/>
    </xf>
    <xf numFmtId="0" fontId="108" fillId="0" borderId="99" xfId="0" applyFont="1" applyBorder="1" applyAlignment="1">
      <alignment horizontal="center"/>
    </xf>
    <xf numFmtId="0" fontId="108" fillId="0" borderId="100" xfId="0" applyFont="1" applyBorder="1" applyAlignment="1">
      <alignment horizontal="center"/>
    </xf>
  </cellXfs>
  <cellStyles count="6">
    <cellStyle name="Comma" xfId="1" builtinId="3"/>
    <cellStyle name="Currency" xfId="2" builtinId="4"/>
    <cellStyle name="Hyperlink" xfId="5" builtinId="8"/>
    <cellStyle name="Normal" xfId="0" builtinId="0"/>
    <cellStyle name="Normal 2" xfId="4"/>
    <cellStyle name="Percent" xfId="3" builtinId="5"/>
  </cellStyles>
  <dxfs count="0"/>
  <tableStyles count="0" defaultTableStyle="TableStyleMedium2" defaultPivotStyle="PivotStyleLight16"/>
  <colors>
    <mruColors>
      <color rgb="FFF2CBC0"/>
      <color rgb="FF000000"/>
      <color rgb="FFD8BEE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7"/>
  <sheetViews>
    <sheetView tabSelected="1" topLeftCell="A56" zoomScale="130" zoomScaleNormal="130" workbookViewId="0">
      <selection activeCell="A75" sqref="A75"/>
    </sheetView>
  </sheetViews>
  <sheetFormatPr defaultRowHeight="12.75" x14ac:dyDescent="0.2"/>
  <cols>
    <col min="1" max="1" width="9.140625" style="1773"/>
    <col min="2" max="2" width="91.42578125" bestFit="1" customWidth="1"/>
  </cols>
  <sheetData>
    <row r="1" spans="1:2" x14ac:dyDescent="0.2">
      <c r="A1" s="1772" t="s">
        <v>231</v>
      </c>
      <c r="B1" s="516"/>
    </row>
    <row r="2" spans="1:2" x14ac:dyDescent="0.2">
      <c r="A2" s="1772"/>
      <c r="B2" s="516"/>
    </row>
    <row r="3" spans="1:2" x14ac:dyDescent="0.2">
      <c r="A3" s="1772"/>
      <c r="B3" s="2525" t="s">
        <v>986</v>
      </c>
    </row>
    <row r="4" spans="1:2" x14ac:dyDescent="0.2">
      <c r="A4" s="1772"/>
      <c r="B4" s="516"/>
    </row>
    <row r="5" spans="1:2" x14ac:dyDescent="0.2">
      <c r="A5" s="517" t="s">
        <v>232</v>
      </c>
      <c r="B5" s="517" t="s">
        <v>233</v>
      </c>
    </row>
    <row r="6" spans="1:2" x14ac:dyDescent="0.2">
      <c r="A6" s="2524" t="s">
        <v>234</v>
      </c>
      <c r="B6" s="2524" t="s">
        <v>870</v>
      </c>
    </row>
    <row r="7" spans="1:2" x14ac:dyDescent="0.2">
      <c r="A7" s="2524" t="s">
        <v>235</v>
      </c>
      <c r="B7" s="2524" t="s">
        <v>405</v>
      </c>
    </row>
    <row r="8" spans="1:2" x14ac:dyDescent="0.2">
      <c r="A8" s="2524" t="s">
        <v>236</v>
      </c>
      <c r="B8" s="2524" t="s">
        <v>26</v>
      </c>
    </row>
    <row r="9" spans="1:2" x14ac:dyDescent="0.2">
      <c r="A9" s="2524" t="s">
        <v>237</v>
      </c>
      <c r="B9" s="2524" t="s">
        <v>186</v>
      </c>
    </row>
    <row r="10" spans="1:2" x14ac:dyDescent="0.2">
      <c r="A10" s="2524" t="s">
        <v>238</v>
      </c>
      <c r="B10" s="2524" t="s">
        <v>871</v>
      </c>
    </row>
    <row r="11" spans="1:2" x14ac:dyDescent="0.2">
      <c r="A11" s="2524" t="s">
        <v>239</v>
      </c>
      <c r="B11" s="2524" t="s">
        <v>175</v>
      </c>
    </row>
    <row r="12" spans="1:2" x14ac:dyDescent="0.2">
      <c r="A12" s="2524" t="s">
        <v>987</v>
      </c>
      <c r="B12" s="2524" t="s">
        <v>176</v>
      </c>
    </row>
    <row r="13" spans="1:2" x14ac:dyDescent="0.2">
      <c r="A13" s="2524" t="s">
        <v>240</v>
      </c>
      <c r="B13" s="2524" t="s">
        <v>177</v>
      </c>
    </row>
    <row r="14" spans="1:2" x14ac:dyDescent="0.2">
      <c r="A14" s="2524" t="s">
        <v>241</v>
      </c>
      <c r="B14" s="2524" t="s">
        <v>178</v>
      </c>
    </row>
    <row r="15" spans="1:2" x14ac:dyDescent="0.2">
      <c r="A15" s="2524" t="s">
        <v>988</v>
      </c>
      <c r="B15" s="2524" t="s">
        <v>179</v>
      </c>
    </row>
    <row r="16" spans="1:2" x14ac:dyDescent="0.2">
      <c r="A16" s="2524" t="s">
        <v>242</v>
      </c>
      <c r="B16" s="2524" t="s">
        <v>180</v>
      </c>
    </row>
    <row r="17" spans="1:2" x14ac:dyDescent="0.2">
      <c r="A17" s="2524" t="s">
        <v>243</v>
      </c>
      <c r="B17" s="2524" t="s">
        <v>183</v>
      </c>
    </row>
    <row r="18" spans="1:2" x14ac:dyDescent="0.2">
      <c r="A18" s="2524" t="s">
        <v>244</v>
      </c>
      <c r="B18" s="2524" t="s">
        <v>182</v>
      </c>
    </row>
    <row r="19" spans="1:2" x14ac:dyDescent="0.2">
      <c r="A19" s="2524" t="s">
        <v>245</v>
      </c>
      <c r="B19" s="2524" t="s">
        <v>972</v>
      </c>
    </row>
    <row r="20" spans="1:2" x14ac:dyDescent="0.2">
      <c r="A20" s="2524" t="s">
        <v>246</v>
      </c>
      <c r="B20" s="2524" t="s">
        <v>872</v>
      </c>
    </row>
    <row r="21" spans="1:2" x14ac:dyDescent="0.2">
      <c r="A21" s="2524" t="s">
        <v>247</v>
      </c>
      <c r="B21" s="2524" t="s">
        <v>973</v>
      </c>
    </row>
    <row r="22" spans="1:2" x14ac:dyDescent="0.2">
      <c r="A22" s="2524" t="s">
        <v>989</v>
      </c>
      <c r="B22" s="2524" t="s">
        <v>184</v>
      </c>
    </row>
    <row r="23" spans="1:2" x14ac:dyDescent="0.2">
      <c r="A23" s="2524" t="s">
        <v>248</v>
      </c>
      <c r="B23" s="2524" t="s">
        <v>974</v>
      </c>
    </row>
    <row r="24" spans="1:2" x14ac:dyDescent="0.2">
      <c r="A24" s="2524" t="s">
        <v>249</v>
      </c>
      <c r="B24" s="2524" t="s">
        <v>975</v>
      </c>
    </row>
    <row r="25" spans="1:2" x14ac:dyDescent="0.2">
      <c r="A25" s="2524" t="s">
        <v>250</v>
      </c>
      <c r="B25" s="2524" t="s">
        <v>873</v>
      </c>
    </row>
    <row r="26" spans="1:2" x14ac:dyDescent="0.2">
      <c r="A26" s="2524" t="s">
        <v>251</v>
      </c>
      <c r="B26" s="2524" t="s">
        <v>818</v>
      </c>
    </row>
    <row r="27" spans="1:2" x14ac:dyDescent="0.2">
      <c r="A27" s="2524" t="s">
        <v>252</v>
      </c>
      <c r="B27" s="2524" t="s">
        <v>821</v>
      </c>
    </row>
    <row r="28" spans="1:2" x14ac:dyDescent="0.2">
      <c r="A28" s="2524" t="s">
        <v>253</v>
      </c>
      <c r="B28" s="2524" t="s">
        <v>918</v>
      </c>
    </row>
    <row r="29" spans="1:2" x14ac:dyDescent="0.2">
      <c r="A29" s="2524" t="s">
        <v>254</v>
      </c>
      <c r="B29" s="2524" t="s">
        <v>919</v>
      </c>
    </row>
    <row r="30" spans="1:2" x14ac:dyDescent="0.2">
      <c r="A30" s="2524" t="s">
        <v>255</v>
      </c>
      <c r="B30" s="2524" t="s">
        <v>920</v>
      </c>
    </row>
    <row r="31" spans="1:2" x14ac:dyDescent="0.2">
      <c r="A31" s="2524" t="s">
        <v>256</v>
      </c>
      <c r="B31" s="2524" t="s">
        <v>874</v>
      </c>
    </row>
    <row r="32" spans="1:2" x14ac:dyDescent="0.2">
      <c r="A32" s="2524" t="s">
        <v>257</v>
      </c>
      <c r="B32" s="2524" t="s">
        <v>875</v>
      </c>
    </row>
    <row r="33" spans="1:2" x14ac:dyDescent="0.2">
      <c r="A33" s="2524" t="s">
        <v>258</v>
      </c>
      <c r="B33" s="2524" t="s">
        <v>824</v>
      </c>
    </row>
    <row r="34" spans="1:2" x14ac:dyDescent="0.2">
      <c r="A34" s="2524" t="s">
        <v>259</v>
      </c>
      <c r="B34" s="2524" t="s">
        <v>825</v>
      </c>
    </row>
    <row r="35" spans="1:2" x14ac:dyDescent="0.2">
      <c r="A35" s="2524" t="s">
        <v>260</v>
      </c>
      <c r="B35" s="2524" t="s">
        <v>261</v>
      </c>
    </row>
    <row r="36" spans="1:2" x14ac:dyDescent="0.2">
      <c r="A36" s="2524" t="s">
        <v>262</v>
      </c>
      <c r="B36" s="2524" t="s">
        <v>263</v>
      </c>
    </row>
    <row r="37" spans="1:2" x14ac:dyDescent="0.2">
      <c r="A37" s="2524" t="s">
        <v>264</v>
      </c>
      <c r="B37" s="2524" t="s">
        <v>326</v>
      </c>
    </row>
    <row r="38" spans="1:2" x14ac:dyDescent="0.2">
      <c r="A38" s="2524" t="s">
        <v>265</v>
      </c>
      <c r="B38" s="2524" t="s">
        <v>876</v>
      </c>
    </row>
    <row r="39" spans="1:2" x14ac:dyDescent="0.2">
      <c r="A39" s="2524" t="s">
        <v>266</v>
      </c>
      <c r="B39" s="2524" t="s">
        <v>613</v>
      </c>
    </row>
    <row r="40" spans="1:2" x14ac:dyDescent="0.2">
      <c r="A40" s="2524" t="s">
        <v>267</v>
      </c>
      <c r="B40" s="2524" t="s">
        <v>614</v>
      </c>
    </row>
    <row r="41" spans="1:2" x14ac:dyDescent="0.2">
      <c r="A41" s="2524" t="s">
        <v>268</v>
      </c>
      <c r="B41" s="2524" t="s">
        <v>921</v>
      </c>
    </row>
    <row r="42" spans="1:2" x14ac:dyDescent="0.2">
      <c r="A42" s="2524" t="s">
        <v>269</v>
      </c>
      <c r="B42" s="2524" t="s">
        <v>877</v>
      </c>
    </row>
    <row r="43" spans="1:2" x14ac:dyDescent="0.2">
      <c r="A43" s="2524" t="s">
        <v>270</v>
      </c>
      <c r="B43" s="2524" t="s">
        <v>814</v>
      </c>
    </row>
    <row r="44" spans="1:2" x14ac:dyDescent="0.2">
      <c r="A44" s="2524" t="s">
        <v>271</v>
      </c>
      <c r="B44" s="2524" t="s">
        <v>272</v>
      </c>
    </row>
    <row r="45" spans="1:2" x14ac:dyDescent="0.2">
      <c r="A45" s="2524" t="s">
        <v>273</v>
      </c>
      <c r="B45" s="2524" t="s">
        <v>868</v>
      </c>
    </row>
    <row r="46" spans="1:2" x14ac:dyDescent="0.2">
      <c r="A46" s="2524" t="s">
        <v>274</v>
      </c>
      <c r="B46" s="2524" t="s">
        <v>615</v>
      </c>
    </row>
    <row r="47" spans="1:2" x14ac:dyDescent="0.2">
      <c r="A47" s="2524" t="s">
        <v>275</v>
      </c>
      <c r="B47" s="2524" t="s">
        <v>616</v>
      </c>
    </row>
    <row r="48" spans="1:2" x14ac:dyDescent="0.2">
      <c r="A48" s="2524" t="s">
        <v>276</v>
      </c>
      <c r="B48" s="2524" t="s">
        <v>878</v>
      </c>
    </row>
    <row r="49" spans="1:2" x14ac:dyDescent="0.2">
      <c r="A49" s="2524" t="s">
        <v>277</v>
      </c>
      <c r="B49" s="2524" t="s">
        <v>879</v>
      </c>
    </row>
    <row r="50" spans="1:2" x14ac:dyDescent="0.2">
      <c r="A50" s="2524" t="s">
        <v>278</v>
      </c>
      <c r="B50" s="2524" t="s">
        <v>880</v>
      </c>
    </row>
    <row r="51" spans="1:2" x14ac:dyDescent="0.2">
      <c r="A51" s="2524" t="s">
        <v>279</v>
      </c>
      <c r="B51" s="2524" t="s">
        <v>228</v>
      </c>
    </row>
    <row r="52" spans="1:2" x14ac:dyDescent="0.2">
      <c r="A52" s="2524" t="s">
        <v>280</v>
      </c>
      <c r="B52" s="2524" t="s">
        <v>229</v>
      </c>
    </row>
    <row r="53" spans="1:2" x14ac:dyDescent="0.2">
      <c r="A53" s="2524" t="s">
        <v>281</v>
      </c>
      <c r="B53" s="2524" t="s">
        <v>881</v>
      </c>
    </row>
    <row r="54" spans="1:2" x14ac:dyDescent="0.2">
      <c r="A54" s="2524" t="s">
        <v>282</v>
      </c>
      <c r="B54" s="2524" t="s">
        <v>869</v>
      </c>
    </row>
    <row r="55" spans="1:2" x14ac:dyDescent="0.2">
      <c r="A55" s="2524" t="s">
        <v>283</v>
      </c>
      <c r="B55" s="2524" t="s">
        <v>482</v>
      </c>
    </row>
    <row r="56" spans="1:2" x14ac:dyDescent="0.2">
      <c r="A56" s="2524" t="s">
        <v>284</v>
      </c>
      <c r="B56" s="2524" t="s">
        <v>806</v>
      </c>
    </row>
    <row r="57" spans="1:2" x14ac:dyDescent="0.2">
      <c r="A57" s="2524" t="s">
        <v>285</v>
      </c>
      <c r="B57" s="2524" t="s">
        <v>286</v>
      </c>
    </row>
    <row r="58" spans="1:2" x14ac:dyDescent="0.2">
      <c r="A58" s="2524" t="s">
        <v>287</v>
      </c>
      <c r="B58" s="2524" t="s">
        <v>805</v>
      </c>
    </row>
    <row r="59" spans="1:2" x14ac:dyDescent="0.2">
      <c r="A59" s="1771"/>
      <c r="B59" s="518"/>
    </row>
    <row r="60" spans="1:2" x14ac:dyDescent="0.2">
      <c r="A60" s="517" t="s">
        <v>232</v>
      </c>
      <c r="B60" s="517" t="s">
        <v>288</v>
      </c>
    </row>
    <row r="61" spans="1:2" x14ac:dyDescent="0.2">
      <c r="A61" s="2524" t="s">
        <v>289</v>
      </c>
      <c r="B61" s="2524" t="s">
        <v>882</v>
      </c>
    </row>
    <row r="62" spans="1:2" x14ac:dyDescent="0.2">
      <c r="A62" s="2524" t="s">
        <v>290</v>
      </c>
      <c r="B62" s="2524" t="s">
        <v>405</v>
      </c>
    </row>
    <row r="63" spans="1:2" x14ac:dyDescent="0.2">
      <c r="A63" s="2524" t="s">
        <v>291</v>
      </c>
      <c r="B63" s="2524" t="s">
        <v>922</v>
      </c>
    </row>
    <row r="64" spans="1:2" x14ac:dyDescent="0.2">
      <c r="A64" s="2524" t="s">
        <v>292</v>
      </c>
      <c r="B64" s="2524" t="s">
        <v>923</v>
      </c>
    </row>
    <row r="65" spans="1:2" x14ac:dyDescent="0.2">
      <c r="A65" s="2524" t="s">
        <v>293</v>
      </c>
      <c r="B65" s="2524" t="s">
        <v>261</v>
      </c>
    </row>
    <row r="66" spans="1:2" x14ac:dyDescent="0.2">
      <c r="A66" s="2524" t="s">
        <v>294</v>
      </c>
      <c r="B66" s="2524" t="s">
        <v>263</v>
      </c>
    </row>
    <row r="67" spans="1:2" x14ac:dyDescent="0.2">
      <c r="A67" s="2524" t="s">
        <v>295</v>
      </c>
      <c r="B67" s="2524" t="s">
        <v>326</v>
      </c>
    </row>
    <row r="68" spans="1:2" x14ac:dyDescent="0.2">
      <c r="A68" s="2524" t="s">
        <v>296</v>
      </c>
      <c r="B68" s="2524" t="s">
        <v>810</v>
      </c>
    </row>
    <row r="69" spans="1:2" x14ac:dyDescent="0.2">
      <c r="A69" s="2524" t="s">
        <v>297</v>
      </c>
      <c r="B69" s="2524" t="s">
        <v>879</v>
      </c>
    </row>
    <row r="70" spans="1:2" x14ac:dyDescent="0.2">
      <c r="A70" s="2524" t="s">
        <v>298</v>
      </c>
      <c r="B70" s="2524" t="s">
        <v>880</v>
      </c>
    </row>
    <row r="71" spans="1:2" x14ac:dyDescent="0.2">
      <c r="A71" s="2524" t="s">
        <v>299</v>
      </c>
      <c r="B71" s="2524" t="s">
        <v>228</v>
      </c>
    </row>
    <row r="72" spans="1:2" x14ac:dyDescent="0.2">
      <c r="A72" s="2524" t="s">
        <v>300</v>
      </c>
      <c r="B72" s="2524" t="s">
        <v>229</v>
      </c>
    </row>
    <row r="73" spans="1:2" x14ac:dyDescent="0.2">
      <c r="A73" s="2524" t="s">
        <v>301</v>
      </c>
      <c r="B73" s="2524" t="s">
        <v>883</v>
      </c>
    </row>
    <row r="74" spans="1:2" x14ac:dyDescent="0.2">
      <c r="A74" s="2524" t="s">
        <v>302</v>
      </c>
      <c r="B74" s="2524" t="s">
        <v>482</v>
      </c>
    </row>
    <row r="75" spans="1:2" x14ac:dyDescent="0.2">
      <c r="A75" s="2524" t="s">
        <v>990</v>
      </c>
      <c r="B75" s="2524" t="s">
        <v>856</v>
      </c>
    </row>
    <row r="76" spans="1:2" x14ac:dyDescent="0.2">
      <c r="A76" s="2524" t="s">
        <v>303</v>
      </c>
      <c r="B76" s="2524" t="s">
        <v>272</v>
      </c>
    </row>
    <row r="77" spans="1:2" x14ac:dyDescent="0.2">
      <c r="A77" s="2524" t="s">
        <v>894</v>
      </c>
      <c r="B77" s="2524" t="s">
        <v>917</v>
      </c>
    </row>
  </sheetData>
  <hyperlinks>
    <hyperlink ref="B3" location="GLANCE!A1" display="PBGC Pension Data at a Glance"/>
    <hyperlink ref="A61" location="'M-1'!A1" display="M-1"/>
    <hyperlink ref="A62" location="'M-2'!A1" display="M-2"/>
    <hyperlink ref="A63" location="'M-3'!A1" display="M-3"/>
    <hyperlink ref="A64" location="'M-4'!A1" display="M-4"/>
    <hyperlink ref="A65" location="'M-5'!A1" display="M-5"/>
    <hyperlink ref="A66" location="'M-6'!A1" display="M-6"/>
    <hyperlink ref="A67" location="'M-7'!A1" display="M-7"/>
    <hyperlink ref="A68" location="'M-8'!A1" display="M-8"/>
    <hyperlink ref="A69" location="'M-9'!A1" display="M-9"/>
    <hyperlink ref="A70" location="'M-10'!A1" display="M-10"/>
    <hyperlink ref="A71" location="'M-11'!A1" display="M-11"/>
    <hyperlink ref="A72" location="'M-12'!A1" display="M-12"/>
    <hyperlink ref="A73" location="'M-13'!A1" display="M-13"/>
    <hyperlink ref="A74" location="'M-14'!A1" display="M-14"/>
    <hyperlink ref="A75" location="'M-15'!A1" display="M-15"/>
    <hyperlink ref="A76" location="'M-16'!A1" display="M-16"/>
    <hyperlink ref="A77" location="'M-17'!A1" display="M-17"/>
    <hyperlink ref="A6" location="'S-1'!A1" display="S-1"/>
    <hyperlink ref="A7" location="'S-2'!A1" display="S-2"/>
    <hyperlink ref="A8" location="'S-3'!A1" display="S-3"/>
    <hyperlink ref="A9" location="'S-4'!A1" display="S-4"/>
    <hyperlink ref="A10" location="'S-5'!A1" display="S-5"/>
    <hyperlink ref="A11" location="'S-6'!A1" display="S-6"/>
    <hyperlink ref="A12" location="'S-7'!A1" display="S-7"/>
    <hyperlink ref="A13" location="'S-8'!A1" display="S-8"/>
    <hyperlink ref="A14" location="'S-9'!A1" display="S-9"/>
    <hyperlink ref="A15" location="'S-10'!A1" display="S-10"/>
    <hyperlink ref="A16" location="'S-11'!A1" display="S-11"/>
    <hyperlink ref="A17" location="'S-12'!A1" display="S-12"/>
    <hyperlink ref="A18" location="'S-13'!A1" display="S-13"/>
    <hyperlink ref="A19" location="'S-14'!A1" display="S-14"/>
    <hyperlink ref="A20" location="'S-15'!A1" display="S-15"/>
    <hyperlink ref="A21" location="'S-16'!A1" display="S-16"/>
    <hyperlink ref="A22" location="'S-17'!A1" display="S-17"/>
    <hyperlink ref="A23" location="'S-18'!A1" display="S-18"/>
    <hyperlink ref="A24" location="'S-19'!A1" display="S-19"/>
    <hyperlink ref="A25" location="'S-20'!A1" display="S-20"/>
    <hyperlink ref="A26" location="'S-21'!A1" display="S-21"/>
    <hyperlink ref="A27" location="'S-22'!A1" display="S-22"/>
    <hyperlink ref="A28" location="'S-23'!A1" display="S-23"/>
    <hyperlink ref="A29" location="'S-24'!A1" display="S-24"/>
    <hyperlink ref="A30" location="'S-25'!A1" display="S-25"/>
    <hyperlink ref="A31" location="'S-26'!A1" display="S-26"/>
    <hyperlink ref="A32" location="'S-27'!A1" display="S-27"/>
    <hyperlink ref="A33" location="'S-28'!A1" display="S-28"/>
    <hyperlink ref="A34" location="'S-29'!A1" display="S-29"/>
    <hyperlink ref="A35" location="'S-30'!A1" display="S-30"/>
    <hyperlink ref="A36" location="'S-31'!A1" display="S-31"/>
    <hyperlink ref="A37" location="'S-32'!A1" display="S-32"/>
    <hyperlink ref="A38" location="'S-33'!A1" display="S-33"/>
    <hyperlink ref="A39" location="'S-34'!A1" display="S-34"/>
    <hyperlink ref="A40" location="'S-35'!A1" display="S-35"/>
    <hyperlink ref="A41" location="'S-36'!A1" display="S-36"/>
    <hyperlink ref="A42" location="'S-37'!A1" display="S-37"/>
    <hyperlink ref="A43" location="'S-38'!A1" display="S-38"/>
    <hyperlink ref="A44" location="'S-39'!A1" display="S-39"/>
    <hyperlink ref="A45" location="'S-40'!A1" display="S-40"/>
    <hyperlink ref="A46" location="'S-41'!A1" display="S-41"/>
    <hyperlink ref="A47" location="'S-42'!A1" display="S-42"/>
    <hyperlink ref="A48" location="'S-43'!A1" display="S-43"/>
    <hyperlink ref="A49" location="'S-44'!A1" display="S-44"/>
    <hyperlink ref="A50" location="'S-45'!A1" display="S-45"/>
    <hyperlink ref="A51" location="'S-46'!A1" display="S-46"/>
    <hyperlink ref="A52" location="'S-47'!A1" display="S-47"/>
    <hyperlink ref="A53" location="'S-48'!A1" display="S-48"/>
    <hyperlink ref="A54" location="'S-49'!A1" display="S-49"/>
    <hyperlink ref="A55" location="'S-50'!A1" display="S-50"/>
    <hyperlink ref="A56" location="'S-51'!A1" display="S-51"/>
    <hyperlink ref="A57" location="'S-52'!A1" display="S-52"/>
    <hyperlink ref="A58" location="'S-53'!A1" display="S-53"/>
    <hyperlink ref="B6" location="'S-1'!A1" display="Net Financial Position of PBGC's Single-Employer Program (1980-2015)"/>
    <hyperlink ref="B7" location="'S-2'!A1" display="PBGC Premium Revenue, Benefit Payments, and Expenses (1980-2015)"/>
    <hyperlink ref="B8" location="'S-3'!A1" display="PBGC Terminations and Claims (1975-2014)"/>
    <hyperlink ref="B9" location="'S-4'!A1" display="PBGC Claims (1975-2014)"/>
    <hyperlink ref="B10" location="'S-5'!A1" display="Top 10 Firms Presenting Claims (1975-2014)"/>
    <hyperlink ref="B11" location="'S-6'!A1" display="PBGC Trusteed Terminations by Fiscal Year and Size of Claim (1975-2014)"/>
    <hyperlink ref="B12" location="'S-7'!A1" display="PBGC Claims by Fiscal Year and Size of Claim (1975-2014)"/>
    <hyperlink ref="B13" location="'S-8'!A1" display="PBGC Trusteed Plans by Fiscal Year and Funded Ratio (1975-2014)"/>
    <hyperlink ref="B14" location="'S-9'!A1" display="PBGC Claims by Fiscal Year and Funded Ratio (1975-2014)"/>
    <hyperlink ref="B15" location="'S-10'!A1" display="PBGC Trusteed Plans by Size of Claim and Funded Ratio (1975-2014)"/>
    <hyperlink ref="B16" location="'S-11'!A1" display="PBGC Claims by Size of Claim and Funded Ratio (1975-2014)"/>
    <hyperlink ref="B17" location="'S-12'!A1" display="Average Claim per Vested Participant by Plan Size (1975-2014)"/>
    <hyperlink ref="B18" location="'S-13'!A1" display="PBGC Trusteed Plans by Fiscal Year and Plan Size (1975-2014)"/>
    <hyperlink ref="B19" location="'S-14'!A1" display="PBGC Claims by Fiscal Year and Plan Size (1975-2014)"/>
    <hyperlink ref="B20" location="'S-15'!A1" display="PBGC Trusteed Plans by Size of Claim and Plan Size (1975-2014)"/>
    <hyperlink ref="B21" location="'S-16'!A1" display="PBGC Claims by Size of Claim and Plan Size (1975-2014)"/>
    <hyperlink ref="B22" location="'S-17'!A1" display="PBGC Trusteed Plans by Funded Ratio and Plan Size (1975-2014)"/>
    <hyperlink ref="B23" location="'S-18'!A1" display="PBGC Claims by Funded Ratio and Plan Size (1975-2014)"/>
    <hyperlink ref="B24" location="'S-19'!A1" display="PBGC Claims by Industry (1975-2014)"/>
    <hyperlink ref="B25" location="'S-20'!A1" display="PBGC Benefit Payments, Payees and Deferred Payees (1980-2014)"/>
    <hyperlink ref="B26" location="'S-21'!A1" display="PBGC Payees and Benefit Payments by Date of Plan Termination (2014)"/>
    <hyperlink ref="B27" location="'S-22'!A1" display="PBGC Payees and Benefit Payments by Size of Trusteed Plan (2014)"/>
    <hyperlink ref="B28" location="'S-23'!A1" display="Total PBGC Payees and Average Benefit Payments by Age and Gender (2014)"/>
    <hyperlink ref="B29" location="'S-24'!A1" display="PBGC Retired Payees and Average Benefit Payments by Age and Gender (2014) "/>
    <hyperlink ref="B30" location="'S-25'!A1" display="PBGC Beneficiary Payees and Average Benefit Payments by Age and Gender (2014)"/>
    <hyperlink ref="B31" location="'S-26'!A1" display="Total PBGC Payees and Benefit Payments by Size of Monthly Payment (2014) "/>
    <hyperlink ref="B32" location="'S-27'!A1" display="PBGC Retired Payees and Benefit Payments by Size of Monthly Payment (2014) "/>
    <hyperlink ref="B33" location="'S-28'!A1" display="PBGC Beneficiary Payees and Benefit Payments by Size of Monthly Payment (2014)"/>
    <hyperlink ref="B34" location="'S-29'!A1" display="PBGC Payees and Benefit Payments by Industry (2014)"/>
    <hyperlink ref="B35" location="'S-30'!A1" display="PBGC-Insured Plan Participants (1980-2014)"/>
    <hyperlink ref="B36" location="'S-31'!A1" display="PBGC-Insured Plans (1980-2014)"/>
    <hyperlink ref="B37" location="'S-32'!A1" display="PBGC-Insured Plan Participants by Participant Status (1980-2013)"/>
    <hyperlink ref="B38" location="'S-33'!A1" display="PBGC-Insured Active Participants as a Percent of Private-Sector Wage and Salary Workers (1980-2013)"/>
    <hyperlink ref="B39" location="'S-34'!A1" display="PBGC-Insured Hybrid Plans by Plan Size (2001-2013)"/>
    <hyperlink ref="B40" location="'S-35'!A1" display="PBGC-Insured Hybrid Plan Participants by Plan Size (2001-2013)"/>
    <hyperlink ref="B41" location="'S-36'!A1" display="PBGC-Insured Plans by Status of Benefit Accruals and Participation Freeze (2008-2013)"/>
    <hyperlink ref="B42" location="'S-37'!A1" display="PBGC-Insured Participants by Status of Benefit Accruals and Participation Freeze (2008-2013)"/>
    <hyperlink ref="B43" location="'S-38'!A1" display="PBGC-Insured Plans, Participants and Premiums by Industry (2013)"/>
    <hyperlink ref="B44" location="'S-39'!A1" display="PBGC's Historic Premium Rates"/>
    <hyperlink ref="B45" location="'S-40'!A1" display="PBGC Premium Revenue (1980-2015)"/>
    <hyperlink ref="B46" location="'S-41'!A1" display="PBGC Premium Revenue by Size of Plan and Type of Premium (2013)"/>
    <hyperlink ref="B47" location="'S-42'!A1" display="PBGC-Insured Plans and Participants by Total Premium Paid (2013)"/>
    <hyperlink ref="B48" location="'S-43'!A1" display="PBGC-Insured Plans and Participants by Variable-Rate Premium Status (1992-2013) "/>
    <hyperlink ref="B49" location="'S-44'!A1" display="Funding of PBGC-Insured Plans (1980-2013)"/>
    <hyperlink ref="B50" location="'S-45'!A1" display="Funding of Underfunded PBGC-Insured Plans (1980-2013)"/>
    <hyperlink ref="B51" location="'S-46'!A1" display="Funding of Overfunded PBGC-Insured Plans (1980-2013)"/>
    <hyperlink ref="B52" location="'S-47'!A1" display="Concentration of Underfunding in PBGC-Insured Plans (1990-2013)"/>
    <hyperlink ref="B53" location="'S-48'!A1" display="Plans, Participants and Funding of PBGC-Insured Plans by Funding Ratio (2013) "/>
    <hyperlink ref="B54" location="'S-49'!A1" display="Various Measures of Underfunding in PBGC-Insured Plans (1992-2014)"/>
    <hyperlink ref="B55" location="'S-50'!A1" display="Funding of PBGC-Insured Plans by Industry (2013)"/>
    <hyperlink ref="B56" location="'S-51'!A1" display="Pension Funding Data for PBGC-Insured Plans by Region and State (2013)"/>
    <hyperlink ref="B57" location="'S-52'!A1" display="PBGC Pension Data by Region and State"/>
    <hyperlink ref="B58" location="'S-53'!A1" display="PBGC Maximum Guaranteed Benefits (1990-2016)"/>
    <hyperlink ref="B61" location="'M-1'!A1" display="Net Financial Position of PBGC's Multiemployer Program (1980-2015)"/>
    <hyperlink ref="B62" location="'M-2'!A1" display="PBGC Premium Revenue, Benefit Payments, and Expenses (1980-2015)"/>
    <hyperlink ref="B63" location="'M-3'!A1" display="PBGC Payees and Benefit Payments (Pre-MPPAA Plans, 1980-2014)"/>
    <hyperlink ref="B64" location="'M-4'!A1" display="PBGC Financial Assistance to Insolvent Plans (Post-MPPAA Plans, 1980-2015)"/>
    <hyperlink ref="B65" location="'M-5'!A1" display="PBGC-Insured Plan Participants (1980-2014)"/>
    <hyperlink ref="B66" location="'M-6'!A1" display="PBGC-Insured Plans (1980-2014)"/>
    <hyperlink ref="B67" location="'M-7'!A1" display="PBGC-Insured Plan Participants by Participant Status (1980-2013)"/>
    <hyperlink ref="B68" location="'M-8'!A1" display="PBGC-Insured Plans and Participants by Industry (2013)"/>
    <hyperlink ref="B69" location="'M-9'!A1" display="Funding of PBGC-Insured Plans (1980-2013)"/>
    <hyperlink ref="B70" location="'M-10'!A1" display="Funding of Underfunded PBGC-Insured Plans (1980-2013)"/>
    <hyperlink ref="B71" location="'M-11'!A1" display="Funding of Overfunded PBGC-Insured Plans (1980-2013)"/>
    <hyperlink ref="B72" location="'M-12'!A1" display="Concentration of Underfunding in PBGC-Insured Plans (1990-2013)"/>
    <hyperlink ref="B73" location="'M-13'!A1" display="Plans, Participants, and Funding of PBGC-Insured Plans by Funding Ratio (2013) "/>
    <hyperlink ref="B74" location="'M-14'!A1" display="Funding of PBGC-Insured Plans by Industry (2013)"/>
    <hyperlink ref="B75" location="'M-15'!A1" display="PBGC Maximum Guaranteed Benefits (1980-2016)"/>
    <hyperlink ref="B76" location="'M-16'!A1" display="PBGC's Historic Premium Rates"/>
    <hyperlink ref="B77" location="'M-17'!A1" display="Participant Distribution by Plan Zone Status and Participant Status"/>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29"/>
  <sheetViews>
    <sheetView zoomScaleNormal="100" workbookViewId="0">
      <selection activeCell="D10" sqref="D10"/>
    </sheetView>
  </sheetViews>
  <sheetFormatPr defaultRowHeight="12.75" x14ac:dyDescent="0.2"/>
  <cols>
    <col min="1" max="1" width="2.28515625" style="171" customWidth="1"/>
    <col min="2" max="2" width="17" style="171" customWidth="1"/>
    <col min="3" max="3" width="10.7109375" style="171" customWidth="1"/>
    <col min="4" max="4" width="6.7109375" style="171" customWidth="1"/>
    <col min="5" max="5" width="10.7109375" style="171" customWidth="1"/>
    <col min="6" max="6" width="6.7109375" style="171" customWidth="1"/>
    <col min="7" max="7" width="10.7109375" style="171" customWidth="1"/>
    <col min="8" max="8" width="6.7109375" style="171" customWidth="1"/>
    <col min="9" max="9" width="10.7109375" style="171" customWidth="1"/>
    <col min="10" max="10" width="6.7109375" style="171" customWidth="1"/>
    <col min="11" max="11" width="9" customWidth="1"/>
    <col min="12" max="12" width="3" customWidth="1"/>
    <col min="13" max="13" width="7.85546875" customWidth="1"/>
    <col min="14" max="14" width="2.7109375" customWidth="1"/>
    <col min="15" max="15" width="1.28515625" customWidth="1"/>
  </cols>
  <sheetData>
    <row r="1" spans="1:21" x14ac:dyDescent="0.2">
      <c r="A1" s="144"/>
      <c r="B1" s="145"/>
      <c r="C1" s="145"/>
      <c r="D1" s="145"/>
      <c r="E1" s="145"/>
      <c r="F1" s="145"/>
      <c r="G1" s="145"/>
      <c r="H1" s="145"/>
      <c r="I1" s="145"/>
      <c r="J1" s="145"/>
      <c r="K1" s="2593"/>
      <c r="L1" s="2593"/>
      <c r="M1" s="2593"/>
      <c r="N1" s="2593"/>
      <c r="O1" s="2594"/>
    </row>
    <row r="2" spans="1:21" ht="20.25" x14ac:dyDescent="0.2">
      <c r="A2" s="2556" t="s">
        <v>98</v>
      </c>
      <c r="B2" s="2557"/>
      <c r="C2" s="2557"/>
      <c r="D2" s="2557"/>
      <c r="E2" s="2557"/>
      <c r="F2" s="2557"/>
      <c r="G2" s="2557"/>
      <c r="H2" s="2557"/>
      <c r="I2" s="2557"/>
      <c r="J2" s="2557"/>
      <c r="K2" s="2557"/>
      <c r="L2" s="2557"/>
      <c r="M2" s="2557"/>
      <c r="N2" s="2557"/>
      <c r="O2" s="2558"/>
    </row>
    <row r="3" spans="1:21" ht="18" x14ac:dyDescent="0.2">
      <c r="A3" s="2559" t="s">
        <v>177</v>
      </c>
      <c r="B3" s="2560"/>
      <c r="C3" s="2560"/>
      <c r="D3" s="2560"/>
      <c r="E3" s="2560"/>
      <c r="F3" s="2560"/>
      <c r="G3" s="2560"/>
      <c r="H3" s="2560"/>
      <c r="I3" s="2560"/>
      <c r="J3" s="2560"/>
      <c r="K3" s="2560"/>
      <c r="L3" s="2560"/>
      <c r="M3" s="2560"/>
      <c r="N3" s="2560"/>
      <c r="O3" s="2561"/>
    </row>
    <row r="4" spans="1:21" ht="18" x14ac:dyDescent="0.2">
      <c r="A4" s="2559" t="s">
        <v>1</v>
      </c>
      <c r="B4" s="2560"/>
      <c r="C4" s="2560"/>
      <c r="D4" s="2560"/>
      <c r="E4" s="2560"/>
      <c r="F4" s="2560"/>
      <c r="G4" s="2560"/>
      <c r="H4" s="2560"/>
      <c r="I4" s="2560"/>
      <c r="J4" s="2560"/>
      <c r="K4" s="2560"/>
      <c r="L4" s="2560"/>
      <c r="M4" s="2560"/>
      <c r="N4" s="2560"/>
      <c r="O4" s="2561"/>
    </row>
    <row r="5" spans="1:21" ht="13.5" thickBot="1" x14ac:dyDescent="0.25">
      <c r="A5" s="146"/>
      <c r="B5" s="147"/>
      <c r="C5" s="147"/>
      <c r="D5" s="147"/>
      <c r="E5" s="147"/>
      <c r="F5" s="147"/>
      <c r="G5" s="147"/>
      <c r="H5" s="147"/>
      <c r="I5" s="147"/>
      <c r="J5" s="147"/>
      <c r="K5" s="2595"/>
      <c r="L5" s="2595"/>
      <c r="M5" s="2595"/>
      <c r="N5" s="2595"/>
      <c r="O5" s="2596"/>
    </row>
    <row r="6" spans="1:21" ht="13.15" customHeight="1" x14ac:dyDescent="0.2">
      <c r="A6" s="156"/>
      <c r="B6" s="157"/>
      <c r="C6" s="2589" t="s">
        <v>99</v>
      </c>
      <c r="D6" s="2590"/>
      <c r="E6" s="2590"/>
      <c r="F6" s="2590"/>
      <c r="G6" s="2590"/>
      <c r="H6" s="2590"/>
      <c r="I6" s="2590"/>
      <c r="J6" s="2590"/>
      <c r="K6" s="2597"/>
      <c r="L6" s="2590"/>
      <c r="M6" s="2590"/>
      <c r="N6" s="2590"/>
      <c r="O6" s="2598"/>
    </row>
    <row r="7" spans="1:21" ht="13.15" customHeight="1" x14ac:dyDescent="0.2">
      <c r="A7" s="2601"/>
      <c r="B7" s="2602"/>
      <c r="C7" s="2591"/>
      <c r="D7" s="2592"/>
      <c r="E7" s="2592"/>
      <c r="F7" s="2592"/>
      <c r="G7" s="2592"/>
      <c r="H7" s="2592"/>
      <c r="I7" s="2592"/>
      <c r="J7" s="2592"/>
      <c r="K7" s="2599"/>
      <c r="L7" s="2592"/>
      <c r="M7" s="2592"/>
      <c r="N7" s="2592"/>
      <c r="O7" s="2600"/>
    </row>
    <row r="8" spans="1:21" x14ac:dyDescent="0.2">
      <c r="A8" s="2601" t="s">
        <v>84</v>
      </c>
      <c r="B8" s="2602"/>
      <c r="C8" s="2617" t="s">
        <v>100</v>
      </c>
      <c r="D8" s="2605"/>
      <c r="E8" s="2605" t="s">
        <v>101</v>
      </c>
      <c r="F8" s="2605"/>
      <c r="G8" s="2605" t="s">
        <v>102</v>
      </c>
      <c r="H8" s="2605"/>
      <c r="I8" s="2605" t="s">
        <v>103</v>
      </c>
      <c r="J8" s="2605"/>
      <c r="K8" s="2606" t="s">
        <v>22</v>
      </c>
      <c r="L8" s="2613"/>
      <c r="M8" s="2607" t="s">
        <v>93</v>
      </c>
      <c r="N8" s="2613"/>
      <c r="O8" s="2108"/>
    </row>
    <row r="9" spans="1:21" ht="16.899999999999999" customHeight="1" thickBot="1" x14ac:dyDescent="0.25">
      <c r="A9" s="158"/>
      <c r="B9" s="159"/>
      <c r="C9" s="160"/>
      <c r="D9" s="159"/>
      <c r="E9" s="159"/>
      <c r="F9" s="159"/>
      <c r="G9" s="159"/>
      <c r="H9" s="159"/>
      <c r="I9" s="159"/>
      <c r="J9" s="159"/>
      <c r="K9" s="2614"/>
      <c r="L9" s="2611"/>
      <c r="M9" s="2611"/>
      <c r="N9" s="2611"/>
      <c r="O9" s="2109"/>
    </row>
    <row r="10" spans="1:21" x14ac:dyDescent="0.2">
      <c r="A10" s="161"/>
      <c r="B10" s="162"/>
      <c r="C10" s="163"/>
      <c r="D10" s="162"/>
      <c r="E10" s="162"/>
      <c r="F10" s="162"/>
      <c r="G10" s="162"/>
      <c r="H10" s="162"/>
      <c r="I10" s="162"/>
      <c r="J10" s="162"/>
      <c r="K10" s="174"/>
      <c r="L10" s="162"/>
      <c r="M10" s="162"/>
      <c r="N10" s="162"/>
      <c r="O10" s="166"/>
    </row>
    <row r="11" spans="1:21" ht="18.600000000000001" customHeight="1" x14ac:dyDescent="0.2">
      <c r="A11" s="2618" t="s">
        <v>16</v>
      </c>
      <c r="B11" s="2619"/>
      <c r="C11" s="175">
        <v>163</v>
      </c>
      <c r="D11" s="168"/>
      <c r="E11" s="176">
        <v>148</v>
      </c>
      <c r="F11" s="168"/>
      <c r="G11" s="176">
        <v>124</v>
      </c>
      <c r="H11" s="168"/>
      <c r="I11" s="176">
        <v>151</v>
      </c>
      <c r="J11" s="168"/>
      <c r="K11" s="177">
        <f t="shared" ref="K11:K21" si="0">SUM(C11:I11)</f>
        <v>586</v>
      </c>
      <c r="L11" s="168"/>
      <c r="M11" s="179">
        <f>K11/$K$24</f>
        <v>0.12629310344827585</v>
      </c>
      <c r="N11" s="179"/>
      <c r="O11" s="178"/>
      <c r="R11" s="334"/>
      <c r="S11" s="334"/>
      <c r="T11" s="334"/>
      <c r="U11" s="334"/>
    </row>
    <row r="12" spans="1:21" ht="18.600000000000001" customHeight="1" x14ac:dyDescent="0.2">
      <c r="A12" s="2618" t="s">
        <v>18</v>
      </c>
      <c r="B12" s="2619"/>
      <c r="C12" s="175">
        <v>203</v>
      </c>
      <c r="D12" s="168"/>
      <c r="E12" s="176">
        <v>130</v>
      </c>
      <c r="F12" s="168"/>
      <c r="G12" s="176">
        <v>141</v>
      </c>
      <c r="H12" s="168"/>
      <c r="I12" s="176">
        <v>148</v>
      </c>
      <c r="J12" s="168"/>
      <c r="K12" s="177">
        <f t="shared" si="0"/>
        <v>622</v>
      </c>
      <c r="L12" s="168"/>
      <c r="M12" s="179">
        <f t="shared" ref="M12:M22" si="1">K12/$K$24</f>
        <v>0.13405172413793104</v>
      </c>
      <c r="N12" s="179"/>
      <c r="O12" s="169"/>
      <c r="R12" s="334"/>
      <c r="S12" s="334"/>
      <c r="T12" s="334"/>
      <c r="U12" s="334"/>
    </row>
    <row r="13" spans="1:21" ht="18.600000000000001" customHeight="1" x14ac:dyDescent="0.2">
      <c r="A13" s="2615" t="s">
        <v>19</v>
      </c>
      <c r="B13" s="2616"/>
      <c r="C13" s="175">
        <v>165</v>
      </c>
      <c r="D13" s="168"/>
      <c r="E13" s="176">
        <v>111</v>
      </c>
      <c r="F13" s="168"/>
      <c r="G13" s="176">
        <v>130</v>
      </c>
      <c r="H13" s="168"/>
      <c r="I13" s="176">
        <v>131</v>
      </c>
      <c r="J13" s="168"/>
      <c r="K13" s="177">
        <f t="shared" si="0"/>
        <v>537</v>
      </c>
      <c r="L13" s="168"/>
      <c r="M13" s="179">
        <f t="shared" si="1"/>
        <v>0.11573275862068966</v>
      </c>
      <c r="N13" s="179"/>
      <c r="O13" s="169"/>
      <c r="R13" s="334"/>
      <c r="S13" s="334"/>
      <c r="T13" s="334"/>
      <c r="U13" s="334"/>
    </row>
    <row r="14" spans="1:21" ht="18.600000000000001" customHeight="1" x14ac:dyDescent="0.2">
      <c r="A14" s="2615" t="s">
        <v>20</v>
      </c>
      <c r="B14" s="2616"/>
      <c r="C14" s="175">
        <v>190</v>
      </c>
      <c r="D14" s="168"/>
      <c r="E14" s="176">
        <v>152</v>
      </c>
      <c r="F14" s="168"/>
      <c r="G14" s="176">
        <v>181</v>
      </c>
      <c r="H14" s="168"/>
      <c r="I14" s="176">
        <v>171</v>
      </c>
      <c r="J14" s="168"/>
      <c r="K14" s="177">
        <f t="shared" si="0"/>
        <v>694</v>
      </c>
      <c r="L14" s="168"/>
      <c r="M14" s="179">
        <f t="shared" si="1"/>
        <v>0.14956896551724139</v>
      </c>
      <c r="N14" s="179"/>
      <c r="O14" s="169"/>
      <c r="R14" s="334"/>
      <c r="S14" s="334"/>
      <c r="T14" s="334"/>
      <c r="U14" s="334"/>
    </row>
    <row r="15" spans="1:21" ht="18.600000000000001" customHeight="1" x14ac:dyDescent="0.2">
      <c r="A15" s="2615" t="s">
        <v>21</v>
      </c>
      <c r="B15" s="2616"/>
      <c r="C15" s="175">
        <v>114</v>
      </c>
      <c r="D15" s="168"/>
      <c r="E15" s="176">
        <v>101</v>
      </c>
      <c r="F15" s="168"/>
      <c r="G15" s="176">
        <v>143</v>
      </c>
      <c r="H15" s="168"/>
      <c r="I15" s="176">
        <v>86</v>
      </c>
      <c r="J15" s="168"/>
      <c r="K15" s="177">
        <f t="shared" si="0"/>
        <v>444</v>
      </c>
      <c r="L15" s="168"/>
      <c r="M15" s="179">
        <f t="shared" si="1"/>
        <v>9.568965517241379E-2</v>
      </c>
      <c r="N15" s="179"/>
      <c r="O15" s="169"/>
      <c r="R15" s="334"/>
      <c r="S15" s="334"/>
      <c r="T15" s="334"/>
      <c r="U15" s="334"/>
    </row>
    <row r="16" spans="1:21" ht="18.600000000000001" customHeight="1" x14ac:dyDescent="0.2">
      <c r="A16" s="2615" t="s">
        <v>91</v>
      </c>
      <c r="B16" s="2616"/>
      <c r="C16" s="175">
        <v>115</v>
      </c>
      <c r="D16" s="168"/>
      <c r="E16" s="176">
        <v>199</v>
      </c>
      <c r="F16" s="168"/>
      <c r="G16" s="176">
        <v>250</v>
      </c>
      <c r="H16" s="168"/>
      <c r="I16" s="176">
        <v>150</v>
      </c>
      <c r="J16" s="168"/>
      <c r="K16" s="177">
        <f t="shared" si="0"/>
        <v>714</v>
      </c>
      <c r="L16" s="168"/>
      <c r="M16" s="179">
        <f t="shared" si="1"/>
        <v>0.15387931034482757</v>
      </c>
      <c r="N16" s="179"/>
      <c r="O16" s="169"/>
      <c r="R16" s="334"/>
      <c r="S16" s="334"/>
      <c r="T16" s="334"/>
      <c r="U16" s="334"/>
    </row>
    <row r="17" spans="1:21" ht="18.600000000000001" customHeight="1" x14ac:dyDescent="0.2">
      <c r="A17" s="2615" t="s">
        <v>92</v>
      </c>
      <c r="B17" s="2616"/>
      <c r="C17" s="175">
        <v>110</v>
      </c>
      <c r="D17" s="168"/>
      <c r="E17" s="176">
        <v>163</v>
      </c>
      <c r="F17" s="168"/>
      <c r="G17" s="176">
        <v>216</v>
      </c>
      <c r="H17" s="168"/>
      <c r="I17" s="176">
        <v>82</v>
      </c>
      <c r="J17" s="168"/>
      <c r="K17" s="177">
        <f t="shared" si="0"/>
        <v>571</v>
      </c>
      <c r="L17" s="168"/>
      <c r="M17" s="179">
        <f t="shared" si="1"/>
        <v>0.12306034482758621</v>
      </c>
      <c r="N17" s="179"/>
      <c r="O17" s="169"/>
      <c r="R17" s="334"/>
      <c r="S17" s="334"/>
      <c r="T17" s="334"/>
      <c r="U17" s="334"/>
    </row>
    <row r="18" spans="1:21" ht="18.600000000000001" customHeight="1" x14ac:dyDescent="0.2">
      <c r="A18" s="2615">
        <v>2010</v>
      </c>
      <c r="B18" s="2616"/>
      <c r="C18" s="175">
        <v>33</v>
      </c>
      <c r="D18" s="168"/>
      <c r="E18" s="176">
        <v>44</v>
      </c>
      <c r="F18" s="168"/>
      <c r="G18" s="176">
        <v>70</v>
      </c>
      <c r="H18" s="168"/>
      <c r="I18" s="176">
        <v>7</v>
      </c>
      <c r="J18" s="168"/>
      <c r="K18" s="177">
        <f t="shared" si="0"/>
        <v>154</v>
      </c>
      <c r="L18" s="168"/>
      <c r="M18" s="179">
        <f t="shared" si="1"/>
        <v>3.318965517241379E-2</v>
      </c>
      <c r="N18" s="179"/>
      <c r="O18" s="169"/>
      <c r="R18" s="334"/>
      <c r="S18" s="334"/>
      <c r="T18" s="334"/>
      <c r="U18" s="334"/>
    </row>
    <row r="19" spans="1:21" ht="18.600000000000001" customHeight="1" x14ac:dyDescent="0.2">
      <c r="A19" s="2615">
        <v>2011</v>
      </c>
      <c r="B19" s="2616"/>
      <c r="C19" s="175">
        <v>17</v>
      </c>
      <c r="D19" s="168"/>
      <c r="E19" s="176">
        <v>35</v>
      </c>
      <c r="F19" s="168"/>
      <c r="G19" s="176">
        <v>42</v>
      </c>
      <c r="H19" s="168"/>
      <c r="I19" s="176">
        <v>2</v>
      </c>
      <c r="J19" s="168"/>
      <c r="K19" s="177">
        <f t="shared" si="0"/>
        <v>96</v>
      </c>
      <c r="L19" s="168"/>
      <c r="M19" s="179">
        <f t="shared" si="1"/>
        <v>2.0689655172413793E-2</v>
      </c>
      <c r="N19" s="179"/>
      <c r="O19" s="169"/>
      <c r="R19" s="334"/>
      <c r="S19" s="334"/>
      <c r="T19" s="334"/>
      <c r="U19" s="334"/>
    </row>
    <row r="20" spans="1:21" ht="18.600000000000001" customHeight="1" x14ac:dyDescent="0.2">
      <c r="A20" s="2615">
        <v>2012</v>
      </c>
      <c r="B20" s="2616"/>
      <c r="C20" s="175">
        <v>29</v>
      </c>
      <c r="D20" s="168"/>
      <c r="E20" s="176">
        <v>55</v>
      </c>
      <c r="F20" s="168"/>
      <c r="G20" s="176">
        <v>26</v>
      </c>
      <c r="H20" s="168"/>
      <c r="I20" s="176">
        <v>3</v>
      </c>
      <c r="J20" s="168"/>
      <c r="K20" s="177">
        <f t="shared" si="0"/>
        <v>113</v>
      </c>
      <c r="L20" s="168"/>
      <c r="M20" s="179">
        <f t="shared" si="1"/>
        <v>2.4353448275862069E-2</v>
      </c>
      <c r="N20" s="179"/>
      <c r="O20" s="169"/>
      <c r="R20" s="334"/>
      <c r="S20" s="334"/>
      <c r="T20" s="334"/>
      <c r="U20" s="334"/>
    </row>
    <row r="21" spans="1:21" ht="18.600000000000001" customHeight="1" x14ac:dyDescent="0.2">
      <c r="A21" s="2615">
        <v>2013</v>
      </c>
      <c r="B21" s="2616"/>
      <c r="C21" s="175">
        <v>23</v>
      </c>
      <c r="D21" s="168"/>
      <c r="E21" s="176">
        <v>32</v>
      </c>
      <c r="F21" s="168"/>
      <c r="G21" s="176">
        <v>24</v>
      </c>
      <c r="H21" s="168"/>
      <c r="I21" s="176">
        <v>0</v>
      </c>
      <c r="J21" s="168"/>
      <c r="K21" s="177">
        <f t="shared" si="0"/>
        <v>79</v>
      </c>
      <c r="L21" s="168"/>
      <c r="M21" s="179">
        <f t="shared" si="1"/>
        <v>1.7025862068965517E-2</v>
      </c>
      <c r="N21" s="179"/>
      <c r="O21" s="169"/>
      <c r="R21" s="334"/>
      <c r="S21" s="334"/>
      <c r="T21" s="334"/>
      <c r="U21" s="334"/>
    </row>
    <row r="22" spans="1:21" ht="18.600000000000001" customHeight="1" x14ac:dyDescent="0.2">
      <c r="A22" s="2615">
        <v>2014</v>
      </c>
      <c r="B22" s="2616"/>
      <c r="C22" s="175">
        <v>5</v>
      </c>
      <c r="D22" s="168"/>
      <c r="E22" s="176">
        <v>7</v>
      </c>
      <c r="F22" s="168"/>
      <c r="G22" s="176">
        <v>15</v>
      </c>
      <c r="H22" s="168"/>
      <c r="I22" s="176">
        <v>3</v>
      </c>
      <c r="J22" s="168"/>
      <c r="K22" s="177">
        <f>SUM(C22:I22)</f>
        <v>30</v>
      </c>
      <c r="L22" s="168"/>
      <c r="M22" s="179">
        <f t="shared" si="1"/>
        <v>6.4655172413793103E-3</v>
      </c>
      <c r="N22" s="179"/>
      <c r="O22" s="169"/>
      <c r="R22" s="334"/>
      <c r="S22" s="334"/>
      <c r="T22" s="334"/>
      <c r="U22" s="334"/>
    </row>
    <row r="23" spans="1:21" ht="5.45" customHeight="1" x14ac:dyDescent="0.2">
      <c r="A23" s="322"/>
      <c r="B23" s="323"/>
      <c r="C23" s="175"/>
      <c r="D23" s="168"/>
      <c r="E23" s="176"/>
      <c r="F23" s="168"/>
      <c r="G23" s="176"/>
      <c r="H23" s="168"/>
      <c r="I23" s="176"/>
      <c r="J23" s="168"/>
      <c r="K23" s="177"/>
      <c r="L23" s="168"/>
      <c r="M23" s="179"/>
      <c r="N23" s="179"/>
      <c r="O23" s="169"/>
    </row>
    <row r="24" spans="1:21" ht="18.600000000000001" customHeight="1" x14ac:dyDescent="0.2">
      <c r="A24" s="2615" t="s">
        <v>22</v>
      </c>
      <c r="B24" s="2616"/>
      <c r="C24" s="175">
        <f>SUM(C11:C22)</f>
        <v>1167</v>
      </c>
      <c r="D24" s="168"/>
      <c r="E24" s="176">
        <f>SUM(E11:E22)</f>
        <v>1177</v>
      </c>
      <c r="F24" s="168"/>
      <c r="G24" s="176">
        <f>SUM(G11:G22)</f>
        <v>1362</v>
      </c>
      <c r="H24" s="168"/>
      <c r="I24" s="176">
        <f>SUM(I11:I22)</f>
        <v>934</v>
      </c>
      <c r="J24" s="168"/>
      <c r="K24" s="177">
        <f>SUM(K11:K22)</f>
        <v>4640</v>
      </c>
      <c r="L24" s="168"/>
      <c r="M24" s="179"/>
      <c r="N24" s="179"/>
      <c r="O24" s="169"/>
      <c r="P24" s="274"/>
      <c r="Q24" s="274"/>
    </row>
    <row r="25" spans="1:21" ht="18.600000000000001" customHeight="1" x14ac:dyDescent="0.2">
      <c r="A25" s="2615" t="s">
        <v>93</v>
      </c>
      <c r="B25" s="2616"/>
      <c r="C25" s="180">
        <f>C24/$K$24</f>
        <v>0.25150862068965518</v>
      </c>
      <c r="D25" s="179"/>
      <c r="E25" s="181">
        <f>E24/$K$24</f>
        <v>0.25366379310344828</v>
      </c>
      <c r="F25" s="179"/>
      <c r="G25" s="181">
        <f>G24/$K$24</f>
        <v>0.29353448275862071</v>
      </c>
      <c r="H25" s="179"/>
      <c r="I25" s="181">
        <f>I24/$K$24</f>
        <v>0.20129310344827586</v>
      </c>
      <c r="J25" s="179"/>
      <c r="K25" s="182"/>
      <c r="L25" s="2105"/>
      <c r="M25" s="179">
        <v>1</v>
      </c>
      <c r="N25" s="179"/>
      <c r="O25" s="169"/>
    </row>
    <row r="26" spans="1:21" ht="10.15" customHeight="1" thickBot="1" x14ac:dyDescent="0.25">
      <c r="A26" s="152"/>
      <c r="B26" s="183"/>
      <c r="C26" s="184"/>
      <c r="D26" s="183"/>
      <c r="E26" s="183"/>
      <c r="F26" s="183"/>
      <c r="G26" s="183"/>
      <c r="H26" s="183"/>
      <c r="I26" s="183"/>
      <c r="J26" s="183"/>
      <c r="K26" s="153"/>
      <c r="L26" s="2079"/>
      <c r="M26" s="154"/>
      <c r="N26" s="154"/>
      <c r="O26" s="155"/>
    </row>
    <row r="28" spans="1:21" x14ac:dyDescent="0.2">
      <c r="A28" s="1784" t="s">
        <v>859</v>
      </c>
      <c r="B28" s="1784"/>
    </row>
    <row r="29" spans="1:21" x14ac:dyDescent="0.2">
      <c r="A29" s="1784" t="s">
        <v>95</v>
      </c>
      <c r="B29" s="1784"/>
    </row>
  </sheetData>
  <mergeCells count="29">
    <mergeCell ref="A25:B25"/>
    <mergeCell ref="A22:B22"/>
    <mergeCell ref="A16:B16"/>
    <mergeCell ref="A17:B17"/>
    <mergeCell ref="A18:B18"/>
    <mergeCell ref="A19:B19"/>
    <mergeCell ref="A20:B20"/>
    <mergeCell ref="A21:B21"/>
    <mergeCell ref="A12:B12"/>
    <mergeCell ref="A13:B13"/>
    <mergeCell ref="A14:B14"/>
    <mergeCell ref="K6:O7"/>
    <mergeCell ref="A24:B24"/>
    <mergeCell ref="K8:L9"/>
    <mergeCell ref="M8:N9"/>
    <mergeCell ref="A2:O2"/>
    <mergeCell ref="K1:O1"/>
    <mergeCell ref="A15:B15"/>
    <mergeCell ref="A3:O3"/>
    <mergeCell ref="A4:O4"/>
    <mergeCell ref="K5:O5"/>
    <mergeCell ref="C6:J7"/>
    <mergeCell ref="A7:B7"/>
    <mergeCell ref="A8:B8"/>
    <mergeCell ref="C8:D8"/>
    <mergeCell ref="E8:F8"/>
    <mergeCell ref="G8:H8"/>
    <mergeCell ref="I8:J8"/>
    <mergeCell ref="A11:B11"/>
  </mergeCells>
  <printOptions horizontalCentered="1"/>
  <pageMargins left="0.7" right="0.7" top="0.75" bottom="0.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31"/>
  <sheetViews>
    <sheetView zoomScaleNormal="100" workbookViewId="0">
      <selection activeCell="D10" sqref="D10"/>
    </sheetView>
  </sheetViews>
  <sheetFormatPr defaultRowHeight="12.75" x14ac:dyDescent="0.2"/>
  <cols>
    <col min="1" max="1" width="2.28515625" style="171" customWidth="1"/>
    <col min="2" max="2" width="17" style="171" customWidth="1"/>
    <col min="3" max="3" width="15.7109375" style="171" customWidth="1"/>
    <col min="4" max="4" width="1.7109375" style="171" customWidth="1"/>
    <col min="5" max="5" width="15.85546875" style="171" customWidth="1"/>
    <col min="6" max="6" width="1.7109375" style="171" customWidth="1"/>
    <col min="7" max="7" width="15.85546875" style="171" customWidth="1"/>
    <col min="8" max="8" width="1.7109375" style="171" customWidth="1"/>
    <col min="9" max="9" width="15.7109375" style="171" customWidth="1"/>
    <col min="10" max="10" width="1.7109375" style="171" customWidth="1"/>
    <col min="11" max="11" width="15.140625" customWidth="1"/>
    <col min="12" max="12" width="3.7109375" customWidth="1"/>
    <col min="13" max="13" width="8.42578125" customWidth="1"/>
    <col min="14" max="14" width="3.42578125" customWidth="1"/>
    <col min="15" max="15" width="1.42578125" customWidth="1"/>
    <col min="17" max="17" width="14.85546875" bestFit="1" customWidth="1"/>
  </cols>
  <sheetData>
    <row r="1" spans="1:15" x14ac:dyDescent="0.2">
      <c r="A1" s="144"/>
      <c r="B1" s="145"/>
      <c r="C1" s="145"/>
      <c r="D1" s="145"/>
      <c r="E1" s="145"/>
      <c r="F1" s="145"/>
      <c r="G1" s="145"/>
      <c r="H1" s="145"/>
      <c r="I1" s="145"/>
      <c r="J1" s="145"/>
      <c r="K1" s="2593"/>
      <c r="L1" s="2593"/>
      <c r="M1" s="2593"/>
      <c r="N1" s="2593"/>
      <c r="O1" s="2594"/>
    </row>
    <row r="2" spans="1:15" ht="20.25" x14ac:dyDescent="0.2">
      <c r="A2" s="2556" t="s">
        <v>104</v>
      </c>
      <c r="B2" s="2557"/>
      <c r="C2" s="2557"/>
      <c r="D2" s="2557"/>
      <c r="E2" s="2557"/>
      <c r="F2" s="2557"/>
      <c r="G2" s="2557"/>
      <c r="H2" s="2557"/>
      <c r="I2" s="2557"/>
      <c r="J2" s="2557"/>
      <c r="K2" s="2557"/>
      <c r="L2" s="2557"/>
      <c r="M2" s="2557"/>
      <c r="N2" s="2557"/>
      <c r="O2" s="2558"/>
    </row>
    <row r="3" spans="1:15" ht="18" x14ac:dyDescent="0.2">
      <c r="A3" s="2559" t="s">
        <v>178</v>
      </c>
      <c r="B3" s="2560"/>
      <c r="C3" s="2560"/>
      <c r="D3" s="2560"/>
      <c r="E3" s="2560"/>
      <c r="F3" s="2560"/>
      <c r="G3" s="2560"/>
      <c r="H3" s="2560"/>
      <c r="I3" s="2560"/>
      <c r="J3" s="2560"/>
      <c r="K3" s="2560"/>
      <c r="L3" s="2560"/>
      <c r="M3" s="2560"/>
      <c r="N3" s="2560"/>
      <c r="O3" s="2561"/>
    </row>
    <row r="4" spans="1:15" ht="18" x14ac:dyDescent="0.2">
      <c r="A4" s="2559" t="s">
        <v>1</v>
      </c>
      <c r="B4" s="2560"/>
      <c r="C4" s="2560"/>
      <c r="D4" s="2560"/>
      <c r="E4" s="2560"/>
      <c r="F4" s="2560"/>
      <c r="G4" s="2560"/>
      <c r="H4" s="2560"/>
      <c r="I4" s="2560"/>
      <c r="J4" s="2560"/>
      <c r="K4" s="2560"/>
      <c r="L4" s="2560"/>
      <c r="M4" s="2560"/>
      <c r="N4" s="2560"/>
      <c r="O4" s="2561"/>
    </row>
    <row r="5" spans="1:15" ht="13.5" thickBot="1" x14ac:dyDescent="0.25">
      <c r="A5" s="146"/>
      <c r="B5" s="147"/>
      <c r="C5" s="147"/>
      <c r="D5" s="147"/>
      <c r="E5" s="147"/>
      <c r="F5" s="147"/>
      <c r="G5" s="147"/>
      <c r="H5" s="147"/>
      <c r="I5" s="147"/>
      <c r="J5" s="147"/>
      <c r="K5" s="2595"/>
      <c r="L5" s="2595"/>
      <c r="M5" s="2595"/>
      <c r="N5" s="2595"/>
      <c r="O5" s="2596"/>
    </row>
    <row r="6" spans="1:15" x14ac:dyDescent="0.2">
      <c r="A6" s="156"/>
      <c r="B6" s="157"/>
      <c r="C6" s="2589" t="s">
        <v>99</v>
      </c>
      <c r="D6" s="2590"/>
      <c r="E6" s="2590"/>
      <c r="F6" s="2590"/>
      <c r="G6" s="2590"/>
      <c r="H6" s="2590"/>
      <c r="I6" s="2590"/>
      <c r="J6" s="2590"/>
      <c r="K6" s="2597"/>
      <c r="L6" s="2590"/>
      <c r="M6" s="2590"/>
      <c r="N6" s="2590"/>
      <c r="O6" s="2598"/>
    </row>
    <row r="7" spans="1:15" x14ac:dyDescent="0.2">
      <c r="A7" s="2622" t="s">
        <v>84</v>
      </c>
      <c r="B7" s="2623"/>
      <c r="C7" s="2591"/>
      <c r="D7" s="2592"/>
      <c r="E7" s="2592"/>
      <c r="F7" s="2592"/>
      <c r="G7" s="2592"/>
      <c r="H7" s="2592"/>
      <c r="I7" s="2592"/>
      <c r="J7" s="2592"/>
      <c r="K7" s="2599"/>
      <c r="L7" s="2592"/>
      <c r="M7" s="2592"/>
      <c r="N7" s="2592"/>
      <c r="O7" s="2600"/>
    </row>
    <row r="8" spans="1:15" x14ac:dyDescent="0.2">
      <c r="A8" s="2622"/>
      <c r="B8" s="2623"/>
      <c r="C8" s="2617" t="s">
        <v>100</v>
      </c>
      <c r="D8" s="2605"/>
      <c r="E8" s="2605" t="s">
        <v>101</v>
      </c>
      <c r="F8" s="2605"/>
      <c r="G8" s="2605" t="s">
        <v>102</v>
      </c>
      <c r="H8" s="2605"/>
      <c r="I8" s="2605" t="s">
        <v>103</v>
      </c>
      <c r="J8" s="2605"/>
      <c r="K8" s="2606" t="s">
        <v>22</v>
      </c>
      <c r="L8" s="2607"/>
      <c r="M8" s="2607" t="s">
        <v>93</v>
      </c>
      <c r="N8" s="2607"/>
      <c r="O8" s="2610"/>
    </row>
    <row r="9" spans="1:15" ht="16.899999999999999" customHeight="1" thickBot="1" x14ac:dyDescent="0.25">
      <c r="A9" s="158"/>
      <c r="B9" s="159"/>
      <c r="C9" s="160"/>
      <c r="D9" s="159"/>
      <c r="E9" s="159"/>
      <c r="F9" s="159"/>
      <c r="G9" s="159"/>
      <c r="H9" s="159"/>
      <c r="I9" s="159"/>
      <c r="J9" s="159"/>
      <c r="K9" s="2608"/>
      <c r="L9" s="2609"/>
      <c r="M9" s="2611"/>
      <c r="N9" s="2611"/>
      <c r="O9" s="2612"/>
    </row>
    <row r="10" spans="1:15" x14ac:dyDescent="0.2">
      <c r="A10" s="161"/>
      <c r="B10" s="162"/>
      <c r="C10" s="185"/>
      <c r="D10" s="186"/>
      <c r="E10" s="186"/>
      <c r="F10" s="186"/>
      <c r="G10" s="186"/>
      <c r="H10" s="186"/>
      <c r="I10" s="186"/>
      <c r="J10" s="186"/>
      <c r="K10" s="187"/>
      <c r="L10" s="2110"/>
      <c r="M10" s="2110"/>
      <c r="N10" s="2110"/>
      <c r="O10" s="188"/>
    </row>
    <row r="11" spans="1:15" ht="19.899999999999999" customHeight="1" x14ac:dyDescent="0.2">
      <c r="A11" s="2618" t="s">
        <v>16</v>
      </c>
      <c r="B11" s="2619"/>
      <c r="C11" s="189">
        <v>170657343</v>
      </c>
      <c r="D11" s="190"/>
      <c r="E11" s="191">
        <v>54182987</v>
      </c>
      <c r="F11" s="190"/>
      <c r="G11" s="191">
        <v>20948277</v>
      </c>
      <c r="H11" s="190"/>
      <c r="I11" s="191">
        <v>6008542</v>
      </c>
      <c r="J11" s="190"/>
      <c r="K11" s="192">
        <f>SUM(C11:I11)</f>
        <v>251797149</v>
      </c>
      <c r="L11" s="2111"/>
      <c r="M11" s="150">
        <f>K11/$K$24</f>
        <v>5.1627064724263762E-3</v>
      </c>
      <c r="N11" s="150"/>
      <c r="O11" s="148"/>
    </row>
    <row r="12" spans="1:15" ht="19.899999999999999" customHeight="1" x14ac:dyDescent="0.2">
      <c r="A12" s="2618" t="s">
        <v>18</v>
      </c>
      <c r="B12" s="2619"/>
      <c r="C12" s="193">
        <v>299733484</v>
      </c>
      <c r="D12" s="194"/>
      <c r="E12" s="195">
        <v>308827463</v>
      </c>
      <c r="F12" s="194"/>
      <c r="G12" s="195">
        <v>119307510</v>
      </c>
      <c r="H12" s="194"/>
      <c r="I12" s="195">
        <v>10653101</v>
      </c>
      <c r="J12" s="194"/>
      <c r="K12" s="187">
        <f t="shared" ref="K12:K22" si="0">SUM(C12:I12)</f>
        <v>738521558</v>
      </c>
      <c r="L12" s="2111"/>
      <c r="M12" s="150">
        <f t="shared" ref="M12:M22" si="1">K12/$K$24</f>
        <v>1.5142228745064193E-2</v>
      </c>
      <c r="N12" s="150"/>
      <c r="O12" s="148"/>
    </row>
    <row r="13" spans="1:15" ht="19.899999999999999" customHeight="1" x14ac:dyDescent="0.2">
      <c r="A13" s="2615" t="s">
        <v>19</v>
      </c>
      <c r="B13" s="2616"/>
      <c r="C13" s="193">
        <v>876017160</v>
      </c>
      <c r="D13" s="194"/>
      <c r="E13" s="195">
        <v>676097677</v>
      </c>
      <c r="F13" s="194"/>
      <c r="G13" s="195">
        <v>139828456</v>
      </c>
      <c r="H13" s="194"/>
      <c r="I13" s="195">
        <v>8063950</v>
      </c>
      <c r="J13" s="194"/>
      <c r="K13" s="187">
        <f t="shared" si="0"/>
        <v>1700007243</v>
      </c>
      <c r="L13" s="2111"/>
      <c r="M13" s="150">
        <f t="shared" si="1"/>
        <v>3.4855987970728849E-2</v>
      </c>
      <c r="N13" s="150"/>
      <c r="O13" s="148"/>
    </row>
    <row r="14" spans="1:15" ht="19.899999999999999" customHeight="1" x14ac:dyDescent="0.2">
      <c r="A14" s="2615" t="s">
        <v>20</v>
      </c>
      <c r="B14" s="2616"/>
      <c r="C14" s="193">
        <v>1664067037</v>
      </c>
      <c r="D14" s="194"/>
      <c r="E14" s="195">
        <v>326037334</v>
      </c>
      <c r="F14" s="194"/>
      <c r="G14" s="195">
        <v>766933938</v>
      </c>
      <c r="H14" s="194"/>
      <c r="I14" s="195">
        <v>83927715</v>
      </c>
      <c r="J14" s="194"/>
      <c r="K14" s="187">
        <f t="shared" si="0"/>
        <v>2840966024</v>
      </c>
      <c r="L14" s="2111"/>
      <c r="M14" s="150">
        <f t="shared" si="1"/>
        <v>5.8249562150714536E-2</v>
      </c>
      <c r="N14" s="150"/>
      <c r="O14" s="148"/>
    </row>
    <row r="15" spans="1:15" ht="19.899999999999999" customHeight="1" x14ac:dyDescent="0.2">
      <c r="A15" s="2615" t="s">
        <v>21</v>
      </c>
      <c r="B15" s="2616"/>
      <c r="C15" s="196">
        <v>97757726</v>
      </c>
      <c r="D15" s="93"/>
      <c r="E15" s="194">
        <v>185519505</v>
      </c>
      <c r="F15" s="194"/>
      <c r="G15" s="194">
        <v>338495384</v>
      </c>
      <c r="H15" s="194"/>
      <c r="I15" s="194">
        <v>155285852</v>
      </c>
      <c r="J15" s="194"/>
      <c r="K15" s="187">
        <f t="shared" si="0"/>
        <v>777058467</v>
      </c>
      <c r="L15" s="2111"/>
      <c r="M15" s="150">
        <f t="shared" si="1"/>
        <v>1.593236775303845E-2</v>
      </c>
      <c r="N15" s="150"/>
      <c r="O15" s="148"/>
    </row>
    <row r="16" spans="1:15" ht="19.899999999999999" customHeight="1" x14ac:dyDescent="0.2">
      <c r="A16" s="2615" t="s">
        <v>91</v>
      </c>
      <c r="B16" s="2616"/>
      <c r="C16" s="196">
        <v>696681906</v>
      </c>
      <c r="D16" s="93"/>
      <c r="E16" s="194">
        <v>7866540111</v>
      </c>
      <c r="F16" s="194"/>
      <c r="G16" s="194">
        <v>5961400060</v>
      </c>
      <c r="H16" s="194"/>
      <c r="I16" s="194">
        <v>187394561</v>
      </c>
      <c r="J16" s="194"/>
      <c r="K16" s="187">
        <f t="shared" si="0"/>
        <v>14712016638</v>
      </c>
      <c r="L16" s="2111"/>
      <c r="M16" s="150">
        <f t="shared" si="1"/>
        <v>0.30164687654762579</v>
      </c>
      <c r="N16" s="150"/>
      <c r="O16" s="148"/>
    </row>
    <row r="17" spans="1:15" ht="19.899999999999999" customHeight="1" x14ac:dyDescent="0.2">
      <c r="A17" s="2615" t="s">
        <v>92</v>
      </c>
      <c r="B17" s="2616"/>
      <c r="C17" s="196">
        <v>246167336</v>
      </c>
      <c r="D17" s="93"/>
      <c r="E17" s="194">
        <v>15793104724</v>
      </c>
      <c r="F17" s="194"/>
      <c r="G17" s="194">
        <v>6677778798</v>
      </c>
      <c r="H17" s="194"/>
      <c r="I17" s="194">
        <v>183362051</v>
      </c>
      <c r="J17" s="194"/>
      <c r="K17" s="187">
        <f t="shared" si="0"/>
        <v>22900412909</v>
      </c>
      <c r="L17" s="2111"/>
      <c r="M17" s="150">
        <f t="shared" si="1"/>
        <v>0.46953712707259782</v>
      </c>
      <c r="N17" s="150"/>
      <c r="O17" s="148"/>
    </row>
    <row r="18" spans="1:15" ht="19.899999999999999" customHeight="1" x14ac:dyDescent="0.2">
      <c r="A18" s="2615">
        <v>2010</v>
      </c>
      <c r="B18" s="2616"/>
      <c r="C18" s="196">
        <v>67937921</v>
      </c>
      <c r="D18" s="93"/>
      <c r="E18" s="194">
        <v>308524170</v>
      </c>
      <c r="F18" s="194"/>
      <c r="G18" s="194">
        <v>840223084</v>
      </c>
      <c r="H18" s="194"/>
      <c r="I18" s="194">
        <v>2804448</v>
      </c>
      <c r="J18" s="194"/>
      <c r="K18" s="187">
        <f t="shared" si="0"/>
        <v>1219489623</v>
      </c>
      <c r="L18" s="2111"/>
      <c r="M18" s="150">
        <f t="shared" si="1"/>
        <v>2.5003726192781087E-2</v>
      </c>
      <c r="N18" s="150"/>
      <c r="O18" s="148"/>
    </row>
    <row r="19" spans="1:15" ht="19.899999999999999" customHeight="1" x14ac:dyDescent="0.2">
      <c r="A19" s="2615">
        <v>2011</v>
      </c>
      <c r="B19" s="2616"/>
      <c r="C19" s="196">
        <v>103556302</v>
      </c>
      <c r="D19" s="93"/>
      <c r="E19" s="194">
        <v>178816495</v>
      </c>
      <c r="F19" s="194"/>
      <c r="G19" s="194">
        <v>399269156</v>
      </c>
      <c r="H19" s="194"/>
      <c r="I19" s="194">
        <v>11815101</v>
      </c>
      <c r="J19" s="194"/>
      <c r="K19" s="187">
        <f t="shared" si="0"/>
        <v>693457054</v>
      </c>
      <c r="L19" s="2111"/>
      <c r="M19" s="150">
        <f t="shared" si="1"/>
        <v>1.4218251617438001E-2</v>
      </c>
      <c r="N19" s="150"/>
      <c r="O19" s="148"/>
    </row>
    <row r="20" spans="1:15" ht="19.899999999999999" customHeight="1" x14ac:dyDescent="0.2">
      <c r="A20" s="2615">
        <v>2012</v>
      </c>
      <c r="B20" s="2616"/>
      <c r="C20" s="196">
        <v>46286535</v>
      </c>
      <c r="D20" s="93"/>
      <c r="E20" s="194">
        <v>720547514</v>
      </c>
      <c r="F20" s="194"/>
      <c r="G20" s="194">
        <v>188815637</v>
      </c>
      <c r="H20" s="194"/>
      <c r="I20" s="194">
        <v>16509016</v>
      </c>
      <c r="J20" s="194"/>
      <c r="K20" s="187">
        <f t="shared" si="0"/>
        <v>972158702</v>
      </c>
      <c r="L20" s="2111"/>
      <c r="M20" s="150">
        <f t="shared" si="1"/>
        <v>1.9932592735754227E-2</v>
      </c>
      <c r="N20" s="150"/>
      <c r="O20" s="148"/>
    </row>
    <row r="21" spans="1:15" ht="19.899999999999999" customHeight="1" x14ac:dyDescent="0.2">
      <c r="A21" s="2615">
        <v>2013</v>
      </c>
      <c r="B21" s="2616"/>
      <c r="C21" s="196">
        <v>137677014</v>
      </c>
      <c r="D21" s="93"/>
      <c r="E21" s="194">
        <v>486883212</v>
      </c>
      <c r="F21" s="194"/>
      <c r="G21" s="194">
        <v>776699581</v>
      </c>
      <c r="H21" s="197"/>
      <c r="I21" s="198">
        <v>0</v>
      </c>
      <c r="J21" s="194"/>
      <c r="K21" s="187">
        <f t="shared" si="0"/>
        <v>1401259807</v>
      </c>
      <c r="L21" s="2111"/>
      <c r="M21" s="150">
        <f t="shared" si="1"/>
        <v>2.8730639341551224E-2</v>
      </c>
      <c r="N21" s="150"/>
      <c r="O21" s="148"/>
    </row>
    <row r="22" spans="1:15" ht="19.899999999999999" customHeight="1" x14ac:dyDescent="0.2">
      <c r="A22" s="2615">
        <v>2014</v>
      </c>
      <c r="B22" s="2616"/>
      <c r="C22" s="194">
        <v>6592406</v>
      </c>
      <c r="D22" s="93"/>
      <c r="E22" s="194">
        <v>76545928</v>
      </c>
      <c r="F22" s="194"/>
      <c r="G22" s="194">
        <v>451056064</v>
      </c>
      <c r="H22" s="197"/>
      <c r="I22" s="93">
        <v>30975946</v>
      </c>
      <c r="J22" s="194"/>
      <c r="K22" s="187">
        <f t="shared" si="0"/>
        <v>565170344</v>
      </c>
      <c r="L22" s="2110"/>
      <c r="M22" s="150">
        <f t="shared" si="1"/>
        <v>1.1587933400279452E-2</v>
      </c>
      <c r="N22" s="150"/>
      <c r="O22" s="148"/>
    </row>
    <row r="23" spans="1:15" ht="6.6" customHeight="1" x14ac:dyDescent="0.2">
      <c r="A23" s="322"/>
      <c r="B23" s="323"/>
      <c r="C23" s="194"/>
      <c r="D23" s="93"/>
      <c r="E23" s="194"/>
      <c r="F23" s="194"/>
      <c r="G23" s="194"/>
      <c r="H23" s="197"/>
      <c r="I23" s="198"/>
      <c r="J23" s="194"/>
      <c r="K23" s="187"/>
      <c r="L23" s="2110"/>
      <c r="M23" s="2110"/>
      <c r="N23" s="2110"/>
      <c r="O23" s="148"/>
    </row>
    <row r="24" spans="1:15" ht="19.899999999999999" customHeight="1" x14ac:dyDescent="0.2">
      <c r="A24" s="2615" t="s">
        <v>22</v>
      </c>
      <c r="B24" s="2616"/>
      <c r="C24" s="189">
        <f>SUM(C11:C22)</f>
        <v>4413132170</v>
      </c>
      <c r="D24" s="190"/>
      <c r="E24" s="191">
        <f>SUM(E11:E22)</f>
        <v>26981627120</v>
      </c>
      <c r="F24" s="190"/>
      <c r="G24" s="191">
        <f>SUM(G11:G22)</f>
        <v>16680755945</v>
      </c>
      <c r="H24" s="190"/>
      <c r="I24" s="191">
        <f>SUM(I11:I22)</f>
        <v>696800283</v>
      </c>
      <c r="J24" s="190"/>
      <c r="K24" s="192">
        <f>SUM(K11:K22)</f>
        <v>48772315518</v>
      </c>
      <c r="L24" s="2111"/>
      <c r="M24" s="2111"/>
      <c r="N24" s="2111"/>
      <c r="O24" s="148"/>
    </row>
    <row r="25" spans="1:15" ht="19.899999999999999" customHeight="1" x14ac:dyDescent="0.2">
      <c r="A25" s="2615" t="s">
        <v>93</v>
      </c>
      <c r="B25" s="2616"/>
      <c r="C25" s="2045">
        <f>C24/$K$24</f>
        <v>9.048436850145615E-2</v>
      </c>
      <c r="D25" s="2045"/>
      <c r="E25" s="2045">
        <f>E24/$K$24</f>
        <v>0.55321603728332547</v>
      </c>
      <c r="F25" s="2045"/>
      <c r="G25" s="2045">
        <f>G24/$K$24</f>
        <v>0.34201279491935893</v>
      </c>
      <c r="H25" s="2045"/>
      <c r="I25" s="2045">
        <f>I24/$K$24</f>
        <v>1.4286799295859505E-2</v>
      </c>
      <c r="J25" s="151"/>
      <c r="K25" s="2046"/>
      <c r="L25" s="2112"/>
      <c r="M25" s="2112">
        <v>1</v>
      </c>
      <c r="N25" s="2112"/>
      <c r="O25" s="148"/>
    </row>
    <row r="26" spans="1:15" ht="10.15" customHeight="1" thickBot="1" x14ac:dyDescent="0.25">
      <c r="A26" s="2620"/>
      <c r="B26" s="2621"/>
      <c r="C26" s="324"/>
      <c r="D26" s="324"/>
      <c r="E26" s="324"/>
      <c r="F26" s="324"/>
      <c r="G26" s="324"/>
      <c r="H26" s="324"/>
      <c r="I26" s="324"/>
      <c r="J26" s="325"/>
      <c r="K26" s="326"/>
      <c r="L26" s="2113"/>
      <c r="M26" s="2113"/>
      <c r="N26" s="2113"/>
      <c r="O26" s="200"/>
    </row>
    <row r="28" spans="1:15" x14ac:dyDescent="0.2">
      <c r="A28" s="1784" t="s">
        <v>859</v>
      </c>
      <c r="B28" s="1784"/>
    </row>
    <row r="29" spans="1:15" x14ac:dyDescent="0.2">
      <c r="A29" s="2100" t="s">
        <v>979</v>
      </c>
      <c r="B29" s="2100"/>
      <c r="C29" s="105"/>
      <c r="D29" s="105"/>
      <c r="E29" s="105"/>
      <c r="F29" s="105"/>
      <c r="G29" s="105"/>
      <c r="H29" s="105"/>
      <c r="I29" s="105"/>
      <c r="J29" s="105"/>
    </row>
    <row r="30" spans="1:15" x14ac:dyDescent="0.2">
      <c r="A30" s="1784" t="s">
        <v>94</v>
      </c>
      <c r="B30" s="1784"/>
    </row>
    <row r="31" spans="1:15" x14ac:dyDescent="0.2">
      <c r="A31" s="1784" t="s">
        <v>34</v>
      </c>
      <c r="B31" s="1784"/>
    </row>
  </sheetData>
  <mergeCells count="29">
    <mergeCell ref="A25:B25"/>
    <mergeCell ref="A22:B22"/>
    <mergeCell ref="A15:B15"/>
    <mergeCell ref="A16:B16"/>
    <mergeCell ref="A17:B17"/>
    <mergeCell ref="A18:B18"/>
    <mergeCell ref="A19:B19"/>
    <mergeCell ref="A20:B20"/>
    <mergeCell ref="K1:O1"/>
    <mergeCell ref="A2:O2"/>
    <mergeCell ref="A3:O3"/>
    <mergeCell ref="A4:O4"/>
    <mergeCell ref="K5:O5"/>
    <mergeCell ref="K6:O7"/>
    <mergeCell ref="K8:L9"/>
    <mergeCell ref="M8:O9"/>
    <mergeCell ref="A26:B26"/>
    <mergeCell ref="A14:B14"/>
    <mergeCell ref="C6:J7"/>
    <mergeCell ref="A7:B8"/>
    <mergeCell ref="C8:D8"/>
    <mergeCell ref="E8:F8"/>
    <mergeCell ref="G8:H8"/>
    <mergeCell ref="I8:J8"/>
    <mergeCell ref="A11:B11"/>
    <mergeCell ref="A12:B12"/>
    <mergeCell ref="A13:B13"/>
    <mergeCell ref="A21:B21"/>
    <mergeCell ref="A24:B24"/>
  </mergeCells>
  <printOptions horizontalCentered="1"/>
  <pageMargins left="0.7" right="0.7" top="0.75" bottom="0.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3"/>
  <sheetViews>
    <sheetView zoomScaleNormal="100" workbookViewId="0">
      <selection activeCell="D10" sqref="D10"/>
    </sheetView>
  </sheetViews>
  <sheetFormatPr defaultRowHeight="12.75" x14ac:dyDescent="0.2"/>
  <cols>
    <col min="1" max="1" width="2.28515625" style="171" customWidth="1"/>
    <col min="2" max="2" width="17" style="171" customWidth="1"/>
    <col min="3" max="7" width="17.28515625" style="171" customWidth="1"/>
    <col min="8" max="9" width="17.28515625" customWidth="1"/>
  </cols>
  <sheetData>
    <row r="1" spans="1:10" x14ac:dyDescent="0.2">
      <c r="A1" s="144"/>
      <c r="B1" s="145"/>
      <c r="C1" s="145"/>
      <c r="D1" s="145"/>
      <c r="E1" s="145"/>
      <c r="F1" s="145"/>
      <c r="G1" s="145"/>
      <c r="H1" s="201"/>
      <c r="I1" s="210"/>
    </row>
    <row r="2" spans="1:10" ht="20.25" x14ac:dyDescent="0.2">
      <c r="A2" s="2556" t="s">
        <v>105</v>
      </c>
      <c r="B2" s="2557"/>
      <c r="C2" s="2557"/>
      <c r="D2" s="2557"/>
      <c r="E2" s="2557"/>
      <c r="F2" s="2557"/>
      <c r="G2" s="2557"/>
      <c r="H2" s="2557"/>
      <c r="I2" s="2558"/>
    </row>
    <row r="3" spans="1:10" ht="18" x14ac:dyDescent="0.2">
      <c r="A3" s="2559" t="s">
        <v>179</v>
      </c>
      <c r="B3" s="2560"/>
      <c r="C3" s="2560"/>
      <c r="D3" s="2560"/>
      <c r="E3" s="2560"/>
      <c r="F3" s="2560"/>
      <c r="G3" s="2560"/>
      <c r="H3" s="2560"/>
      <c r="I3" s="2561"/>
    </row>
    <row r="4" spans="1:10" ht="18" x14ac:dyDescent="0.2">
      <c r="A4" s="2559" t="s">
        <v>1</v>
      </c>
      <c r="B4" s="2560"/>
      <c r="C4" s="2560"/>
      <c r="D4" s="2560"/>
      <c r="E4" s="2560"/>
      <c r="F4" s="2560"/>
      <c r="G4" s="2560"/>
      <c r="H4" s="2560"/>
      <c r="I4" s="2561"/>
    </row>
    <row r="5" spans="1:10" ht="13.5" thickBot="1" x14ac:dyDescent="0.25">
      <c r="A5" s="146"/>
      <c r="B5" s="147"/>
      <c r="C5" s="147"/>
      <c r="D5" s="147"/>
      <c r="E5" s="147"/>
      <c r="F5" s="147"/>
      <c r="G5" s="147"/>
      <c r="H5" s="147"/>
      <c r="I5" s="2448"/>
    </row>
    <row r="6" spans="1:10" x14ac:dyDescent="0.2">
      <c r="A6" s="2626" t="s">
        <v>99</v>
      </c>
      <c r="B6" s="2627"/>
      <c r="C6" s="2630" t="s">
        <v>106</v>
      </c>
      <c r="D6" s="2631"/>
      <c r="E6" s="2631"/>
      <c r="F6" s="2631"/>
      <c r="G6" s="2631"/>
      <c r="H6" s="2634"/>
      <c r="I6" s="2598"/>
    </row>
    <row r="7" spans="1:10" x14ac:dyDescent="0.2">
      <c r="A7" s="2622"/>
      <c r="B7" s="2623"/>
      <c r="C7" s="2632"/>
      <c r="D7" s="2633"/>
      <c r="E7" s="2633"/>
      <c r="F7" s="2633"/>
      <c r="G7" s="2633"/>
      <c r="H7" s="2635"/>
      <c r="I7" s="2600"/>
    </row>
    <row r="8" spans="1:10" x14ac:dyDescent="0.2">
      <c r="A8" s="2622"/>
      <c r="B8" s="2623"/>
      <c r="C8" s="2096" t="s">
        <v>107</v>
      </c>
      <c r="D8" s="2092"/>
      <c r="E8" s="2092"/>
      <c r="F8" s="2092"/>
      <c r="G8" s="2092" t="s">
        <v>108</v>
      </c>
      <c r="H8" s="344"/>
      <c r="I8" s="2093"/>
    </row>
    <row r="9" spans="1:10" x14ac:dyDescent="0.2">
      <c r="A9" s="2622"/>
      <c r="B9" s="2623"/>
      <c r="C9" s="2096" t="s">
        <v>109</v>
      </c>
      <c r="D9" s="2092" t="s">
        <v>87</v>
      </c>
      <c r="E9" s="2092" t="s">
        <v>88</v>
      </c>
      <c r="F9" s="2092" t="s">
        <v>89</v>
      </c>
      <c r="G9" s="2092" t="s">
        <v>110</v>
      </c>
      <c r="H9" s="2636" t="s">
        <v>97</v>
      </c>
      <c r="I9" s="2624" t="s">
        <v>93</v>
      </c>
    </row>
    <row r="10" spans="1:10" ht="13.5" thickBot="1" x14ac:dyDescent="0.25">
      <c r="A10" s="2628"/>
      <c r="B10" s="2629"/>
      <c r="C10" s="160"/>
      <c r="D10" s="159"/>
      <c r="E10" s="159"/>
      <c r="F10" s="159"/>
      <c r="G10" s="159"/>
      <c r="H10" s="2637"/>
      <c r="I10" s="2625"/>
    </row>
    <row r="11" spans="1:10" x14ac:dyDescent="0.2">
      <c r="A11" s="161"/>
      <c r="B11" s="162"/>
      <c r="C11" s="163"/>
      <c r="D11" s="162"/>
      <c r="E11" s="162"/>
      <c r="F11" s="162"/>
      <c r="G11" s="162"/>
      <c r="H11" s="174"/>
      <c r="I11" s="166"/>
    </row>
    <row r="12" spans="1:10" ht="19.149999999999999" customHeight="1" x14ac:dyDescent="0.2">
      <c r="A12" s="2615" t="s">
        <v>100</v>
      </c>
      <c r="B12" s="2616"/>
      <c r="C12" s="2452">
        <v>869</v>
      </c>
      <c r="D12" s="2453">
        <v>245</v>
      </c>
      <c r="E12" s="2453">
        <v>44</v>
      </c>
      <c r="F12" s="2453">
        <v>9</v>
      </c>
      <c r="G12" s="2454">
        <v>0</v>
      </c>
      <c r="H12" s="2451">
        <f>SUM(C12:G12)</f>
        <v>1167</v>
      </c>
      <c r="I12" s="2098">
        <f>H12/$H$17</f>
        <v>0.25150862068965518</v>
      </c>
      <c r="J12" s="341"/>
    </row>
    <row r="13" spans="1:10" ht="19.149999999999999" customHeight="1" x14ac:dyDescent="0.2">
      <c r="A13" s="2615" t="s">
        <v>111</v>
      </c>
      <c r="B13" s="2616"/>
      <c r="C13" s="2452">
        <v>661</v>
      </c>
      <c r="D13" s="2453">
        <v>376</v>
      </c>
      <c r="E13" s="2453">
        <v>116</v>
      </c>
      <c r="F13" s="2453">
        <v>18</v>
      </c>
      <c r="G13" s="2453">
        <v>6</v>
      </c>
      <c r="H13" s="2451">
        <f>SUM(C13:G13)</f>
        <v>1177</v>
      </c>
      <c r="I13" s="2098">
        <f>H13/$H$17</f>
        <v>0.25366379310344828</v>
      </c>
      <c r="J13" s="341"/>
    </row>
    <row r="14" spans="1:10" ht="19.149999999999999" customHeight="1" x14ac:dyDescent="0.2">
      <c r="A14" s="2615" t="s">
        <v>112</v>
      </c>
      <c r="B14" s="2616"/>
      <c r="C14" s="2452">
        <v>769</v>
      </c>
      <c r="D14" s="2453">
        <v>435</v>
      </c>
      <c r="E14" s="2453">
        <v>131</v>
      </c>
      <c r="F14" s="2453">
        <v>24</v>
      </c>
      <c r="G14" s="2453">
        <v>3</v>
      </c>
      <c r="H14" s="2451">
        <f>SUM(C14:G14)</f>
        <v>1362</v>
      </c>
      <c r="I14" s="2098">
        <f>H14/$H$17</f>
        <v>0.29353448275862071</v>
      </c>
      <c r="J14" s="341"/>
    </row>
    <row r="15" spans="1:10" ht="19.149999999999999" customHeight="1" x14ac:dyDescent="0.2">
      <c r="A15" s="2615" t="s">
        <v>103</v>
      </c>
      <c r="B15" s="2616"/>
      <c r="C15" s="2452">
        <v>837</v>
      </c>
      <c r="D15" s="2453">
        <v>82</v>
      </c>
      <c r="E15" s="2453">
        <v>15</v>
      </c>
      <c r="F15" s="2454">
        <v>0</v>
      </c>
      <c r="G15" s="2454">
        <v>0</v>
      </c>
      <c r="H15" s="2451">
        <f>SUM(C15:G15)</f>
        <v>934</v>
      </c>
      <c r="I15" s="2098">
        <f>H15/$H$17</f>
        <v>0.20129310344827586</v>
      </c>
      <c r="J15" s="341"/>
    </row>
    <row r="16" spans="1:10" ht="19.149999999999999" customHeight="1" x14ac:dyDescent="0.2">
      <c r="A16" s="2094"/>
      <c r="B16" s="2095"/>
      <c r="C16" s="2452"/>
      <c r="D16" s="2453"/>
      <c r="E16" s="2453"/>
      <c r="F16" s="2454"/>
      <c r="G16" s="2454"/>
      <c r="H16" s="2451"/>
      <c r="I16" s="2098"/>
      <c r="J16" s="341"/>
    </row>
    <row r="17" spans="1:9" ht="19.149999999999999" customHeight="1" x14ac:dyDescent="0.2">
      <c r="A17" s="2615" t="s">
        <v>22</v>
      </c>
      <c r="B17" s="2616"/>
      <c r="C17" s="2452">
        <f>SUM(C12:C15)</f>
        <v>3136</v>
      </c>
      <c r="D17" s="2453">
        <f>SUM(D12:D15)</f>
        <v>1138</v>
      </c>
      <c r="E17" s="2453">
        <f>SUM(E12:E15)</f>
        <v>306</v>
      </c>
      <c r="F17" s="2453">
        <f>SUM(F12:F15)</f>
        <v>51</v>
      </c>
      <c r="G17" s="2453">
        <f>SUM(G12:G15)</f>
        <v>9</v>
      </c>
      <c r="H17" s="2451">
        <f>SUM(C17:G17)</f>
        <v>4640</v>
      </c>
      <c r="I17" s="178"/>
    </row>
    <row r="18" spans="1:9" ht="19.149999999999999" customHeight="1" x14ac:dyDescent="0.2">
      <c r="A18" s="2047"/>
      <c r="B18" s="2095" t="s">
        <v>93</v>
      </c>
      <c r="C18" s="2455">
        <f>C17/H17</f>
        <v>0.67586206896551726</v>
      </c>
      <c r="D18" s="2456">
        <f>D17/H17</f>
        <v>0.24525862068965518</v>
      </c>
      <c r="E18" s="2456">
        <f>E17/H17</f>
        <v>6.5948275862068972E-2</v>
      </c>
      <c r="F18" s="2456">
        <f>F17/H17</f>
        <v>1.0991379310344827E-2</v>
      </c>
      <c r="G18" s="2456">
        <f>G17/H17</f>
        <v>1.9396551724137931E-3</v>
      </c>
      <c r="H18" s="2048"/>
      <c r="I18" s="2449">
        <f>SUM(I12:I15)</f>
        <v>1</v>
      </c>
    </row>
    <row r="19" spans="1:9" ht="5.45" customHeight="1" thickBot="1" x14ac:dyDescent="0.25">
      <c r="A19" s="152"/>
      <c r="B19" s="2097"/>
      <c r="C19" s="2021"/>
      <c r="D19" s="2022"/>
      <c r="E19" s="2022"/>
      <c r="F19" s="2022"/>
      <c r="G19" s="2022"/>
      <c r="H19" s="2023"/>
      <c r="I19" s="2450"/>
    </row>
    <row r="21" spans="1:9" x14ac:dyDescent="0.2">
      <c r="A21" s="2555" t="s">
        <v>859</v>
      </c>
      <c r="B21" s="2555"/>
      <c r="C21" s="2555"/>
      <c r="D21" s="2555"/>
      <c r="E21" s="2555"/>
      <c r="F21" s="2555"/>
      <c r="G21" s="2555"/>
      <c r="H21" s="2555"/>
    </row>
    <row r="22" spans="1:9" x14ac:dyDescent="0.2">
      <c r="A22" s="2100" t="s">
        <v>979</v>
      </c>
      <c r="B22" s="2100"/>
      <c r="C22" s="105"/>
      <c r="D22" s="105"/>
      <c r="E22" s="105"/>
      <c r="F22" s="105"/>
      <c r="G22"/>
    </row>
    <row r="23" spans="1:9" x14ac:dyDescent="0.2">
      <c r="A23" s="2555" t="s">
        <v>113</v>
      </c>
      <c r="B23" s="2555"/>
      <c r="C23" s="2555"/>
      <c r="D23" s="2555"/>
      <c r="E23" s="2555"/>
      <c r="F23" s="2555"/>
      <c r="G23" s="2555"/>
      <c r="H23" s="2555"/>
    </row>
  </sheetData>
  <mergeCells count="15">
    <mergeCell ref="A23:H23"/>
    <mergeCell ref="A12:B12"/>
    <mergeCell ref="A13:B13"/>
    <mergeCell ref="A14:B14"/>
    <mergeCell ref="A15:B15"/>
    <mergeCell ref="A17:B17"/>
    <mergeCell ref="A21:H21"/>
    <mergeCell ref="I9:I10"/>
    <mergeCell ref="A2:I2"/>
    <mergeCell ref="A3:I3"/>
    <mergeCell ref="A4:I4"/>
    <mergeCell ref="A6:B10"/>
    <mergeCell ref="C6:G7"/>
    <mergeCell ref="H6:I7"/>
    <mergeCell ref="H9:H10"/>
  </mergeCells>
  <pageMargins left="0.7" right="0.7" top="0.75" bottom="0.5" header="0.3" footer="0.3"/>
  <pageSetup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4"/>
  <sheetViews>
    <sheetView zoomScaleNormal="100" zoomScaleSheetLayoutView="100" workbookViewId="0">
      <selection activeCell="D10" sqref="D10"/>
    </sheetView>
  </sheetViews>
  <sheetFormatPr defaultRowHeight="12.75" x14ac:dyDescent="0.2"/>
  <cols>
    <col min="1" max="1" width="2.28515625" style="171" customWidth="1"/>
    <col min="2" max="2" width="17" style="171" customWidth="1"/>
    <col min="3" max="7" width="17.28515625" style="171" customWidth="1"/>
    <col min="8" max="9" width="17.28515625" customWidth="1"/>
    <col min="11" max="11" width="18.28515625" bestFit="1" customWidth="1"/>
  </cols>
  <sheetData>
    <row r="1" spans="1:9" x14ac:dyDescent="0.2">
      <c r="A1" s="144"/>
      <c r="B1" s="145"/>
      <c r="C1" s="145"/>
      <c r="D1" s="145"/>
      <c r="E1" s="145"/>
      <c r="F1" s="145"/>
      <c r="G1" s="145"/>
      <c r="H1" s="201"/>
      <c r="I1" s="202"/>
    </row>
    <row r="2" spans="1:9" ht="20.25" x14ac:dyDescent="0.2">
      <c r="A2" s="2556" t="s">
        <v>114</v>
      </c>
      <c r="B2" s="2557"/>
      <c r="C2" s="2557"/>
      <c r="D2" s="2557"/>
      <c r="E2" s="2557"/>
      <c r="F2" s="2557"/>
      <c r="G2" s="2557"/>
      <c r="H2" s="2557"/>
      <c r="I2" s="2558"/>
    </row>
    <row r="3" spans="1:9" ht="18" x14ac:dyDescent="0.2">
      <c r="A3" s="2559" t="s">
        <v>180</v>
      </c>
      <c r="B3" s="2560"/>
      <c r="C3" s="2560"/>
      <c r="D3" s="2560"/>
      <c r="E3" s="2560"/>
      <c r="F3" s="2560"/>
      <c r="G3" s="2560"/>
      <c r="H3" s="2560"/>
      <c r="I3" s="2561"/>
    </row>
    <row r="4" spans="1:9" ht="18" x14ac:dyDescent="0.2">
      <c r="A4" s="2559" t="s">
        <v>1</v>
      </c>
      <c r="B4" s="2560"/>
      <c r="C4" s="2560"/>
      <c r="D4" s="2560"/>
      <c r="E4" s="2560"/>
      <c r="F4" s="2560"/>
      <c r="G4" s="2560"/>
      <c r="H4" s="2560"/>
      <c r="I4" s="2561"/>
    </row>
    <row r="5" spans="1:9" ht="13.5" thickBot="1" x14ac:dyDescent="0.25">
      <c r="A5" s="146"/>
      <c r="B5" s="147"/>
      <c r="C5" s="147"/>
      <c r="D5" s="147"/>
      <c r="E5" s="147"/>
      <c r="F5" s="147"/>
      <c r="G5" s="147"/>
      <c r="H5" s="147"/>
      <c r="I5" s="203"/>
    </row>
    <row r="6" spans="1:9" x14ac:dyDescent="0.2">
      <c r="A6" s="2642" t="s">
        <v>99</v>
      </c>
      <c r="B6" s="2643"/>
      <c r="C6" s="2630" t="s">
        <v>106</v>
      </c>
      <c r="D6" s="2631"/>
      <c r="E6" s="2631"/>
      <c r="F6" s="2631"/>
      <c r="G6" s="2631"/>
      <c r="H6" s="2648"/>
      <c r="I6" s="2649"/>
    </row>
    <row r="7" spans="1:9" x14ac:dyDescent="0.2">
      <c r="A7" s="2644"/>
      <c r="B7" s="2645"/>
      <c r="C7" s="2632"/>
      <c r="D7" s="2633"/>
      <c r="E7" s="2633"/>
      <c r="F7" s="2633"/>
      <c r="G7" s="2633"/>
      <c r="H7" s="2650"/>
      <c r="I7" s="2651"/>
    </row>
    <row r="8" spans="1:9" x14ac:dyDescent="0.2">
      <c r="A8" s="2644"/>
      <c r="B8" s="2645"/>
      <c r="C8" s="2096" t="s">
        <v>107</v>
      </c>
      <c r="D8" s="2092"/>
      <c r="E8" s="2092"/>
      <c r="F8" s="2092"/>
      <c r="G8" s="2092" t="s">
        <v>108</v>
      </c>
      <c r="H8" s="2650"/>
      <c r="I8" s="2651"/>
    </row>
    <row r="9" spans="1:9" x14ac:dyDescent="0.2">
      <c r="A9" s="2644"/>
      <c r="B9" s="2645"/>
      <c r="C9" s="2096" t="s">
        <v>109</v>
      </c>
      <c r="D9" s="2092" t="s">
        <v>115</v>
      </c>
      <c r="E9" s="2092" t="s">
        <v>116</v>
      </c>
      <c r="F9" s="2092" t="s">
        <v>117</v>
      </c>
      <c r="G9" s="2092" t="s">
        <v>110</v>
      </c>
      <c r="H9" s="2638" t="s">
        <v>22</v>
      </c>
      <c r="I9" s="2640" t="s">
        <v>93</v>
      </c>
    </row>
    <row r="10" spans="1:9" ht="16.899999999999999" customHeight="1" thickBot="1" x14ac:dyDescent="0.25">
      <c r="A10" s="2646"/>
      <c r="B10" s="2647"/>
      <c r="C10" s="160"/>
      <c r="D10" s="159"/>
      <c r="E10" s="159"/>
      <c r="F10" s="159"/>
      <c r="G10" s="159"/>
      <c r="H10" s="2639"/>
      <c r="I10" s="2641"/>
    </row>
    <row r="11" spans="1:9" x14ac:dyDescent="0.2">
      <c r="A11" s="161"/>
      <c r="B11" s="162"/>
      <c r="C11" s="163"/>
      <c r="D11" s="162"/>
      <c r="E11" s="162"/>
      <c r="F11" s="162"/>
      <c r="G11" s="162"/>
      <c r="H11" s="174"/>
      <c r="I11" s="166"/>
    </row>
    <row r="12" spans="1:9" ht="22.9" customHeight="1" x14ac:dyDescent="0.2">
      <c r="A12" s="2615" t="s">
        <v>118</v>
      </c>
      <c r="B12" s="2616"/>
      <c r="C12" s="2457">
        <v>240678855</v>
      </c>
      <c r="D12" s="2458">
        <v>657118284</v>
      </c>
      <c r="E12" s="2458">
        <v>1218719016</v>
      </c>
      <c r="F12" s="2458">
        <v>2296616016</v>
      </c>
      <c r="G12" s="2461" t="s">
        <v>33</v>
      </c>
      <c r="H12" s="2464">
        <f>SUM(C12:G12)</f>
        <v>4413132171</v>
      </c>
      <c r="I12" s="2466">
        <f>H12/$H$17</f>
        <v>9.0484368521959582E-2</v>
      </c>
    </row>
    <row r="13" spans="1:9" ht="22.9" customHeight="1" x14ac:dyDescent="0.2">
      <c r="A13" s="2615" t="s">
        <v>119</v>
      </c>
      <c r="B13" s="2616"/>
      <c r="C13" s="2459">
        <v>195390316</v>
      </c>
      <c r="D13" s="2460">
        <v>1248845132</v>
      </c>
      <c r="E13" s="2460">
        <v>4020738893</v>
      </c>
      <c r="F13" s="2460">
        <v>5719729295</v>
      </c>
      <c r="G13" s="2458">
        <v>15796923484</v>
      </c>
      <c r="H13" s="2465">
        <f>SUM(C13:G13)</f>
        <v>26981627120</v>
      </c>
      <c r="I13" s="2466">
        <f>H13/$H$17</f>
        <v>0.55321603728332547</v>
      </c>
    </row>
    <row r="14" spans="1:9" ht="22.9" customHeight="1" x14ac:dyDescent="0.2">
      <c r="A14" s="2615" t="s">
        <v>120</v>
      </c>
      <c r="B14" s="2616"/>
      <c r="C14" s="2459">
        <v>206945366</v>
      </c>
      <c r="D14" s="2460">
        <v>1417995945</v>
      </c>
      <c r="E14" s="2460">
        <v>3662106580</v>
      </c>
      <c r="F14" s="2460">
        <v>6460113854</v>
      </c>
      <c r="G14" s="2460">
        <v>4933594199</v>
      </c>
      <c r="H14" s="2465">
        <f>SUM(C14:G14)</f>
        <v>16680755944</v>
      </c>
      <c r="I14" s="2466">
        <f>H14/$H$17</f>
        <v>0.3420127948988555</v>
      </c>
    </row>
    <row r="15" spans="1:9" ht="22.9" customHeight="1" x14ac:dyDescent="0.2">
      <c r="A15" s="2615" t="s">
        <v>121</v>
      </c>
      <c r="B15" s="2616"/>
      <c r="C15" s="2459">
        <v>79110667</v>
      </c>
      <c r="D15" s="2460">
        <v>238098997</v>
      </c>
      <c r="E15" s="2460">
        <v>379590617</v>
      </c>
      <c r="F15" s="2461" t="s">
        <v>33</v>
      </c>
      <c r="G15" s="2461" t="s">
        <v>33</v>
      </c>
      <c r="H15" s="2465">
        <f>SUM(C15:G15)</f>
        <v>696800281</v>
      </c>
      <c r="I15" s="2466">
        <f>H15/$H$17</f>
        <v>1.4286799254852635E-2</v>
      </c>
    </row>
    <row r="16" spans="1:9" ht="4.9000000000000004" customHeight="1" x14ac:dyDescent="0.2">
      <c r="A16" s="2094"/>
      <c r="B16" s="2095"/>
      <c r="C16" s="2459"/>
      <c r="D16" s="2460"/>
      <c r="E16" s="2460"/>
      <c r="F16" s="2461"/>
      <c r="G16" s="149"/>
      <c r="H16" s="2465"/>
      <c r="I16" s="2466"/>
    </row>
    <row r="17" spans="1:9" ht="22.9" customHeight="1" x14ac:dyDescent="0.2">
      <c r="A17" s="2615" t="s">
        <v>122</v>
      </c>
      <c r="B17" s="2616"/>
      <c r="C17" s="2457">
        <f>SUM(C12:C15)+1</f>
        <v>722125205</v>
      </c>
      <c r="D17" s="2458">
        <f>SUM(D12:D15)</f>
        <v>3562058358</v>
      </c>
      <c r="E17" s="2458">
        <f>SUM(E12:E15)</f>
        <v>9281155106</v>
      </c>
      <c r="F17" s="2458">
        <f>SUM(F12:F15)+1</f>
        <v>14476459166</v>
      </c>
      <c r="G17" s="2458">
        <f>SUM(G12:G15)</f>
        <v>20730517683</v>
      </c>
      <c r="H17" s="2464">
        <f>SUM(C17:G17)</f>
        <v>48772315518</v>
      </c>
      <c r="I17" s="2466"/>
    </row>
    <row r="18" spans="1:9" ht="22.9" customHeight="1" x14ac:dyDescent="0.2">
      <c r="A18" s="2615" t="s">
        <v>93</v>
      </c>
      <c r="B18" s="2616"/>
      <c r="C18" s="2462">
        <f>C17/$H$17</f>
        <v>1.4806047187435487E-2</v>
      </c>
      <c r="D18" s="2463">
        <f>D17/$H$17</f>
        <v>7.3034431934759794E-2</v>
      </c>
      <c r="E18" s="2463">
        <f>E17/$H$17</f>
        <v>0.19029556024615399</v>
      </c>
      <c r="F18" s="2463">
        <f>F17/$H$17</f>
        <v>0.29681713923664937</v>
      </c>
      <c r="G18" s="2463">
        <f>G17/$H$17</f>
        <v>0.42504682139500138</v>
      </c>
      <c r="H18" s="209"/>
      <c r="I18" s="2466">
        <f>SUM(I12:I15)</f>
        <v>0.99999999995899325</v>
      </c>
    </row>
    <row r="19" spans="1:9" ht="6.6" customHeight="1" thickBot="1" x14ac:dyDescent="0.25">
      <c r="A19" s="152"/>
      <c r="B19" s="183"/>
      <c r="C19" s="184"/>
      <c r="D19" s="183"/>
      <c r="E19" s="183"/>
      <c r="F19" s="183"/>
      <c r="G19" s="183"/>
      <c r="H19" s="207"/>
      <c r="I19" s="208"/>
    </row>
    <row r="21" spans="1:9" x14ac:dyDescent="0.2">
      <c r="A21" s="1784" t="s">
        <v>859</v>
      </c>
      <c r="B21" s="1784"/>
    </row>
    <row r="22" spans="1:9" x14ac:dyDescent="0.2">
      <c r="A22" s="2100" t="s">
        <v>979</v>
      </c>
      <c r="B22" s="2100"/>
      <c r="C22" s="105"/>
      <c r="D22" s="105"/>
      <c r="E22" s="105"/>
      <c r="F22" s="105"/>
      <c r="G22"/>
    </row>
    <row r="23" spans="1:9" x14ac:dyDescent="0.2">
      <c r="A23" s="1784" t="s">
        <v>113</v>
      </c>
      <c r="B23" s="1784"/>
    </row>
    <row r="24" spans="1:9" x14ac:dyDescent="0.2">
      <c r="A24" s="1784" t="s">
        <v>34</v>
      </c>
      <c r="B24" s="1784"/>
    </row>
  </sheetData>
  <mergeCells count="14">
    <mergeCell ref="A18:B18"/>
    <mergeCell ref="H9:H10"/>
    <mergeCell ref="I9:I10"/>
    <mergeCell ref="A3:I3"/>
    <mergeCell ref="A2:I2"/>
    <mergeCell ref="A4:I4"/>
    <mergeCell ref="A6:B10"/>
    <mergeCell ref="C6:G7"/>
    <mergeCell ref="H6:I8"/>
    <mergeCell ref="A15:B15"/>
    <mergeCell ref="A17:B17"/>
    <mergeCell ref="A12:B12"/>
    <mergeCell ref="A13:B13"/>
    <mergeCell ref="A14:B14"/>
  </mergeCells>
  <pageMargins left="0.7" right="0.7" top="0.75" bottom="0.5" header="0.3" footer="0.3"/>
  <pageSetup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31"/>
  <sheetViews>
    <sheetView zoomScaleNormal="100" workbookViewId="0">
      <selection activeCell="D10" sqref="D10"/>
    </sheetView>
  </sheetViews>
  <sheetFormatPr defaultRowHeight="12.75" x14ac:dyDescent="0.2"/>
  <cols>
    <col min="1" max="1" width="2.28515625" style="171" customWidth="1"/>
    <col min="2" max="2" width="17" style="171" customWidth="1"/>
    <col min="3" max="3" width="13.7109375" style="171" customWidth="1"/>
    <col min="4" max="4" width="10.7109375" style="171" customWidth="1"/>
    <col min="5" max="5" width="17.85546875" style="171" customWidth="1"/>
    <col min="6" max="6" width="8.7109375" style="171" customWidth="1"/>
    <col min="7" max="7" width="4.7109375" style="171" customWidth="1"/>
    <col min="8" max="8" width="10.7109375" style="251" customWidth="1"/>
    <col min="9" max="9" width="5.7109375" style="251" customWidth="1"/>
    <col min="10" max="10" width="19" style="171" customWidth="1"/>
    <col min="11" max="11" width="8.7109375" style="171" customWidth="1"/>
    <col min="12" max="12" width="4.7109375" style="171" customWidth="1"/>
    <col min="13" max="13" width="10.7109375" style="171" customWidth="1"/>
    <col min="14" max="14" width="5.7109375" style="171" customWidth="1"/>
  </cols>
  <sheetData>
    <row r="1" spans="1:16" x14ac:dyDescent="0.2">
      <c r="A1" s="144"/>
      <c r="B1" s="145"/>
      <c r="C1" s="145"/>
      <c r="D1" s="145"/>
      <c r="E1" s="145"/>
      <c r="F1" s="145"/>
      <c r="G1" s="145"/>
      <c r="H1" s="145"/>
      <c r="I1" s="145"/>
      <c r="J1" s="145"/>
      <c r="K1" s="145"/>
      <c r="L1" s="145"/>
      <c r="M1" s="145"/>
      <c r="N1" s="210"/>
    </row>
    <row r="2" spans="1:16" ht="20.25" x14ac:dyDescent="0.2">
      <c r="A2" s="2556" t="s">
        <v>123</v>
      </c>
      <c r="B2" s="2557"/>
      <c r="C2" s="2557"/>
      <c r="D2" s="2557"/>
      <c r="E2" s="2557"/>
      <c r="F2" s="2557"/>
      <c r="G2" s="2557"/>
      <c r="H2" s="2557"/>
      <c r="I2" s="2557"/>
      <c r="J2" s="2557"/>
      <c r="K2" s="2557"/>
      <c r="L2" s="2557"/>
      <c r="M2" s="2557"/>
      <c r="N2" s="2558"/>
    </row>
    <row r="3" spans="1:16" ht="18" x14ac:dyDescent="0.2">
      <c r="A3" s="2559" t="s">
        <v>183</v>
      </c>
      <c r="B3" s="2560"/>
      <c r="C3" s="2560"/>
      <c r="D3" s="2560"/>
      <c r="E3" s="2560"/>
      <c r="F3" s="2560"/>
      <c r="G3" s="2560"/>
      <c r="H3" s="2560"/>
      <c r="I3" s="2560"/>
      <c r="J3" s="2560"/>
      <c r="K3" s="2560"/>
      <c r="L3" s="2560"/>
      <c r="M3" s="2560"/>
      <c r="N3" s="2561"/>
    </row>
    <row r="4" spans="1:16" ht="18" x14ac:dyDescent="0.2">
      <c r="A4" s="2559" t="s">
        <v>1</v>
      </c>
      <c r="B4" s="2560"/>
      <c r="C4" s="2560"/>
      <c r="D4" s="2560"/>
      <c r="E4" s="2560"/>
      <c r="F4" s="2560"/>
      <c r="G4" s="2560"/>
      <c r="H4" s="2560"/>
      <c r="I4" s="2560"/>
      <c r="J4" s="2560"/>
      <c r="K4" s="2560"/>
      <c r="L4" s="2560"/>
      <c r="M4" s="2560"/>
      <c r="N4" s="2561"/>
    </row>
    <row r="5" spans="1:16" ht="13.5" thickBot="1" x14ac:dyDescent="0.25">
      <c r="A5" s="146"/>
      <c r="B5" s="147"/>
      <c r="C5" s="147"/>
      <c r="D5" s="147"/>
      <c r="E5" s="147"/>
      <c r="F5" s="147"/>
      <c r="G5" s="147"/>
      <c r="H5" s="147"/>
      <c r="I5" s="147"/>
      <c r="J5" s="147"/>
      <c r="K5" s="147"/>
      <c r="L5" s="147"/>
      <c r="M5" s="147"/>
      <c r="N5" s="203"/>
    </row>
    <row r="6" spans="1:16" x14ac:dyDescent="0.2">
      <c r="A6" s="156"/>
      <c r="B6" s="157"/>
      <c r="C6" s="211"/>
      <c r="D6" s="157"/>
      <c r="E6" s="212"/>
      <c r="F6" s="213"/>
      <c r="G6" s="213"/>
      <c r="H6" s="214"/>
      <c r="I6" s="214"/>
      <c r="J6" s="215"/>
      <c r="K6" s="157"/>
      <c r="L6" s="157"/>
      <c r="M6" s="216"/>
      <c r="N6" s="217"/>
    </row>
    <row r="7" spans="1:16" x14ac:dyDescent="0.2">
      <c r="A7" s="218"/>
      <c r="B7" s="219"/>
      <c r="C7" s="220"/>
      <c r="D7" s="219"/>
      <c r="E7" s="221"/>
      <c r="F7" s="222"/>
      <c r="G7" s="222"/>
      <c r="H7" s="2654" t="s">
        <v>124</v>
      </c>
      <c r="I7" s="2655"/>
      <c r="J7" s="221"/>
      <c r="K7" s="222"/>
      <c r="L7" s="222"/>
      <c r="M7" s="223" t="s">
        <v>124</v>
      </c>
      <c r="N7" s="224"/>
    </row>
    <row r="8" spans="1:16" x14ac:dyDescent="0.2">
      <c r="A8" s="218" t="s">
        <v>125</v>
      </c>
      <c r="B8" s="219"/>
      <c r="C8" s="225" t="s">
        <v>126</v>
      </c>
      <c r="D8" s="226"/>
      <c r="E8" s="227"/>
      <c r="F8" s="219"/>
      <c r="G8" s="219"/>
      <c r="H8" s="2656" t="s">
        <v>127</v>
      </c>
      <c r="I8" s="2657"/>
      <c r="J8" s="221"/>
      <c r="K8" s="222"/>
      <c r="L8" s="222"/>
      <c r="M8" s="223" t="s">
        <v>127</v>
      </c>
      <c r="N8" s="224"/>
    </row>
    <row r="9" spans="1:16" x14ac:dyDescent="0.2">
      <c r="A9" s="218" t="s">
        <v>128</v>
      </c>
      <c r="B9" s="219"/>
      <c r="C9" s="228" t="s">
        <v>128</v>
      </c>
      <c r="D9" s="222" t="s">
        <v>49</v>
      </c>
      <c r="E9" s="229" t="s">
        <v>12</v>
      </c>
      <c r="F9" s="219"/>
      <c r="G9" s="219"/>
      <c r="H9" s="2656" t="s">
        <v>52</v>
      </c>
      <c r="I9" s="2657"/>
      <c r="J9" s="229" t="s">
        <v>129</v>
      </c>
      <c r="K9" s="219"/>
      <c r="L9" s="219"/>
      <c r="M9" s="223" t="s">
        <v>52</v>
      </c>
      <c r="N9" s="224"/>
    </row>
    <row r="10" spans="1:16" x14ac:dyDescent="0.2">
      <c r="A10" s="218"/>
      <c r="B10" s="219"/>
      <c r="C10" s="228"/>
      <c r="D10" s="222"/>
      <c r="E10" s="229"/>
      <c r="F10" s="219"/>
      <c r="G10" s="219"/>
      <c r="H10" s="223"/>
      <c r="I10" s="223"/>
      <c r="J10" s="230" t="s">
        <v>853</v>
      </c>
      <c r="K10" s="231"/>
      <c r="L10" s="231"/>
      <c r="M10" s="232" t="s">
        <v>853</v>
      </c>
      <c r="N10" s="233"/>
    </row>
    <row r="11" spans="1:16" ht="13.5" thickBot="1" x14ac:dyDescent="0.25">
      <c r="A11" s="158"/>
      <c r="B11" s="159"/>
      <c r="C11" s="160"/>
      <c r="D11" s="159"/>
      <c r="E11" s="234"/>
      <c r="F11" s="159"/>
      <c r="G11" s="159"/>
      <c r="H11" s="235"/>
      <c r="I11" s="235"/>
      <c r="J11" s="234"/>
      <c r="K11" s="159"/>
      <c r="L11" s="159"/>
      <c r="M11" s="235"/>
      <c r="N11" s="236"/>
    </row>
    <row r="12" spans="1:16" ht="13.5" customHeight="1" x14ac:dyDescent="0.2">
      <c r="A12" s="161"/>
      <c r="B12" s="237"/>
      <c r="C12" s="162"/>
      <c r="D12" s="162"/>
      <c r="E12" s="174"/>
      <c r="F12" s="162"/>
      <c r="G12" s="162"/>
      <c r="H12" s="238"/>
      <c r="I12" s="238"/>
      <c r="J12" s="174"/>
      <c r="K12" s="162"/>
      <c r="L12" s="162"/>
      <c r="M12" s="238"/>
      <c r="N12" s="239"/>
      <c r="O12" s="328"/>
      <c r="P12" s="328"/>
    </row>
    <row r="13" spans="1:16" ht="19.149999999999999" customHeight="1" x14ac:dyDescent="0.2">
      <c r="A13" s="2652" t="s">
        <v>130</v>
      </c>
      <c r="B13" s="2653"/>
      <c r="C13" s="240">
        <v>99685</v>
      </c>
      <c r="D13" s="241">
        <v>2734</v>
      </c>
      <c r="E13" s="242">
        <v>997612728</v>
      </c>
      <c r="F13" s="243">
        <f t="shared" ref="F13:F19" si="0">E13/$E$19</f>
        <v>2.0454487702799742E-2</v>
      </c>
      <c r="G13" s="243"/>
      <c r="H13" s="244">
        <f t="shared" ref="H13:H19" si="1">E13/C13</f>
        <v>10007.651381852836</v>
      </c>
      <c r="I13" s="244"/>
      <c r="J13" s="242">
        <v>1404097035</v>
      </c>
      <c r="K13" s="243">
        <f t="shared" ref="K13:K19" si="2">J13/$J$19</f>
        <v>2.2175398522901266E-2</v>
      </c>
      <c r="L13" s="243"/>
      <c r="M13" s="244">
        <f t="shared" ref="M13:M19" si="3">J13/C13</f>
        <v>14085.339168380398</v>
      </c>
      <c r="N13" s="245"/>
      <c r="O13" s="328"/>
      <c r="P13" s="328"/>
    </row>
    <row r="14" spans="1:16" ht="19.149999999999999" customHeight="1" x14ac:dyDescent="0.2">
      <c r="A14" s="2652" t="s">
        <v>131</v>
      </c>
      <c r="B14" s="2653"/>
      <c r="C14" s="240">
        <v>498779</v>
      </c>
      <c r="D14" s="241">
        <v>1582</v>
      </c>
      <c r="E14" s="246">
        <v>5193606180</v>
      </c>
      <c r="F14" s="243">
        <f t="shared" si="0"/>
        <v>0.10648676661831318</v>
      </c>
      <c r="G14" s="243"/>
      <c r="H14" s="539">
        <f t="shared" si="1"/>
        <v>10412.640026945801</v>
      </c>
      <c r="I14" s="247"/>
      <c r="J14" s="246">
        <v>7421845768</v>
      </c>
      <c r="K14" s="243">
        <f t="shared" si="2"/>
        <v>0.11721582168351222</v>
      </c>
      <c r="L14" s="243"/>
      <c r="M14" s="539">
        <f t="shared" si="3"/>
        <v>14880.028565757581</v>
      </c>
      <c r="N14" s="248"/>
      <c r="O14" s="328"/>
      <c r="P14" s="328"/>
    </row>
    <row r="15" spans="1:16" ht="19.149999999999999" customHeight="1" x14ac:dyDescent="0.2">
      <c r="A15" s="2652" t="s">
        <v>132</v>
      </c>
      <c r="B15" s="2653"/>
      <c r="C15" s="240">
        <v>510613</v>
      </c>
      <c r="D15" s="241">
        <v>253</v>
      </c>
      <c r="E15" s="246">
        <v>7941303955</v>
      </c>
      <c r="F15" s="243">
        <f t="shared" si="0"/>
        <v>0.16282400929004831</v>
      </c>
      <c r="G15" s="243"/>
      <c r="H15" s="539">
        <f t="shared" si="1"/>
        <v>15552.490741520487</v>
      </c>
      <c r="I15" s="247"/>
      <c r="J15" s="246">
        <v>11021212279</v>
      </c>
      <c r="K15" s="243">
        <f t="shared" si="2"/>
        <v>0.17406188347397081</v>
      </c>
      <c r="L15" s="243"/>
      <c r="M15" s="539">
        <f t="shared" si="3"/>
        <v>21584.276700749884</v>
      </c>
      <c r="N15" s="248"/>
      <c r="O15" s="328"/>
      <c r="P15" s="328"/>
    </row>
    <row r="16" spans="1:16" ht="19.149999999999999" customHeight="1" x14ac:dyDescent="0.2">
      <c r="A16" s="2652" t="s">
        <v>133</v>
      </c>
      <c r="B16" s="2653"/>
      <c r="C16" s="240">
        <v>254250</v>
      </c>
      <c r="D16" s="241">
        <v>35</v>
      </c>
      <c r="E16" s="246">
        <v>5685456331</v>
      </c>
      <c r="F16" s="243">
        <f t="shared" si="0"/>
        <v>0.11657138420876727</v>
      </c>
      <c r="G16" s="243"/>
      <c r="H16" s="539">
        <f t="shared" si="1"/>
        <v>22361.67681809243</v>
      </c>
      <c r="I16" s="247"/>
      <c r="J16" s="246">
        <v>7612941777</v>
      </c>
      <c r="K16" s="243">
        <f t="shared" si="2"/>
        <v>0.12023386819317594</v>
      </c>
      <c r="L16" s="243"/>
      <c r="M16" s="539">
        <f t="shared" si="3"/>
        <v>29942.74051917404</v>
      </c>
      <c r="N16" s="248"/>
      <c r="O16" s="328"/>
      <c r="P16" s="328"/>
    </row>
    <row r="17" spans="1:16" ht="19.149999999999999" customHeight="1" x14ac:dyDescent="0.2">
      <c r="A17" s="2652" t="s">
        <v>134</v>
      </c>
      <c r="B17" s="2653"/>
      <c r="C17" s="240">
        <v>843805</v>
      </c>
      <c r="D17" s="241">
        <v>36</v>
      </c>
      <c r="E17" s="246">
        <v>28954336323</v>
      </c>
      <c r="F17" s="243">
        <f t="shared" si="0"/>
        <v>0.593663352159568</v>
      </c>
      <c r="G17" s="243"/>
      <c r="H17" s="539">
        <f t="shared" si="1"/>
        <v>34314.013691551962</v>
      </c>
      <c r="I17" s="247"/>
      <c r="J17" s="246">
        <v>35857684490</v>
      </c>
      <c r="K17" s="243">
        <f t="shared" si="2"/>
        <v>0.5663130281264398</v>
      </c>
      <c r="L17" s="243"/>
      <c r="M17" s="539">
        <f t="shared" si="3"/>
        <v>42495.226373391954</v>
      </c>
      <c r="N17" s="248"/>
      <c r="O17" s="328"/>
      <c r="P17" s="328"/>
    </row>
    <row r="18" spans="1:16" ht="7.9" customHeight="1" x14ac:dyDescent="0.2">
      <c r="A18" s="2014"/>
      <c r="B18" s="2015"/>
      <c r="C18" s="240"/>
      <c r="D18" s="241"/>
      <c r="E18" s="246"/>
      <c r="F18" s="243"/>
      <c r="G18" s="243"/>
      <c r="H18" s="539"/>
      <c r="I18" s="247"/>
      <c r="J18" s="246"/>
      <c r="K18" s="243"/>
      <c r="L18" s="243"/>
      <c r="M18" s="539"/>
      <c r="N18" s="248"/>
      <c r="O18" s="328"/>
      <c r="P18" s="328"/>
    </row>
    <row r="19" spans="1:16" ht="19.149999999999999" customHeight="1" x14ac:dyDescent="0.2">
      <c r="A19" s="2652" t="s">
        <v>22</v>
      </c>
      <c r="B19" s="2653"/>
      <c r="C19" s="240">
        <f>SUM(C13:C17)</f>
        <v>2207132</v>
      </c>
      <c r="D19" s="241">
        <f>SUM(D13:D17)</f>
        <v>4640</v>
      </c>
      <c r="E19" s="242">
        <f>SUM(E13:E17)+1</f>
        <v>48772315518</v>
      </c>
      <c r="F19" s="243">
        <f t="shared" si="0"/>
        <v>1</v>
      </c>
      <c r="G19" s="240"/>
      <c r="H19" s="244">
        <f t="shared" si="1"/>
        <v>22097.597931614422</v>
      </c>
      <c r="I19" s="244"/>
      <c r="J19" s="242">
        <f>SUM(J13:J17)</f>
        <v>63317781349</v>
      </c>
      <c r="K19" s="243">
        <f t="shared" si="2"/>
        <v>1</v>
      </c>
      <c r="L19" s="243"/>
      <c r="M19" s="244">
        <f t="shared" si="3"/>
        <v>28687.809043138335</v>
      </c>
      <c r="N19" s="245"/>
      <c r="O19" s="328"/>
      <c r="P19" s="328"/>
    </row>
    <row r="20" spans="1:16" ht="13.5" thickBot="1" x14ac:dyDescent="0.25">
      <c r="A20" s="152"/>
      <c r="B20" s="199"/>
      <c r="C20" s="183"/>
      <c r="D20" s="183" t="s">
        <v>17</v>
      </c>
      <c r="E20" s="207"/>
      <c r="F20" s="183"/>
      <c r="G20" s="183"/>
      <c r="H20" s="249"/>
      <c r="I20" s="249"/>
      <c r="J20" s="207"/>
      <c r="K20" s="183"/>
      <c r="L20" s="183"/>
      <c r="M20" s="249"/>
      <c r="N20" s="250"/>
      <c r="O20" s="328"/>
      <c r="P20" s="328"/>
    </row>
    <row r="21" spans="1:16" x14ac:dyDescent="0.2">
      <c r="O21" s="328"/>
      <c r="P21" s="328"/>
    </row>
    <row r="22" spans="1:16" x14ac:dyDescent="0.2">
      <c r="A22" s="1784" t="s">
        <v>860</v>
      </c>
      <c r="B22" s="1784"/>
      <c r="O22" s="328"/>
      <c r="P22" s="328"/>
    </row>
    <row r="23" spans="1:16" x14ac:dyDescent="0.2">
      <c r="A23" s="2100" t="s">
        <v>979</v>
      </c>
      <c r="B23" s="2100"/>
      <c r="C23" s="105"/>
      <c r="D23" s="105"/>
      <c r="E23" s="105"/>
      <c r="F23" s="105"/>
      <c r="G23" s="105"/>
      <c r="H23" s="105"/>
      <c r="I23" s="105"/>
      <c r="J23" s="105"/>
      <c r="K23"/>
      <c r="L23"/>
      <c r="M23"/>
      <c r="N23"/>
    </row>
    <row r="24" spans="1:16" x14ac:dyDescent="0.2">
      <c r="A24" s="1784" t="s">
        <v>113</v>
      </c>
      <c r="B24" s="1784"/>
      <c r="O24" s="328"/>
      <c r="P24" s="328"/>
    </row>
    <row r="25" spans="1:16" x14ac:dyDescent="0.2">
      <c r="A25" s="1784" t="s">
        <v>861</v>
      </c>
      <c r="B25" s="1784"/>
      <c r="O25" s="328"/>
      <c r="P25" s="328"/>
    </row>
    <row r="26" spans="1:16" x14ac:dyDescent="0.2">
      <c r="A26" s="1784" t="s">
        <v>135</v>
      </c>
      <c r="B26" s="1784"/>
      <c r="O26" s="328"/>
      <c r="P26" s="328"/>
    </row>
    <row r="27" spans="1:16" x14ac:dyDescent="0.2">
      <c r="A27" s="1784" t="s">
        <v>34</v>
      </c>
      <c r="B27" s="1784"/>
      <c r="O27" s="328"/>
      <c r="P27" s="328"/>
    </row>
    <row r="28" spans="1:16" x14ac:dyDescent="0.2">
      <c r="A28" s="1784" t="s">
        <v>181</v>
      </c>
      <c r="B28" s="1784"/>
      <c r="O28" s="328"/>
      <c r="P28" s="328"/>
    </row>
    <row r="29" spans="1:16" x14ac:dyDescent="0.2">
      <c r="O29" s="328"/>
      <c r="P29" s="328"/>
    </row>
    <row r="30" spans="1:16" x14ac:dyDescent="0.2">
      <c r="O30" s="328"/>
      <c r="P30" s="328"/>
    </row>
    <row r="31" spans="1:16" x14ac:dyDescent="0.2">
      <c r="O31" s="328"/>
      <c r="P31" s="328"/>
    </row>
  </sheetData>
  <mergeCells count="12">
    <mergeCell ref="A19:B19"/>
    <mergeCell ref="A2:N2"/>
    <mergeCell ref="A3:N3"/>
    <mergeCell ref="A4:N4"/>
    <mergeCell ref="H7:I7"/>
    <mergeCell ref="H8:I8"/>
    <mergeCell ref="H9:I9"/>
    <mergeCell ref="A13:B13"/>
    <mergeCell ref="A14:B14"/>
    <mergeCell ref="A15:B15"/>
    <mergeCell ref="A16:B16"/>
    <mergeCell ref="A17:B17"/>
  </mergeCells>
  <printOptions horizontalCentered="1"/>
  <pageMargins left="0.7" right="0.7" top="0.75" bottom="0.5" header="0.3" footer="0.3"/>
  <pageSetup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V177"/>
  <sheetViews>
    <sheetView zoomScaleNormal="100" workbookViewId="0">
      <selection activeCell="D10" sqref="D10"/>
    </sheetView>
  </sheetViews>
  <sheetFormatPr defaultRowHeight="12.75" x14ac:dyDescent="0.2"/>
  <cols>
    <col min="1" max="1" width="2.28515625" style="171" customWidth="1"/>
    <col min="2" max="2" width="17" style="171" customWidth="1"/>
    <col min="3" max="3" width="10.7109375" style="171" customWidth="1"/>
    <col min="4" max="4" width="6.7109375" style="171" customWidth="1"/>
    <col min="5" max="5" width="10.5703125" style="171" customWidth="1"/>
    <col min="6" max="6" width="6.7109375" style="171" customWidth="1"/>
    <col min="7" max="7" width="10.7109375" style="171" customWidth="1"/>
    <col min="8" max="8" width="6.7109375" style="171" customWidth="1"/>
    <col min="9" max="9" width="10.7109375" style="171" customWidth="1"/>
    <col min="10" max="10" width="6.7109375" style="171" customWidth="1"/>
    <col min="11" max="11" width="10.7109375" style="171" customWidth="1"/>
    <col min="12" max="12" width="6.7109375" style="171" customWidth="1"/>
    <col min="13" max="13" width="10.7109375" customWidth="1"/>
    <col min="14" max="14" width="6.7109375" customWidth="1"/>
    <col min="15" max="15" width="10.5703125" customWidth="1"/>
    <col min="16" max="16" width="4" customWidth="1"/>
    <col min="17" max="17" width="9" customWidth="1"/>
    <col min="18" max="18" width="4.7109375" customWidth="1"/>
    <col min="19" max="19" width="1.28515625" customWidth="1"/>
  </cols>
  <sheetData>
    <row r="1" spans="1:22" x14ac:dyDescent="0.2">
      <c r="A1" s="2658"/>
      <c r="B1" s="2659"/>
      <c r="C1" s="2659"/>
      <c r="D1" s="2659"/>
      <c r="E1" s="2659"/>
      <c r="F1" s="2659"/>
      <c r="G1" s="2659"/>
      <c r="H1" s="2659"/>
      <c r="I1" s="2659"/>
      <c r="J1" s="2659"/>
      <c r="K1" s="2659"/>
      <c r="L1" s="2659"/>
      <c r="M1" s="2659"/>
      <c r="N1" s="2659"/>
      <c r="O1" s="2659"/>
      <c r="P1" s="2659"/>
      <c r="Q1" s="2659"/>
      <c r="R1" s="2060"/>
      <c r="S1" s="252"/>
    </row>
    <row r="2" spans="1:22" ht="20.25" x14ac:dyDescent="0.2">
      <c r="A2" s="2556" t="s">
        <v>136</v>
      </c>
      <c r="B2" s="2557"/>
      <c r="C2" s="2557"/>
      <c r="D2" s="2557"/>
      <c r="E2" s="2557"/>
      <c r="F2" s="2557"/>
      <c r="G2" s="2557"/>
      <c r="H2" s="2557"/>
      <c r="I2" s="2557"/>
      <c r="J2" s="2557"/>
      <c r="K2" s="2557"/>
      <c r="L2" s="2557"/>
      <c r="M2" s="2557"/>
      <c r="N2" s="2557"/>
      <c r="O2" s="2557"/>
      <c r="P2" s="2557"/>
      <c r="Q2" s="2557"/>
      <c r="R2" s="2557"/>
      <c r="S2" s="2558"/>
    </row>
    <row r="3" spans="1:22" ht="18" x14ac:dyDescent="0.2">
      <c r="A3" s="2559" t="s">
        <v>182</v>
      </c>
      <c r="B3" s="2560"/>
      <c r="C3" s="2560"/>
      <c r="D3" s="2560"/>
      <c r="E3" s="2560"/>
      <c r="F3" s="2560"/>
      <c r="G3" s="2560"/>
      <c r="H3" s="2560"/>
      <c r="I3" s="2560"/>
      <c r="J3" s="2560"/>
      <c r="K3" s="2560"/>
      <c r="L3" s="2560"/>
      <c r="M3" s="2560"/>
      <c r="N3" s="2560"/>
      <c r="O3" s="2560"/>
      <c r="P3" s="2560"/>
      <c r="Q3" s="2560"/>
      <c r="R3" s="2560"/>
      <c r="S3" s="2561"/>
    </row>
    <row r="4" spans="1:22" ht="20.25" customHeight="1" x14ac:dyDescent="0.2">
      <c r="A4" s="2559" t="s">
        <v>1</v>
      </c>
      <c r="B4" s="2560"/>
      <c r="C4" s="2560"/>
      <c r="D4" s="2560"/>
      <c r="E4" s="2560"/>
      <c r="F4" s="2560"/>
      <c r="G4" s="2560"/>
      <c r="H4" s="2560"/>
      <c r="I4" s="2560"/>
      <c r="J4" s="2560"/>
      <c r="K4" s="2560"/>
      <c r="L4" s="2560"/>
      <c r="M4" s="2560"/>
      <c r="N4" s="2560"/>
      <c r="O4" s="2560"/>
      <c r="P4" s="2560"/>
      <c r="Q4" s="2560"/>
      <c r="R4" s="2560"/>
      <c r="S4" s="2561"/>
    </row>
    <row r="5" spans="1:22" ht="13.5" thickBot="1" x14ac:dyDescent="0.25">
      <c r="A5" s="146"/>
      <c r="B5" s="147"/>
      <c r="C5" s="147"/>
      <c r="D5" s="147"/>
      <c r="E5" s="147"/>
      <c r="F5" s="147"/>
      <c r="G5" s="147"/>
      <c r="H5" s="147"/>
      <c r="I5" s="147"/>
      <c r="J5" s="147"/>
      <c r="K5" s="147"/>
      <c r="L5" s="147"/>
      <c r="M5" s="147"/>
      <c r="N5" s="2595"/>
      <c r="O5" s="2595"/>
      <c r="P5" s="2595"/>
      <c r="Q5" s="2595"/>
      <c r="R5" s="2056"/>
      <c r="S5" s="253"/>
    </row>
    <row r="6" spans="1:22" x14ac:dyDescent="0.2">
      <c r="A6" s="2642" t="s">
        <v>84</v>
      </c>
      <c r="B6" s="2643"/>
      <c r="C6" s="2589" t="s">
        <v>137</v>
      </c>
      <c r="D6" s="2590"/>
      <c r="E6" s="2590"/>
      <c r="F6" s="2590"/>
      <c r="G6" s="2590"/>
      <c r="H6" s="2590"/>
      <c r="I6" s="2590"/>
      <c r="J6" s="2590"/>
      <c r="K6" s="2590"/>
      <c r="L6" s="2590"/>
      <c r="M6" s="2590"/>
      <c r="N6" s="2660"/>
      <c r="O6" s="2662"/>
      <c r="P6" s="2663"/>
      <c r="Q6" s="2663"/>
      <c r="R6" s="2663"/>
      <c r="S6" s="2664"/>
    </row>
    <row r="7" spans="1:22" ht="24" customHeight="1" x14ac:dyDescent="0.2">
      <c r="A7" s="2644"/>
      <c r="B7" s="2645"/>
      <c r="C7" s="2591"/>
      <c r="D7" s="2592"/>
      <c r="E7" s="2592"/>
      <c r="F7" s="2592"/>
      <c r="G7" s="2592"/>
      <c r="H7" s="2592"/>
      <c r="I7" s="2592"/>
      <c r="J7" s="2592"/>
      <c r="K7" s="2592"/>
      <c r="L7" s="2592"/>
      <c r="M7" s="2592"/>
      <c r="N7" s="2661"/>
      <c r="O7" s="2665"/>
      <c r="P7" s="2666"/>
      <c r="Q7" s="2666"/>
      <c r="R7" s="2666"/>
      <c r="S7" s="2667"/>
    </row>
    <row r="8" spans="1:22" x14ac:dyDescent="0.2">
      <c r="A8" s="2644"/>
      <c r="B8" s="2645"/>
      <c r="C8" s="2668" t="s">
        <v>138</v>
      </c>
      <c r="D8" s="2669"/>
      <c r="E8" s="2669" t="s">
        <v>139</v>
      </c>
      <c r="F8" s="2669"/>
      <c r="G8" s="2669" t="s">
        <v>131</v>
      </c>
      <c r="H8" s="2669"/>
      <c r="I8" s="2669" t="s">
        <v>132</v>
      </c>
      <c r="J8" s="2669"/>
      <c r="K8" s="2669" t="s">
        <v>133</v>
      </c>
      <c r="L8" s="2669"/>
      <c r="M8" s="2669" t="s">
        <v>134</v>
      </c>
      <c r="N8" s="2669"/>
      <c r="O8" s="2670" t="s">
        <v>22</v>
      </c>
      <c r="P8" s="2671"/>
      <c r="Q8" s="2607" t="s">
        <v>93</v>
      </c>
      <c r="R8" s="2607"/>
      <c r="S8" s="172"/>
    </row>
    <row r="9" spans="1:22" ht="16.899999999999999" customHeight="1" thickBot="1" x14ac:dyDescent="0.25">
      <c r="A9" s="2646"/>
      <c r="B9" s="2647"/>
      <c r="C9" s="160"/>
      <c r="D9" s="159"/>
      <c r="E9" s="159"/>
      <c r="F9" s="159"/>
      <c r="G9" s="159"/>
      <c r="H9" s="159"/>
      <c r="I9" s="159"/>
      <c r="J9" s="159"/>
      <c r="K9" s="159"/>
      <c r="L9" s="159"/>
      <c r="M9" s="159"/>
      <c r="N9" s="159"/>
      <c r="O9" s="2672"/>
      <c r="P9" s="2673"/>
      <c r="Q9" s="2609"/>
      <c r="R9" s="2609"/>
      <c r="S9" s="173"/>
    </row>
    <row r="10" spans="1:22" x14ac:dyDescent="0.2">
      <c r="A10" s="161"/>
      <c r="B10" s="162"/>
      <c r="C10" s="163"/>
      <c r="D10" s="162"/>
      <c r="E10" s="162"/>
      <c r="F10" s="162"/>
      <c r="G10" s="162"/>
      <c r="H10" s="162"/>
      <c r="I10" s="162"/>
      <c r="J10" s="162"/>
      <c r="K10" s="162"/>
      <c r="L10" s="162"/>
      <c r="M10" s="162"/>
      <c r="N10" s="162"/>
      <c r="O10" s="174"/>
      <c r="P10" s="162"/>
      <c r="Q10" s="162"/>
      <c r="R10" s="162"/>
      <c r="S10" s="166"/>
    </row>
    <row r="11" spans="1:22" ht="19.149999999999999" customHeight="1" x14ac:dyDescent="0.2">
      <c r="A11" s="2652" t="s">
        <v>16</v>
      </c>
      <c r="B11" s="2653"/>
      <c r="C11" s="256">
        <v>193</v>
      </c>
      <c r="D11" s="257"/>
      <c r="E11" s="258">
        <v>223</v>
      </c>
      <c r="F11" s="259"/>
      <c r="G11" s="260">
        <v>159</v>
      </c>
      <c r="H11" s="259"/>
      <c r="I11" s="260">
        <v>11</v>
      </c>
      <c r="J11" s="259"/>
      <c r="K11" s="261" t="s">
        <v>33</v>
      </c>
      <c r="L11" s="259"/>
      <c r="M11" s="261" t="s">
        <v>33</v>
      </c>
      <c r="N11" s="259"/>
      <c r="O11" s="177">
        <f>SUM(C11:M11)</f>
        <v>586</v>
      </c>
      <c r="P11" s="168"/>
      <c r="Q11" s="179">
        <f t="shared" ref="Q11:Q22" si="0">+O11/O$24</f>
        <v>0.12629310344827585</v>
      </c>
      <c r="R11" s="179"/>
      <c r="S11" s="169"/>
      <c r="V11" s="334"/>
    </row>
    <row r="12" spans="1:22" ht="19.149999999999999" customHeight="1" x14ac:dyDescent="0.2">
      <c r="A12" s="2652" t="s">
        <v>18</v>
      </c>
      <c r="B12" s="2653"/>
      <c r="C12" s="256">
        <v>192</v>
      </c>
      <c r="D12" s="257"/>
      <c r="E12" s="258">
        <v>241</v>
      </c>
      <c r="F12" s="259"/>
      <c r="G12" s="260">
        <v>169</v>
      </c>
      <c r="H12" s="259"/>
      <c r="I12" s="260">
        <v>20</v>
      </c>
      <c r="J12" s="259"/>
      <c r="K12" s="261" t="s">
        <v>33</v>
      </c>
      <c r="L12" s="259"/>
      <c r="M12" s="261" t="s">
        <v>33</v>
      </c>
      <c r="N12" s="259"/>
      <c r="O12" s="177">
        <f t="shared" ref="O12:O17" si="1">SUM(C12:M12)</f>
        <v>622</v>
      </c>
      <c r="P12" s="168"/>
      <c r="Q12" s="179">
        <f t="shared" si="0"/>
        <v>0.13405172413793104</v>
      </c>
      <c r="R12" s="179"/>
      <c r="S12" s="169"/>
    </row>
    <row r="13" spans="1:22" ht="19.149999999999999" customHeight="1" x14ac:dyDescent="0.2">
      <c r="A13" s="2652" t="s">
        <v>19</v>
      </c>
      <c r="B13" s="2653"/>
      <c r="C13" s="256">
        <v>156</v>
      </c>
      <c r="D13" s="257"/>
      <c r="E13" s="258">
        <v>201</v>
      </c>
      <c r="F13" s="259"/>
      <c r="G13" s="260">
        <v>161</v>
      </c>
      <c r="H13" s="259"/>
      <c r="I13" s="260">
        <v>14</v>
      </c>
      <c r="J13" s="259"/>
      <c r="K13" s="260">
        <v>4</v>
      </c>
      <c r="L13" s="259"/>
      <c r="M13" s="260">
        <v>1</v>
      </c>
      <c r="N13" s="259"/>
      <c r="O13" s="177">
        <f t="shared" si="1"/>
        <v>537</v>
      </c>
      <c r="P13" s="168"/>
      <c r="Q13" s="179">
        <f t="shared" si="0"/>
        <v>0.11573275862068966</v>
      </c>
      <c r="R13" s="179"/>
      <c r="S13" s="169"/>
    </row>
    <row r="14" spans="1:22" ht="19.149999999999999" customHeight="1" x14ac:dyDescent="0.2">
      <c r="A14" s="2652" t="s">
        <v>20</v>
      </c>
      <c r="B14" s="2653"/>
      <c r="C14" s="256">
        <v>157</v>
      </c>
      <c r="D14" s="257"/>
      <c r="E14" s="260">
        <v>253</v>
      </c>
      <c r="F14" s="259"/>
      <c r="G14" s="260">
        <v>259</v>
      </c>
      <c r="H14" s="259"/>
      <c r="I14" s="260">
        <v>21</v>
      </c>
      <c r="J14" s="259"/>
      <c r="K14" s="260">
        <v>1</v>
      </c>
      <c r="L14" s="259"/>
      <c r="M14" s="260">
        <v>3</v>
      </c>
      <c r="N14" s="259"/>
      <c r="O14" s="177">
        <f t="shared" si="1"/>
        <v>694</v>
      </c>
      <c r="P14" s="168"/>
      <c r="Q14" s="179">
        <f t="shared" si="0"/>
        <v>0.14956896551724139</v>
      </c>
      <c r="R14" s="179"/>
      <c r="S14" s="169"/>
    </row>
    <row r="15" spans="1:22" ht="19.149999999999999" customHeight="1" x14ac:dyDescent="0.2">
      <c r="A15" s="2652" t="s">
        <v>21</v>
      </c>
      <c r="B15" s="2653"/>
      <c r="C15" s="262">
        <v>98</v>
      </c>
      <c r="D15" s="257"/>
      <c r="E15" s="260">
        <v>164</v>
      </c>
      <c r="F15" s="259"/>
      <c r="G15" s="260">
        <v>147</v>
      </c>
      <c r="H15" s="259"/>
      <c r="I15" s="260">
        <v>31</v>
      </c>
      <c r="J15" s="259"/>
      <c r="K15" s="260">
        <v>3</v>
      </c>
      <c r="L15" s="259"/>
      <c r="M15" s="261">
        <v>1</v>
      </c>
      <c r="N15" s="259"/>
      <c r="O15" s="177">
        <f t="shared" si="1"/>
        <v>444</v>
      </c>
      <c r="P15" s="168"/>
      <c r="Q15" s="179">
        <f t="shared" si="0"/>
        <v>9.568965517241379E-2</v>
      </c>
      <c r="R15" s="179"/>
      <c r="S15" s="169"/>
    </row>
    <row r="16" spans="1:22" ht="19.149999999999999" customHeight="1" x14ac:dyDescent="0.2">
      <c r="A16" s="2652" t="s">
        <v>91</v>
      </c>
      <c r="B16" s="2653"/>
      <c r="C16" s="262">
        <v>116</v>
      </c>
      <c r="D16" s="257"/>
      <c r="E16" s="260">
        <v>196</v>
      </c>
      <c r="F16" s="259"/>
      <c r="G16" s="260">
        <v>312</v>
      </c>
      <c r="H16" s="259"/>
      <c r="I16" s="260">
        <v>61</v>
      </c>
      <c r="J16" s="259"/>
      <c r="K16" s="260">
        <v>17</v>
      </c>
      <c r="L16" s="259"/>
      <c r="M16" s="260">
        <v>12</v>
      </c>
      <c r="N16" s="259"/>
      <c r="O16" s="177">
        <f t="shared" si="1"/>
        <v>714</v>
      </c>
      <c r="P16" s="168"/>
      <c r="Q16" s="179">
        <f t="shared" si="0"/>
        <v>0.15387931034482757</v>
      </c>
      <c r="R16" s="179"/>
      <c r="S16" s="169"/>
    </row>
    <row r="17" spans="1:19" ht="19.149999999999999" customHeight="1" x14ac:dyDescent="0.2">
      <c r="A17" s="2652" t="s">
        <v>92</v>
      </c>
      <c r="B17" s="2653"/>
      <c r="C17" s="262">
        <v>116</v>
      </c>
      <c r="D17" s="257"/>
      <c r="E17" s="260">
        <v>156</v>
      </c>
      <c r="F17" s="259"/>
      <c r="G17" s="260">
        <v>218</v>
      </c>
      <c r="H17" s="261"/>
      <c r="I17" s="260">
        <v>58</v>
      </c>
      <c r="J17" s="259"/>
      <c r="K17" s="260">
        <v>5</v>
      </c>
      <c r="L17" s="259"/>
      <c r="M17" s="260">
        <v>18</v>
      </c>
      <c r="N17" s="259"/>
      <c r="O17" s="177">
        <f t="shared" si="1"/>
        <v>571</v>
      </c>
      <c r="P17" s="168"/>
      <c r="Q17" s="179">
        <f t="shared" si="0"/>
        <v>0.12306034482758621</v>
      </c>
      <c r="R17" s="179"/>
      <c r="S17" s="169"/>
    </row>
    <row r="18" spans="1:19" ht="19.149999999999999" customHeight="1" x14ac:dyDescent="0.2">
      <c r="A18" s="2652">
        <v>2010</v>
      </c>
      <c r="B18" s="2653"/>
      <c r="C18" s="262">
        <v>36</v>
      </c>
      <c r="D18" s="257"/>
      <c r="E18" s="260">
        <v>53</v>
      </c>
      <c r="F18" s="259"/>
      <c r="G18" s="260">
        <v>53</v>
      </c>
      <c r="H18" s="259"/>
      <c r="I18" s="260">
        <v>10</v>
      </c>
      <c r="J18" s="259"/>
      <c r="K18" s="260">
        <v>2</v>
      </c>
      <c r="L18" s="259"/>
      <c r="M18" s="261" t="s">
        <v>33</v>
      </c>
      <c r="N18" s="259"/>
      <c r="O18" s="177">
        <f>SUM(C18:M18)</f>
        <v>154</v>
      </c>
      <c r="P18" s="168"/>
      <c r="Q18" s="179">
        <f t="shared" si="0"/>
        <v>3.318965517241379E-2</v>
      </c>
      <c r="R18" s="179"/>
      <c r="S18" s="169"/>
    </row>
    <row r="19" spans="1:19" ht="19.149999999999999" customHeight="1" x14ac:dyDescent="0.2">
      <c r="A19" s="2652">
        <v>2011</v>
      </c>
      <c r="B19" s="2653"/>
      <c r="C19" s="262">
        <v>19</v>
      </c>
      <c r="D19" s="257"/>
      <c r="E19" s="260">
        <v>33</v>
      </c>
      <c r="F19" s="259"/>
      <c r="G19" s="260">
        <v>34</v>
      </c>
      <c r="H19" s="259"/>
      <c r="I19" s="260">
        <v>10</v>
      </c>
      <c r="J19" s="259"/>
      <c r="K19" s="261" t="s">
        <v>33</v>
      </c>
      <c r="L19" s="259"/>
      <c r="M19" s="261" t="s">
        <v>33</v>
      </c>
      <c r="N19" s="259"/>
      <c r="O19" s="177">
        <f>SUM(C19:M19)</f>
        <v>96</v>
      </c>
      <c r="P19" s="168"/>
      <c r="Q19" s="179">
        <f t="shared" si="0"/>
        <v>2.0689655172413793E-2</v>
      </c>
      <c r="R19" s="179"/>
      <c r="S19" s="169"/>
    </row>
    <row r="20" spans="1:19" ht="19.149999999999999" customHeight="1" x14ac:dyDescent="0.2">
      <c r="A20" s="2652">
        <v>2012</v>
      </c>
      <c r="B20" s="2653"/>
      <c r="C20" s="262">
        <v>33</v>
      </c>
      <c r="D20" s="257"/>
      <c r="E20" s="260">
        <v>37</v>
      </c>
      <c r="F20" s="259"/>
      <c r="G20" s="260">
        <v>36</v>
      </c>
      <c r="H20" s="259"/>
      <c r="I20" s="260">
        <v>6</v>
      </c>
      <c r="J20" s="259"/>
      <c r="K20" s="260">
        <v>1</v>
      </c>
      <c r="L20" s="259"/>
      <c r="M20" s="261" t="s">
        <v>33</v>
      </c>
      <c r="N20" s="259"/>
      <c r="O20" s="177">
        <f>SUM(C20:M20)</f>
        <v>113</v>
      </c>
      <c r="P20" s="168"/>
      <c r="Q20" s="179">
        <f t="shared" si="0"/>
        <v>2.4353448275862069E-2</v>
      </c>
      <c r="R20" s="179"/>
      <c r="S20" s="169"/>
    </row>
    <row r="21" spans="1:19" ht="19.149999999999999" customHeight="1" x14ac:dyDescent="0.2">
      <c r="A21" s="2652">
        <v>2013</v>
      </c>
      <c r="B21" s="2653"/>
      <c r="C21" s="262">
        <v>21</v>
      </c>
      <c r="D21" s="257"/>
      <c r="E21" s="260">
        <v>27</v>
      </c>
      <c r="F21" s="259"/>
      <c r="G21" s="260">
        <v>21</v>
      </c>
      <c r="H21" s="259"/>
      <c r="I21" s="260">
        <v>8</v>
      </c>
      <c r="J21" s="259"/>
      <c r="K21" s="260">
        <v>2</v>
      </c>
      <c r="L21" s="259"/>
      <c r="M21" s="261" t="s">
        <v>33</v>
      </c>
      <c r="N21" s="259"/>
      <c r="O21" s="177">
        <f>SUM(C21:M21)</f>
        <v>79</v>
      </c>
      <c r="P21" s="168"/>
      <c r="Q21" s="179">
        <f t="shared" si="0"/>
        <v>1.7025862068965517E-2</v>
      </c>
      <c r="R21" s="179"/>
      <c r="S21" s="169"/>
    </row>
    <row r="22" spans="1:19" ht="19.149999999999999" customHeight="1" x14ac:dyDescent="0.2">
      <c r="A22" s="2652">
        <v>2014</v>
      </c>
      <c r="B22" s="2653"/>
      <c r="C22" s="262">
        <v>7</v>
      </c>
      <c r="D22" s="257"/>
      <c r="E22" s="260">
        <v>6</v>
      </c>
      <c r="F22" s="259"/>
      <c r="G22" s="260">
        <v>13</v>
      </c>
      <c r="H22" s="259"/>
      <c r="I22" s="260">
        <v>3</v>
      </c>
      <c r="J22" s="259"/>
      <c r="K22" s="261" t="s">
        <v>33</v>
      </c>
      <c r="L22" s="259"/>
      <c r="M22" s="261">
        <v>1</v>
      </c>
      <c r="N22" s="259"/>
      <c r="O22" s="177">
        <f>SUM(C22:M22)</f>
        <v>30</v>
      </c>
      <c r="P22" s="168"/>
      <c r="Q22" s="179">
        <f t="shared" si="0"/>
        <v>6.4655172413793103E-3</v>
      </c>
      <c r="R22" s="179"/>
      <c r="S22" s="169"/>
    </row>
    <row r="23" spans="1:19" ht="6" customHeight="1" x14ac:dyDescent="0.2">
      <c r="A23" s="2014"/>
      <c r="B23" s="2015"/>
      <c r="C23" s="262"/>
      <c r="D23" s="257"/>
      <c r="E23" s="260"/>
      <c r="F23" s="259"/>
      <c r="G23" s="260"/>
      <c r="H23" s="259"/>
      <c r="I23" s="260"/>
      <c r="J23" s="259"/>
      <c r="K23" s="261"/>
      <c r="L23" s="259"/>
      <c r="M23" s="261"/>
      <c r="N23" s="259"/>
      <c r="O23" s="177"/>
      <c r="P23" s="168"/>
      <c r="Q23" s="179"/>
      <c r="R23" s="179"/>
      <c r="S23" s="169"/>
    </row>
    <row r="24" spans="1:19" ht="19.149999999999999" customHeight="1" x14ac:dyDescent="0.2">
      <c r="A24" s="2652" t="s">
        <v>22</v>
      </c>
      <c r="B24" s="2653"/>
      <c r="C24" s="262">
        <f>SUM(C11:C22)</f>
        <v>1144</v>
      </c>
      <c r="D24" s="257"/>
      <c r="E24" s="260">
        <f>SUM(E11:E22)</f>
        <v>1590</v>
      </c>
      <c r="F24" s="260"/>
      <c r="G24" s="260">
        <f>SUM(G11:G22)</f>
        <v>1582</v>
      </c>
      <c r="H24" s="260"/>
      <c r="I24" s="260">
        <f>SUM(I11:I22)</f>
        <v>253</v>
      </c>
      <c r="J24" s="260"/>
      <c r="K24" s="260">
        <f>SUM(K11:K22)</f>
        <v>35</v>
      </c>
      <c r="L24" s="260"/>
      <c r="M24" s="260">
        <f>SUM(M11:M22)</f>
        <v>36</v>
      </c>
      <c r="N24" s="259"/>
      <c r="O24" s="177">
        <f>SUM(O11:O22)</f>
        <v>4640</v>
      </c>
      <c r="P24" s="168"/>
      <c r="Q24" s="179"/>
      <c r="R24" s="179"/>
      <c r="S24" s="169"/>
    </row>
    <row r="25" spans="1:19" ht="19.149999999999999" customHeight="1" x14ac:dyDescent="0.2">
      <c r="A25" s="2652" t="s">
        <v>93</v>
      </c>
      <c r="B25" s="2653"/>
      <c r="C25" s="263">
        <f t="shared" ref="C25:K25" si="2">+C24/$O$24</f>
        <v>0.24655172413793103</v>
      </c>
      <c r="D25" s="264"/>
      <c r="E25" s="264">
        <f t="shared" si="2"/>
        <v>0.34267241379310343</v>
      </c>
      <c r="F25" s="264"/>
      <c r="G25" s="264">
        <f t="shared" si="2"/>
        <v>0.34094827586206894</v>
      </c>
      <c r="H25" s="264"/>
      <c r="I25" s="264">
        <f t="shared" si="2"/>
        <v>5.4525862068965515E-2</v>
      </c>
      <c r="J25" s="264"/>
      <c r="K25" s="264">
        <f t="shared" si="2"/>
        <v>7.5431034482758624E-3</v>
      </c>
      <c r="L25" s="264"/>
      <c r="M25" s="264">
        <f>+M24/$O$24</f>
        <v>7.7586206896551723E-3</v>
      </c>
      <c r="N25" s="264"/>
      <c r="O25" s="182"/>
      <c r="P25" s="2105"/>
      <c r="Q25" s="179">
        <f>SUM(Q11:Q22)</f>
        <v>1</v>
      </c>
      <c r="R25" s="179"/>
      <c r="S25" s="169"/>
    </row>
    <row r="26" spans="1:19" ht="13.5" thickBot="1" x14ac:dyDescent="0.25">
      <c r="A26" s="152"/>
      <c r="B26" s="183"/>
      <c r="C26" s="184"/>
      <c r="D26" s="183"/>
      <c r="E26" s="183"/>
      <c r="F26" s="183"/>
      <c r="G26" s="183"/>
      <c r="H26" s="183"/>
      <c r="I26" s="183"/>
      <c r="J26" s="183"/>
      <c r="K26" s="183"/>
      <c r="L26" s="183"/>
      <c r="M26" s="183"/>
      <c r="N26" s="183"/>
      <c r="O26" s="207"/>
      <c r="P26" s="183"/>
      <c r="Q26" s="183"/>
      <c r="R26" s="183"/>
      <c r="S26" s="208"/>
    </row>
    <row r="27" spans="1:19" x14ac:dyDescent="0.2">
      <c r="B27"/>
      <c r="C27"/>
      <c r="D27"/>
      <c r="E27"/>
      <c r="F27"/>
      <c r="G27"/>
      <c r="H27"/>
      <c r="I27"/>
      <c r="J27"/>
      <c r="K27"/>
      <c r="L27"/>
    </row>
    <row r="28" spans="1:19" x14ac:dyDescent="0.2">
      <c r="A28" s="2555" t="s">
        <v>859</v>
      </c>
      <c r="B28" s="2555"/>
      <c r="C28" s="2555"/>
      <c r="D28" s="2555"/>
      <c r="E28" s="2555"/>
      <c r="F28" s="2555"/>
      <c r="G28" s="2555"/>
      <c r="H28" s="2555"/>
      <c r="I28" s="2555"/>
      <c r="J28" s="2555"/>
      <c r="K28" s="2555"/>
      <c r="L28" s="2555"/>
      <c r="M28" s="2555"/>
      <c r="N28" s="2555"/>
      <c r="O28" s="2555"/>
      <c r="P28" s="2555"/>
      <c r="Q28" s="2555"/>
      <c r="R28" s="2054"/>
    </row>
    <row r="29" spans="1:19" x14ac:dyDescent="0.2">
      <c r="A29" s="2555" t="s">
        <v>980</v>
      </c>
      <c r="B29" s="2555"/>
      <c r="C29" s="2555"/>
      <c r="D29" s="2555"/>
      <c r="E29" s="2555"/>
      <c r="F29" s="2555"/>
      <c r="G29" s="2555"/>
      <c r="H29" s="2555"/>
      <c r="I29" s="2555"/>
      <c r="J29" s="2555"/>
      <c r="K29" s="2555"/>
      <c r="L29" s="2555"/>
      <c r="M29" s="2555"/>
      <c r="N29" s="2555"/>
      <c r="O29" s="2555"/>
      <c r="P29" s="2555"/>
      <c r="Q29" s="2555"/>
      <c r="R29" s="2054"/>
    </row>
    <row r="30" spans="1:19" x14ac:dyDescent="0.2">
      <c r="A30" s="2555" t="s">
        <v>95</v>
      </c>
      <c r="B30" s="2555"/>
      <c r="C30" s="2555"/>
      <c r="D30" s="2555"/>
      <c r="E30" s="2555"/>
      <c r="F30" s="2555"/>
      <c r="G30" s="2555"/>
      <c r="H30" s="2555"/>
      <c r="I30" s="2555"/>
      <c r="J30" s="2555"/>
      <c r="K30" s="2555"/>
      <c r="L30" s="2555"/>
      <c r="M30" s="2555"/>
      <c r="N30" s="2555"/>
      <c r="O30" s="2555"/>
      <c r="P30" s="2555"/>
      <c r="Q30" s="2555"/>
      <c r="R30" s="2054"/>
    </row>
    <row r="31" spans="1:19" x14ac:dyDescent="0.2">
      <c r="B31"/>
      <c r="C31"/>
      <c r="D31"/>
      <c r="E31"/>
      <c r="F31"/>
      <c r="G31"/>
      <c r="H31"/>
      <c r="I31"/>
      <c r="J31"/>
      <c r="K31"/>
      <c r="L31"/>
    </row>
    <row r="32" spans="1:19" x14ac:dyDescent="0.2">
      <c r="B32"/>
      <c r="C32"/>
      <c r="D32"/>
      <c r="E32"/>
      <c r="F32"/>
      <c r="G32"/>
      <c r="H32"/>
      <c r="I32"/>
      <c r="J32"/>
      <c r="K32"/>
      <c r="L32"/>
    </row>
    <row r="33" spans="2:12" x14ac:dyDescent="0.2">
      <c r="B33"/>
      <c r="C33"/>
      <c r="D33"/>
      <c r="E33"/>
      <c r="F33"/>
      <c r="G33"/>
      <c r="H33"/>
      <c r="I33"/>
      <c r="J33"/>
      <c r="K33"/>
      <c r="L33"/>
    </row>
    <row r="34" spans="2:12" x14ac:dyDescent="0.2">
      <c r="B34"/>
      <c r="C34"/>
      <c r="D34"/>
      <c r="E34"/>
      <c r="F34"/>
      <c r="G34"/>
      <c r="H34"/>
      <c r="I34"/>
      <c r="J34"/>
      <c r="K34"/>
      <c r="L34"/>
    </row>
    <row r="35" spans="2:12" x14ac:dyDescent="0.2">
      <c r="B35"/>
      <c r="C35"/>
      <c r="D35"/>
      <c r="E35"/>
      <c r="F35"/>
      <c r="G35"/>
      <c r="H35"/>
      <c r="I35"/>
      <c r="J35"/>
      <c r="K35"/>
      <c r="L35"/>
    </row>
    <row r="36" spans="2:12" x14ac:dyDescent="0.2">
      <c r="B36"/>
      <c r="C36"/>
      <c r="D36"/>
      <c r="E36"/>
      <c r="F36"/>
      <c r="G36"/>
      <c r="H36"/>
      <c r="I36"/>
      <c r="J36"/>
      <c r="K36"/>
      <c r="L36"/>
    </row>
    <row r="37" spans="2:12" x14ac:dyDescent="0.2">
      <c r="B37"/>
      <c r="C37"/>
      <c r="D37"/>
      <c r="E37"/>
      <c r="F37"/>
      <c r="G37"/>
      <c r="H37"/>
      <c r="I37"/>
      <c r="J37"/>
      <c r="K37"/>
      <c r="L37"/>
    </row>
    <row r="38" spans="2:12" x14ac:dyDescent="0.2">
      <c r="B38"/>
      <c r="C38"/>
      <c r="D38"/>
      <c r="E38"/>
      <c r="F38"/>
      <c r="G38"/>
      <c r="H38"/>
      <c r="I38"/>
      <c r="J38"/>
      <c r="K38"/>
      <c r="L38"/>
    </row>
    <row r="39" spans="2:12" x14ac:dyDescent="0.2">
      <c r="B39"/>
      <c r="C39"/>
      <c r="D39"/>
      <c r="E39"/>
      <c r="F39"/>
      <c r="G39"/>
      <c r="H39"/>
      <c r="I39"/>
      <c r="J39"/>
      <c r="K39"/>
      <c r="L39"/>
    </row>
    <row r="40" spans="2:12" x14ac:dyDescent="0.2">
      <c r="B40"/>
      <c r="C40"/>
      <c r="D40"/>
      <c r="E40"/>
      <c r="F40"/>
      <c r="G40"/>
      <c r="H40"/>
      <c r="I40"/>
      <c r="J40"/>
      <c r="K40"/>
      <c r="L40"/>
    </row>
    <row r="41" spans="2:12" x14ac:dyDescent="0.2">
      <c r="B41"/>
      <c r="C41"/>
      <c r="D41"/>
      <c r="E41"/>
      <c r="F41"/>
      <c r="G41"/>
      <c r="H41"/>
      <c r="I41"/>
      <c r="J41"/>
      <c r="K41"/>
      <c r="L41"/>
    </row>
    <row r="42" spans="2:12" x14ac:dyDescent="0.2">
      <c r="B42"/>
      <c r="C42"/>
      <c r="D42"/>
      <c r="E42"/>
      <c r="F42"/>
      <c r="G42"/>
      <c r="H42"/>
      <c r="I42"/>
      <c r="J42"/>
      <c r="K42"/>
      <c r="L42"/>
    </row>
    <row r="43" spans="2:12" x14ac:dyDescent="0.2">
      <c r="B43"/>
      <c r="C43"/>
      <c r="D43"/>
      <c r="E43"/>
      <c r="F43"/>
      <c r="G43"/>
      <c r="H43"/>
      <c r="I43"/>
      <c r="J43"/>
      <c r="K43"/>
      <c r="L43"/>
    </row>
    <row r="44" spans="2:12" x14ac:dyDescent="0.2">
      <c r="B44"/>
      <c r="C44"/>
      <c r="D44"/>
      <c r="E44"/>
      <c r="F44"/>
      <c r="G44"/>
      <c r="H44"/>
      <c r="I44"/>
      <c r="J44"/>
      <c r="K44"/>
      <c r="L44"/>
    </row>
    <row r="45" spans="2:12" x14ac:dyDescent="0.2">
      <c r="B45"/>
      <c r="C45"/>
      <c r="D45"/>
      <c r="E45"/>
      <c r="F45"/>
      <c r="G45"/>
      <c r="H45"/>
      <c r="I45"/>
      <c r="J45"/>
      <c r="K45"/>
      <c r="L45"/>
    </row>
    <row r="46" spans="2:12" x14ac:dyDescent="0.2">
      <c r="B46"/>
      <c r="C46"/>
      <c r="D46"/>
      <c r="E46"/>
      <c r="F46"/>
      <c r="G46"/>
      <c r="H46"/>
      <c r="I46"/>
      <c r="J46"/>
      <c r="K46"/>
      <c r="L46"/>
    </row>
    <row r="47" spans="2:12" x14ac:dyDescent="0.2">
      <c r="B47"/>
      <c r="C47"/>
      <c r="D47"/>
      <c r="E47"/>
      <c r="F47"/>
      <c r="G47"/>
      <c r="H47"/>
      <c r="I47"/>
      <c r="J47"/>
      <c r="K47"/>
      <c r="L47"/>
    </row>
    <row r="48" spans="2:12" x14ac:dyDescent="0.2">
      <c r="B48"/>
      <c r="C48"/>
      <c r="D48"/>
      <c r="E48"/>
      <c r="F48"/>
      <c r="G48"/>
      <c r="H48"/>
      <c r="I48"/>
      <c r="J48"/>
      <c r="K48"/>
      <c r="L48"/>
    </row>
    <row r="49" spans="2:12" x14ac:dyDescent="0.2">
      <c r="B49"/>
      <c r="C49"/>
      <c r="D49"/>
      <c r="E49"/>
      <c r="F49"/>
      <c r="G49"/>
      <c r="H49"/>
      <c r="I49"/>
      <c r="J49"/>
      <c r="K49"/>
      <c r="L49"/>
    </row>
    <row r="50" spans="2:12" x14ac:dyDescent="0.2">
      <c r="B50"/>
      <c r="C50"/>
      <c r="D50"/>
      <c r="E50"/>
      <c r="F50"/>
      <c r="G50"/>
      <c r="H50"/>
      <c r="I50"/>
      <c r="J50"/>
      <c r="K50"/>
      <c r="L50"/>
    </row>
    <row r="51" spans="2:12" x14ac:dyDescent="0.2">
      <c r="B51"/>
      <c r="C51"/>
      <c r="D51"/>
      <c r="E51"/>
      <c r="F51"/>
      <c r="G51"/>
      <c r="H51"/>
      <c r="I51"/>
      <c r="J51"/>
      <c r="K51"/>
      <c r="L51"/>
    </row>
    <row r="52" spans="2:12" x14ac:dyDescent="0.2">
      <c r="B52"/>
      <c r="C52"/>
      <c r="D52"/>
      <c r="E52"/>
      <c r="F52"/>
      <c r="G52"/>
      <c r="H52"/>
      <c r="I52"/>
      <c r="J52"/>
      <c r="K52"/>
      <c r="L52"/>
    </row>
    <row r="53" spans="2:12" x14ac:dyDescent="0.2">
      <c r="B53"/>
      <c r="C53"/>
      <c r="D53"/>
      <c r="E53"/>
      <c r="F53"/>
      <c r="G53"/>
      <c r="H53"/>
      <c r="I53"/>
      <c r="J53"/>
      <c r="K53"/>
      <c r="L53"/>
    </row>
    <row r="54" spans="2:12" x14ac:dyDescent="0.2">
      <c r="B54"/>
      <c r="C54"/>
      <c r="D54"/>
      <c r="E54"/>
      <c r="F54"/>
      <c r="G54"/>
      <c r="H54"/>
      <c r="I54"/>
      <c r="J54"/>
      <c r="K54"/>
      <c r="L54"/>
    </row>
    <row r="55" spans="2:12" x14ac:dyDescent="0.2">
      <c r="B55"/>
      <c r="C55"/>
      <c r="D55"/>
      <c r="E55"/>
      <c r="F55"/>
      <c r="G55"/>
      <c r="H55"/>
      <c r="I55"/>
      <c r="J55"/>
      <c r="K55"/>
      <c r="L55"/>
    </row>
    <row r="56" spans="2:12" x14ac:dyDescent="0.2">
      <c r="B56"/>
      <c r="C56"/>
      <c r="D56"/>
      <c r="E56"/>
      <c r="F56"/>
      <c r="G56"/>
      <c r="H56"/>
      <c r="I56"/>
      <c r="J56"/>
      <c r="K56"/>
      <c r="L56"/>
    </row>
    <row r="57" spans="2:12" x14ac:dyDescent="0.2">
      <c r="B57"/>
      <c r="C57"/>
      <c r="D57"/>
      <c r="E57"/>
      <c r="F57"/>
      <c r="G57"/>
      <c r="H57"/>
      <c r="I57"/>
      <c r="J57"/>
      <c r="K57"/>
      <c r="L57"/>
    </row>
    <row r="58" spans="2:12" x14ac:dyDescent="0.2">
      <c r="B58"/>
      <c r="C58"/>
      <c r="D58"/>
      <c r="E58"/>
      <c r="F58"/>
      <c r="G58"/>
      <c r="H58"/>
      <c r="I58"/>
      <c r="J58"/>
      <c r="K58"/>
      <c r="L58"/>
    </row>
    <row r="59" spans="2:12" x14ac:dyDescent="0.2">
      <c r="B59"/>
      <c r="C59"/>
      <c r="D59"/>
      <c r="E59"/>
      <c r="F59"/>
      <c r="G59"/>
      <c r="H59"/>
      <c r="I59"/>
      <c r="J59"/>
      <c r="K59"/>
      <c r="L59"/>
    </row>
    <row r="60" spans="2:12" x14ac:dyDescent="0.2">
      <c r="B60"/>
      <c r="C60"/>
      <c r="D60"/>
      <c r="E60"/>
      <c r="F60"/>
      <c r="G60"/>
      <c r="H60"/>
      <c r="I60"/>
      <c r="J60"/>
      <c r="K60"/>
      <c r="L60"/>
    </row>
    <row r="61" spans="2:12" x14ac:dyDescent="0.2">
      <c r="B61"/>
      <c r="C61"/>
      <c r="D61"/>
      <c r="E61"/>
      <c r="F61"/>
      <c r="G61"/>
      <c r="H61"/>
      <c r="I61"/>
      <c r="J61"/>
      <c r="K61"/>
      <c r="L61"/>
    </row>
    <row r="62" spans="2:12" x14ac:dyDescent="0.2">
      <c r="B62"/>
      <c r="C62"/>
      <c r="D62"/>
      <c r="E62"/>
      <c r="F62"/>
      <c r="G62"/>
      <c r="H62"/>
      <c r="I62"/>
      <c r="J62"/>
      <c r="K62"/>
      <c r="L62"/>
    </row>
    <row r="63" spans="2:12" x14ac:dyDescent="0.2">
      <c r="B63"/>
      <c r="C63"/>
      <c r="D63"/>
      <c r="E63"/>
      <c r="F63"/>
      <c r="G63"/>
      <c r="H63"/>
      <c r="I63"/>
      <c r="J63"/>
      <c r="K63"/>
      <c r="L63"/>
    </row>
    <row r="64" spans="2:12" x14ac:dyDescent="0.2">
      <c r="B64"/>
      <c r="C64"/>
      <c r="D64"/>
      <c r="E64"/>
      <c r="F64"/>
      <c r="G64"/>
      <c r="H64"/>
      <c r="I64"/>
      <c r="J64"/>
      <c r="K64"/>
      <c r="L64"/>
    </row>
    <row r="65" spans="2:12" x14ac:dyDescent="0.2">
      <c r="B65"/>
      <c r="C65"/>
      <c r="D65"/>
      <c r="E65"/>
      <c r="F65"/>
      <c r="G65"/>
      <c r="H65"/>
      <c r="I65"/>
      <c r="J65"/>
      <c r="K65"/>
      <c r="L65"/>
    </row>
    <row r="66" spans="2:12" x14ac:dyDescent="0.2">
      <c r="B66"/>
      <c r="C66"/>
      <c r="D66"/>
      <c r="E66"/>
      <c r="F66"/>
      <c r="G66"/>
      <c r="H66"/>
      <c r="I66"/>
      <c r="J66"/>
      <c r="K66"/>
      <c r="L66"/>
    </row>
    <row r="67" spans="2:12" x14ac:dyDescent="0.2">
      <c r="B67"/>
      <c r="C67"/>
      <c r="D67"/>
      <c r="E67"/>
      <c r="F67"/>
      <c r="G67"/>
      <c r="H67"/>
      <c r="I67"/>
      <c r="J67"/>
      <c r="K67"/>
      <c r="L67"/>
    </row>
    <row r="68" spans="2:12" x14ac:dyDescent="0.2">
      <c r="B68"/>
      <c r="C68"/>
      <c r="D68"/>
      <c r="E68"/>
      <c r="F68"/>
      <c r="G68"/>
      <c r="H68"/>
      <c r="I68"/>
      <c r="J68"/>
      <c r="K68"/>
      <c r="L68"/>
    </row>
    <row r="69" spans="2:12" x14ac:dyDescent="0.2">
      <c r="B69"/>
      <c r="C69"/>
      <c r="D69"/>
      <c r="E69"/>
      <c r="F69"/>
      <c r="G69"/>
      <c r="H69"/>
      <c r="I69"/>
      <c r="J69"/>
      <c r="K69"/>
      <c r="L69"/>
    </row>
    <row r="70" spans="2:12" x14ac:dyDescent="0.2">
      <c r="B70"/>
      <c r="C70"/>
      <c r="D70"/>
      <c r="E70"/>
      <c r="F70"/>
      <c r="G70"/>
      <c r="H70"/>
      <c r="I70"/>
      <c r="J70"/>
      <c r="K70"/>
      <c r="L70"/>
    </row>
    <row r="71" spans="2:12" x14ac:dyDescent="0.2">
      <c r="B71"/>
      <c r="C71"/>
      <c r="D71"/>
      <c r="E71"/>
      <c r="F71"/>
      <c r="G71"/>
      <c r="H71"/>
      <c r="I71"/>
      <c r="J71"/>
      <c r="K71"/>
      <c r="L71"/>
    </row>
    <row r="72" spans="2:12" x14ac:dyDescent="0.2">
      <c r="B72"/>
      <c r="C72"/>
      <c r="D72"/>
      <c r="E72"/>
      <c r="F72"/>
      <c r="G72"/>
      <c r="H72"/>
      <c r="I72"/>
      <c r="J72"/>
      <c r="K72"/>
      <c r="L72"/>
    </row>
    <row r="73" spans="2:12" x14ac:dyDescent="0.2">
      <c r="B73"/>
      <c r="C73"/>
      <c r="D73"/>
      <c r="E73"/>
      <c r="F73"/>
      <c r="G73"/>
      <c r="H73"/>
      <c r="I73"/>
      <c r="J73"/>
      <c r="K73"/>
      <c r="L73"/>
    </row>
    <row r="74" spans="2:12" x14ac:dyDescent="0.2">
      <c r="B74"/>
      <c r="C74"/>
      <c r="D74"/>
      <c r="E74"/>
      <c r="F74"/>
      <c r="G74"/>
      <c r="H74"/>
      <c r="I74"/>
      <c r="J74"/>
      <c r="K74"/>
      <c r="L74"/>
    </row>
    <row r="75" spans="2:12" x14ac:dyDescent="0.2">
      <c r="B75"/>
      <c r="C75"/>
      <c r="D75"/>
      <c r="E75"/>
      <c r="F75"/>
      <c r="G75"/>
      <c r="H75"/>
      <c r="I75"/>
      <c r="J75"/>
      <c r="K75"/>
      <c r="L75"/>
    </row>
    <row r="76" spans="2:12" x14ac:dyDescent="0.2">
      <c r="B76"/>
      <c r="C76"/>
      <c r="D76"/>
      <c r="E76"/>
      <c r="F76"/>
      <c r="G76"/>
      <c r="H76"/>
      <c r="I76"/>
      <c r="J76"/>
      <c r="K76"/>
      <c r="L76"/>
    </row>
    <row r="77" spans="2:12" x14ac:dyDescent="0.2">
      <c r="B77"/>
      <c r="C77"/>
      <c r="D77"/>
      <c r="E77"/>
      <c r="F77"/>
      <c r="G77"/>
      <c r="H77"/>
      <c r="I77"/>
      <c r="J77"/>
      <c r="K77"/>
      <c r="L77"/>
    </row>
    <row r="78" spans="2:12" x14ac:dyDescent="0.2">
      <c r="B78"/>
      <c r="C78"/>
      <c r="D78"/>
      <c r="E78"/>
      <c r="F78"/>
      <c r="G78"/>
      <c r="H78"/>
      <c r="I78"/>
      <c r="J78"/>
      <c r="K78"/>
      <c r="L78"/>
    </row>
    <row r="79" spans="2:12" x14ac:dyDescent="0.2">
      <c r="B79"/>
      <c r="C79"/>
      <c r="D79"/>
      <c r="E79"/>
      <c r="F79"/>
      <c r="G79"/>
      <c r="H79"/>
      <c r="I79"/>
      <c r="J79"/>
      <c r="K79"/>
      <c r="L79"/>
    </row>
    <row r="80" spans="2:12" x14ac:dyDescent="0.2">
      <c r="B80"/>
      <c r="C80"/>
      <c r="D80"/>
      <c r="E80"/>
      <c r="F80"/>
      <c r="G80"/>
      <c r="H80"/>
      <c r="I80"/>
      <c r="J80"/>
      <c r="K80"/>
      <c r="L80"/>
    </row>
    <row r="81" spans="2:12" x14ac:dyDescent="0.2">
      <c r="B81"/>
      <c r="C81"/>
      <c r="D81"/>
      <c r="E81"/>
      <c r="F81"/>
      <c r="G81"/>
      <c r="H81"/>
      <c r="I81"/>
      <c r="J81"/>
      <c r="K81"/>
      <c r="L81"/>
    </row>
    <row r="82" spans="2:12" x14ac:dyDescent="0.2">
      <c r="B82"/>
      <c r="C82"/>
      <c r="D82"/>
      <c r="E82"/>
      <c r="F82"/>
      <c r="G82"/>
      <c r="H82"/>
      <c r="I82"/>
      <c r="J82"/>
      <c r="K82"/>
      <c r="L82"/>
    </row>
    <row r="83" spans="2:12" x14ac:dyDescent="0.2">
      <c r="B83"/>
      <c r="C83"/>
      <c r="D83"/>
      <c r="E83"/>
      <c r="F83"/>
      <c r="G83"/>
      <c r="H83"/>
      <c r="I83"/>
      <c r="J83"/>
      <c r="K83"/>
      <c r="L83"/>
    </row>
    <row r="84" spans="2:12" x14ac:dyDescent="0.2">
      <c r="B84"/>
      <c r="C84"/>
      <c r="D84"/>
      <c r="E84"/>
      <c r="F84"/>
      <c r="G84"/>
      <c r="H84"/>
      <c r="I84"/>
      <c r="J84"/>
      <c r="K84"/>
      <c r="L84"/>
    </row>
    <row r="85" spans="2:12" x14ac:dyDescent="0.2">
      <c r="B85"/>
      <c r="C85"/>
      <c r="D85"/>
      <c r="E85"/>
      <c r="F85"/>
      <c r="G85"/>
      <c r="H85"/>
      <c r="I85"/>
      <c r="J85"/>
      <c r="K85"/>
      <c r="L85"/>
    </row>
    <row r="86" spans="2:12" x14ac:dyDescent="0.2">
      <c r="B86"/>
      <c r="C86"/>
      <c r="D86"/>
      <c r="E86"/>
      <c r="F86"/>
      <c r="G86"/>
      <c r="H86"/>
      <c r="I86"/>
      <c r="J86"/>
      <c r="K86"/>
      <c r="L86"/>
    </row>
    <row r="87" spans="2:12" x14ac:dyDescent="0.2">
      <c r="B87"/>
      <c r="C87"/>
      <c r="D87"/>
      <c r="E87"/>
      <c r="F87"/>
      <c r="G87"/>
      <c r="H87"/>
      <c r="I87"/>
      <c r="J87"/>
      <c r="K87"/>
      <c r="L87"/>
    </row>
    <row r="88" spans="2:12" x14ac:dyDescent="0.2">
      <c r="B88"/>
      <c r="C88"/>
      <c r="D88"/>
      <c r="E88"/>
      <c r="F88"/>
      <c r="G88"/>
      <c r="H88"/>
      <c r="I88"/>
      <c r="J88"/>
      <c r="K88"/>
      <c r="L88"/>
    </row>
    <row r="89" spans="2:12" x14ac:dyDescent="0.2">
      <c r="B89"/>
      <c r="C89"/>
      <c r="D89"/>
      <c r="E89"/>
      <c r="F89"/>
      <c r="G89"/>
      <c r="H89"/>
      <c r="I89"/>
      <c r="J89"/>
      <c r="K89"/>
      <c r="L89"/>
    </row>
    <row r="90" spans="2:12" x14ac:dyDescent="0.2">
      <c r="B90"/>
      <c r="C90"/>
      <c r="D90"/>
      <c r="E90"/>
      <c r="F90"/>
      <c r="G90"/>
      <c r="H90"/>
      <c r="I90"/>
      <c r="J90"/>
      <c r="K90"/>
      <c r="L90"/>
    </row>
    <row r="91" spans="2:12" x14ac:dyDescent="0.2">
      <c r="B91"/>
      <c r="C91"/>
      <c r="D91"/>
      <c r="E91"/>
      <c r="F91"/>
      <c r="G91"/>
      <c r="H91"/>
      <c r="I91"/>
      <c r="J91"/>
      <c r="K91"/>
      <c r="L91"/>
    </row>
    <row r="92" spans="2:12" x14ac:dyDescent="0.2">
      <c r="B92"/>
      <c r="C92"/>
      <c r="D92"/>
      <c r="E92"/>
      <c r="F92"/>
      <c r="G92"/>
      <c r="H92"/>
      <c r="I92"/>
      <c r="J92"/>
      <c r="K92"/>
      <c r="L92"/>
    </row>
    <row r="93" spans="2:12" x14ac:dyDescent="0.2">
      <c r="B93"/>
      <c r="C93"/>
      <c r="D93"/>
      <c r="E93"/>
      <c r="F93"/>
      <c r="G93"/>
      <c r="H93"/>
      <c r="I93"/>
      <c r="J93"/>
      <c r="K93"/>
      <c r="L93"/>
    </row>
    <row r="94" spans="2:12" x14ac:dyDescent="0.2">
      <c r="B94"/>
      <c r="C94"/>
      <c r="D94"/>
      <c r="E94"/>
      <c r="F94"/>
      <c r="G94"/>
      <c r="H94"/>
      <c r="I94"/>
      <c r="J94"/>
      <c r="K94"/>
      <c r="L94"/>
    </row>
    <row r="95" spans="2:12" x14ac:dyDescent="0.2">
      <c r="B95"/>
      <c r="C95"/>
      <c r="D95"/>
      <c r="E95"/>
      <c r="F95"/>
      <c r="G95"/>
      <c r="H95"/>
      <c r="I95"/>
      <c r="J95"/>
      <c r="K95"/>
      <c r="L95"/>
    </row>
    <row r="96" spans="2:12" x14ac:dyDescent="0.2">
      <c r="B96"/>
      <c r="C96"/>
      <c r="D96"/>
      <c r="E96"/>
      <c r="F96"/>
      <c r="G96"/>
      <c r="H96"/>
      <c r="I96"/>
      <c r="J96"/>
      <c r="K96"/>
      <c r="L96"/>
    </row>
    <row r="97" spans="2:12" x14ac:dyDescent="0.2">
      <c r="B97"/>
      <c r="C97"/>
      <c r="D97"/>
      <c r="E97"/>
      <c r="F97"/>
      <c r="G97"/>
      <c r="H97"/>
      <c r="I97"/>
      <c r="J97"/>
      <c r="K97"/>
      <c r="L97"/>
    </row>
    <row r="98" spans="2:12" x14ac:dyDescent="0.2">
      <c r="B98"/>
      <c r="C98"/>
      <c r="D98"/>
      <c r="E98"/>
      <c r="F98"/>
      <c r="G98"/>
      <c r="H98"/>
      <c r="I98"/>
      <c r="J98"/>
      <c r="K98"/>
      <c r="L98"/>
    </row>
    <row r="99" spans="2:12" x14ac:dyDescent="0.2">
      <c r="B99"/>
      <c r="C99"/>
      <c r="D99"/>
      <c r="E99"/>
      <c r="F99"/>
      <c r="G99"/>
      <c r="H99"/>
      <c r="I99"/>
      <c r="J99"/>
      <c r="K99"/>
      <c r="L99"/>
    </row>
    <row r="100" spans="2:12" x14ac:dyDescent="0.2">
      <c r="B100"/>
      <c r="C100"/>
      <c r="D100"/>
      <c r="E100"/>
      <c r="F100"/>
      <c r="G100"/>
      <c r="H100"/>
      <c r="I100"/>
      <c r="J100"/>
      <c r="K100"/>
      <c r="L100"/>
    </row>
    <row r="101" spans="2:12" x14ac:dyDescent="0.2">
      <c r="B101"/>
      <c r="C101"/>
      <c r="D101"/>
      <c r="E101"/>
      <c r="F101"/>
      <c r="G101"/>
      <c r="H101"/>
      <c r="I101"/>
      <c r="J101"/>
      <c r="K101"/>
      <c r="L101"/>
    </row>
    <row r="102" spans="2:12" x14ac:dyDescent="0.2">
      <c r="B102"/>
      <c r="C102"/>
      <c r="D102"/>
      <c r="E102"/>
      <c r="F102"/>
      <c r="G102"/>
      <c r="H102"/>
      <c r="I102"/>
      <c r="J102"/>
      <c r="K102"/>
      <c r="L102"/>
    </row>
    <row r="103" spans="2:12" x14ac:dyDescent="0.2">
      <c r="B103"/>
      <c r="C103"/>
      <c r="D103"/>
      <c r="E103"/>
      <c r="F103"/>
      <c r="G103"/>
      <c r="H103"/>
      <c r="I103"/>
      <c r="J103"/>
      <c r="K103"/>
      <c r="L103"/>
    </row>
    <row r="104" spans="2:12" x14ac:dyDescent="0.2">
      <c r="B104"/>
      <c r="C104"/>
      <c r="D104"/>
      <c r="E104"/>
      <c r="F104"/>
      <c r="G104"/>
      <c r="H104"/>
      <c r="I104"/>
      <c r="J104"/>
      <c r="K104"/>
      <c r="L104"/>
    </row>
    <row r="105" spans="2:12" x14ac:dyDescent="0.2">
      <c r="B105"/>
      <c r="C105"/>
      <c r="D105"/>
      <c r="E105"/>
      <c r="F105"/>
      <c r="G105"/>
      <c r="H105"/>
      <c r="I105"/>
      <c r="J105"/>
      <c r="K105"/>
      <c r="L105"/>
    </row>
    <row r="106" spans="2:12" x14ac:dyDescent="0.2">
      <c r="B106"/>
      <c r="C106"/>
      <c r="D106"/>
      <c r="E106"/>
      <c r="F106"/>
      <c r="G106"/>
      <c r="H106"/>
      <c r="I106"/>
      <c r="J106"/>
      <c r="K106"/>
      <c r="L106"/>
    </row>
    <row r="107" spans="2:12" x14ac:dyDescent="0.2">
      <c r="B107"/>
      <c r="C107"/>
      <c r="D107"/>
      <c r="E107"/>
      <c r="F107"/>
      <c r="G107"/>
      <c r="H107"/>
      <c r="I107"/>
      <c r="J107"/>
      <c r="K107"/>
      <c r="L107"/>
    </row>
    <row r="108" spans="2:12" x14ac:dyDescent="0.2">
      <c r="B108"/>
      <c r="C108"/>
      <c r="D108"/>
      <c r="E108"/>
      <c r="F108"/>
      <c r="G108"/>
      <c r="H108"/>
      <c r="I108"/>
      <c r="J108"/>
      <c r="K108"/>
      <c r="L108"/>
    </row>
    <row r="109" spans="2:12" x14ac:dyDescent="0.2">
      <c r="B109"/>
      <c r="C109"/>
      <c r="D109"/>
      <c r="E109"/>
      <c r="F109"/>
      <c r="G109"/>
      <c r="H109"/>
      <c r="I109"/>
      <c r="J109"/>
      <c r="K109"/>
      <c r="L109"/>
    </row>
    <row r="110" spans="2:12" x14ac:dyDescent="0.2">
      <c r="B110"/>
      <c r="C110"/>
      <c r="D110"/>
      <c r="E110"/>
      <c r="F110"/>
      <c r="G110"/>
      <c r="H110"/>
      <c r="I110"/>
      <c r="J110"/>
      <c r="K110"/>
      <c r="L110"/>
    </row>
    <row r="111" spans="2:12" x14ac:dyDescent="0.2">
      <c r="B111"/>
      <c r="C111"/>
      <c r="D111"/>
      <c r="E111"/>
      <c r="F111"/>
      <c r="G111"/>
      <c r="H111"/>
      <c r="I111"/>
      <c r="J111"/>
      <c r="K111"/>
      <c r="L111"/>
    </row>
    <row r="112" spans="2:12" x14ac:dyDescent="0.2">
      <c r="B112"/>
      <c r="C112"/>
      <c r="D112"/>
      <c r="E112"/>
      <c r="F112"/>
      <c r="G112"/>
      <c r="H112"/>
      <c r="I112"/>
      <c r="J112"/>
      <c r="K112"/>
      <c r="L112"/>
    </row>
    <row r="113" spans="2:12" x14ac:dyDescent="0.2">
      <c r="B113"/>
      <c r="C113"/>
      <c r="D113"/>
      <c r="E113"/>
      <c r="F113"/>
      <c r="G113"/>
      <c r="H113"/>
      <c r="I113"/>
      <c r="J113"/>
      <c r="K113"/>
      <c r="L113"/>
    </row>
    <row r="114" spans="2:12" x14ac:dyDescent="0.2">
      <c r="B114"/>
      <c r="C114"/>
      <c r="D114"/>
      <c r="E114"/>
      <c r="F114"/>
      <c r="G114"/>
      <c r="H114"/>
      <c r="I114"/>
      <c r="J114"/>
      <c r="K114"/>
      <c r="L114"/>
    </row>
    <row r="115" spans="2:12" x14ac:dyDescent="0.2">
      <c r="B115"/>
      <c r="C115"/>
      <c r="D115"/>
      <c r="E115"/>
      <c r="F115"/>
      <c r="G115"/>
      <c r="H115"/>
      <c r="I115"/>
      <c r="J115"/>
      <c r="K115"/>
      <c r="L115"/>
    </row>
    <row r="116" spans="2:12" x14ac:dyDescent="0.2">
      <c r="B116"/>
      <c r="C116"/>
      <c r="D116"/>
      <c r="E116"/>
      <c r="F116"/>
      <c r="G116"/>
      <c r="H116"/>
      <c r="I116"/>
      <c r="J116"/>
      <c r="K116"/>
      <c r="L116"/>
    </row>
    <row r="117" spans="2:12" x14ac:dyDescent="0.2">
      <c r="B117"/>
      <c r="C117"/>
      <c r="D117"/>
      <c r="E117"/>
      <c r="F117"/>
      <c r="G117"/>
      <c r="H117"/>
      <c r="I117"/>
      <c r="J117"/>
      <c r="K117"/>
      <c r="L117"/>
    </row>
    <row r="118" spans="2:12" x14ac:dyDescent="0.2">
      <c r="B118"/>
      <c r="C118"/>
      <c r="D118"/>
      <c r="E118"/>
      <c r="F118"/>
      <c r="G118"/>
      <c r="H118"/>
      <c r="I118"/>
      <c r="J118"/>
      <c r="K118"/>
      <c r="L118"/>
    </row>
    <row r="119" spans="2:12" x14ac:dyDescent="0.2">
      <c r="B119"/>
      <c r="C119"/>
      <c r="D119"/>
      <c r="E119"/>
      <c r="F119"/>
      <c r="G119"/>
      <c r="H119"/>
      <c r="I119"/>
      <c r="J119"/>
      <c r="K119"/>
      <c r="L119"/>
    </row>
    <row r="120" spans="2:12" x14ac:dyDescent="0.2">
      <c r="B120"/>
      <c r="C120"/>
      <c r="D120"/>
      <c r="E120"/>
      <c r="F120"/>
      <c r="G120"/>
      <c r="H120"/>
      <c r="I120"/>
      <c r="J120"/>
      <c r="K120"/>
      <c r="L120"/>
    </row>
    <row r="121" spans="2:12" x14ac:dyDescent="0.2">
      <c r="B121"/>
      <c r="C121"/>
      <c r="D121"/>
      <c r="E121"/>
      <c r="F121"/>
      <c r="G121"/>
      <c r="H121"/>
      <c r="I121"/>
      <c r="J121"/>
      <c r="K121"/>
      <c r="L121"/>
    </row>
    <row r="122" spans="2:12" x14ac:dyDescent="0.2">
      <c r="B122"/>
      <c r="C122"/>
      <c r="D122"/>
      <c r="E122"/>
      <c r="F122"/>
      <c r="G122"/>
      <c r="H122"/>
      <c r="I122"/>
      <c r="J122"/>
      <c r="K122"/>
      <c r="L122"/>
    </row>
    <row r="123" spans="2:12" x14ac:dyDescent="0.2">
      <c r="B123"/>
      <c r="C123"/>
      <c r="D123"/>
      <c r="E123"/>
      <c r="F123"/>
      <c r="G123"/>
      <c r="H123"/>
      <c r="I123"/>
      <c r="J123"/>
      <c r="K123"/>
      <c r="L123"/>
    </row>
    <row r="124" spans="2:12" x14ac:dyDescent="0.2">
      <c r="B124"/>
      <c r="C124"/>
      <c r="D124"/>
      <c r="E124"/>
      <c r="F124"/>
      <c r="G124"/>
      <c r="H124"/>
      <c r="I124"/>
      <c r="J124"/>
      <c r="K124"/>
      <c r="L124"/>
    </row>
    <row r="125" spans="2:12" x14ac:dyDescent="0.2">
      <c r="B125"/>
      <c r="C125"/>
      <c r="D125"/>
      <c r="E125"/>
      <c r="F125"/>
      <c r="G125"/>
      <c r="H125"/>
      <c r="I125"/>
      <c r="J125"/>
      <c r="K125"/>
      <c r="L125"/>
    </row>
    <row r="126" spans="2:12" x14ac:dyDescent="0.2">
      <c r="B126"/>
      <c r="C126"/>
      <c r="D126"/>
      <c r="E126"/>
      <c r="F126"/>
      <c r="G126"/>
      <c r="H126"/>
      <c r="I126"/>
      <c r="J126"/>
      <c r="K126"/>
      <c r="L126"/>
    </row>
    <row r="127" spans="2:12" x14ac:dyDescent="0.2">
      <c r="B127"/>
      <c r="C127"/>
      <c r="D127"/>
      <c r="E127"/>
      <c r="F127"/>
      <c r="G127"/>
      <c r="H127"/>
      <c r="I127"/>
      <c r="J127"/>
      <c r="K127"/>
      <c r="L127"/>
    </row>
    <row r="128" spans="2:12" x14ac:dyDescent="0.2">
      <c r="B128"/>
      <c r="C128"/>
      <c r="D128"/>
      <c r="E128"/>
      <c r="F128"/>
      <c r="G128"/>
      <c r="H128"/>
      <c r="I128"/>
      <c r="J128"/>
      <c r="K128"/>
      <c r="L128"/>
    </row>
    <row r="129" spans="2:12" x14ac:dyDescent="0.2">
      <c r="B129"/>
      <c r="C129"/>
      <c r="D129"/>
      <c r="E129"/>
      <c r="F129"/>
      <c r="G129"/>
      <c r="H129"/>
      <c r="I129"/>
      <c r="J129"/>
      <c r="K129"/>
      <c r="L129"/>
    </row>
    <row r="130" spans="2:12" x14ac:dyDescent="0.2">
      <c r="B130"/>
      <c r="C130"/>
      <c r="D130"/>
      <c r="E130"/>
      <c r="F130"/>
      <c r="G130"/>
      <c r="H130"/>
      <c r="I130"/>
      <c r="J130"/>
      <c r="K130"/>
      <c r="L130"/>
    </row>
    <row r="131" spans="2:12" x14ac:dyDescent="0.2">
      <c r="B131"/>
      <c r="C131"/>
      <c r="D131"/>
      <c r="E131"/>
      <c r="F131"/>
      <c r="G131"/>
      <c r="H131"/>
      <c r="I131"/>
      <c r="J131"/>
      <c r="K131"/>
      <c r="L131"/>
    </row>
    <row r="132" spans="2:12" x14ac:dyDescent="0.2">
      <c r="B132"/>
      <c r="C132"/>
      <c r="D132"/>
      <c r="E132"/>
      <c r="F132"/>
      <c r="G132"/>
      <c r="H132"/>
      <c r="I132"/>
      <c r="J132"/>
      <c r="K132"/>
      <c r="L132"/>
    </row>
    <row r="133" spans="2:12" x14ac:dyDescent="0.2">
      <c r="B133"/>
      <c r="C133"/>
      <c r="D133"/>
      <c r="E133"/>
      <c r="F133"/>
      <c r="G133"/>
      <c r="H133"/>
      <c r="I133"/>
      <c r="J133"/>
      <c r="K133"/>
      <c r="L133"/>
    </row>
    <row r="134" spans="2:12" x14ac:dyDescent="0.2">
      <c r="B134"/>
      <c r="C134"/>
      <c r="D134"/>
      <c r="E134"/>
      <c r="F134"/>
      <c r="G134"/>
      <c r="H134"/>
      <c r="I134"/>
      <c r="J134"/>
      <c r="K134"/>
      <c r="L134"/>
    </row>
    <row r="135" spans="2:12" x14ac:dyDescent="0.2">
      <c r="B135"/>
      <c r="C135"/>
      <c r="D135"/>
      <c r="E135"/>
      <c r="F135"/>
      <c r="G135"/>
      <c r="H135"/>
      <c r="I135"/>
      <c r="J135"/>
      <c r="K135"/>
      <c r="L135"/>
    </row>
    <row r="136" spans="2:12" x14ac:dyDescent="0.2">
      <c r="B136"/>
      <c r="C136"/>
      <c r="D136"/>
      <c r="E136"/>
      <c r="F136"/>
      <c r="G136"/>
      <c r="H136"/>
      <c r="I136"/>
      <c r="J136"/>
      <c r="K136"/>
      <c r="L136"/>
    </row>
    <row r="137" spans="2:12" x14ac:dyDescent="0.2">
      <c r="B137"/>
      <c r="C137"/>
      <c r="D137"/>
      <c r="E137"/>
      <c r="F137"/>
      <c r="G137"/>
      <c r="H137"/>
      <c r="I137"/>
      <c r="J137"/>
      <c r="K137"/>
      <c r="L137"/>
    </row>
    <row r="138" spans="2:12" x14ac:dyDescent="0.2">
      <c r="B138"/>
      <c r="C138"/>
      <c r="D138"/>
      <c r="E138"/>
      <c r="F138"/>
      <c r="G138"/>
      <c r="H138"/>
      <c r="I138"/>
      <c r="J138"/>
      <c r="K138"/>
      <c r="L138"/>
    </row>
    <row r="139" spans="2:12" x14ac:dyDescent="0.2">
      <c r="B139"/>
      <c r="C139"/>
      <c r="D139"/>
      <c r="E139"/>
      <c r="F139"/>
      <c r="G139"/>
      <c r="H139"/>
      <c r="I139"/>
      <c r="J139"/>
      <c r="K139"/>
      <c r="L139"/>
    </row>
    <row r="140" spans="2:12" x14ac:dyDescent="0.2">
      <c r="B140"/>
      <c r="C140"/>
      <c r="D140"/>
      <c r="E140"/>
      <c r="F140"/>
      <c r="G140"/>
      <c r="H140"/>
      <c r="I140"/>
      <c r="J140"/>
      <c r="K140"/>
      <c r="L140"/>
    </row>
    <row r="141" spans="2:12" x14ac:dyDescent="0.2">
      <c r="B141"/>
      <c r="C141"/>
      <c r="D141"/>
      <c r="E141"/>
      <c r="F141"/>
      <c r="G141"/>
      <c r="H141"/>
      <c r="I141"/>
      <c r="J141"/>
      <c r="K141"/>
      <c r="L141"/>
    </row>
    <row r="142" spans="2:12" x14ac:dyDescent="0.2">
      <c r="B142"/>
      <c r="C142"/>
      <c r="D142"/>
      <c r="E142"/>
      <c r="F142"/>
      <c r="G142"/>
      <c r="H142"/>
      <c r="I142"/>
      <c r="J142"/>
      <c r="K142"/>
      <c r="L142"/>
    </row>
    <row r="143" spans="2:12" x14ac:dyDescent="0.2">
      <c r="B143"/>
      <c r="C143"/>
      <c r="D143"/>
      <c r="E143"/>
      <c r="F143"/>
      <c r="G143"/>
      <c r="H143"/>
      <c r="I143"/>
      <c r="J143"/>
      <c r="K143"/>
      <c r="L143"/>
    </row>
    <row r="144" spans="2:12" x14ac:dyDescent="0.2">
      <c r="B144"/>
      <c r="C144"/>
      <c r="D144"/>
      <c r="E144"/>
      <c r="F144"/>
      <c r="G144"/>
      <c r="H144"/>
      <c r="I144"/>
      <c r="J144"/>
      <c r="K144"/>
      <c r="L144"/>
    </row>
    <row r="145" spans="2:12" x14ac:dyDescent="0.2">
      <c r="B145"/>
      <c r="C145"/>
      <c r="D145"/>
      <c r="E145"/>
      <c r="F145"/>
      <c r="G145"/>
      <c r="H145"/>
      <c r="I145"/>
      <c r="J145"/>
      <c r="K145"/>
      <c r="L145"/>
    </row>
    <row r="146" spans="2:12" x14ac:dyDescent="0.2">
      <c r="B146"/>
      <c r="C146"/>
      <c r="D146"/>
      <c r="E146"/>
      <c r="F146"/>
      <c r="G146"/>
      <c r="H146"/>
      <c r="I146"/>
      <c r="J146"/>
      <c r="K146"/>
      <c r="L146"/>
    </row>
    <row r="147" spans="2:12" x14ac:dyDescent="0.2">
      <c r="B147"/>
      <c r="C147"/>
      <c r="D147"/>
      <c r="E147"/>
      <c r="F147"/>
      <c r="G147"/>
      <c r="H147"/>
      <c r="I147"/>
      <c r="J147"/>
      <c r="K147"/>
      <c r="L147"/>
    </row>
    <row r="148" spans="2:12" x14ac:dyDescent="0.2">
      <c r="B148"/>
      <c r="C148"/>
      <c r="D148"/>
      <c r="E148"/>
      <c r="F148"/>
      <c r="G148"/>
      <c r="H148"/>
      <c r="I148"/>
      <c r="J148"/>
      <c r="K148"/>
      <c r="L148"/>
    </row>
    <row r="149" spans="2:12" x14ac:dyDescent="0.2">
      <c r="B149"/>
      <c r="C149"/>
      <c r="D149"/>
      <c r="E149"/>
      <c r="F149"/>
      <c r="G149"/>
      <c r="H149"/>
      <c r="I149"/>
      <c r="J149"/>
      <c r="K149"/>
      <c r="L149"/>
    </row>
    <row r="150" spans="2:12" x14ac:dyDescent="0.2">
      <c r="B150"/>
      <c r="C150"/>
      <c r="D150"/>
      <c r="E150"/>
      <c r="F150"/>
      <c r="G150"/>
      <c r="H150"/>
      <c r="I150"/>
      <c r="J150"/>
      <c r="K150"/>
      <c r="L150"/>
    </row>
    <row r="151" spans="2:12" x14ac:dyDescent="0.2">
      <c r="B151"/>
      <c r="C151"/>
      <c r="D151"/>
      <c r="E151"/>
      <c r="F151"/>
      <c r="G151"/>
      <c r="H151"/>
      <c r="I151"/>
      <c r="J151"/>
      <c r="K151"/>
      <c r="L151"/>
    </row>
    <row r="152" spans="2:12" x14ac:dyDescent="0.2">
      <c r="B152"/>
      <c r="C152"/>
      <c r="D152"/>
      <c r="E152"/>
      <c r="F152"/>
      <c r="G152"/>
      <c r="H152"/>
      <c r="I152"/>
      <c r="J152"/>
      <c r="K152"/>
      <c r="L152"/>
    </row>
    <row r="153" spans="2:12" x14ac:dyDescent="0.2">
      <c r="B153"/>
      <c r="C153"/>
      <c r="D153"/>
      <c r="E153"/>
      <c r="F153"/>
      <c r="G153"/>
      <c r="H153"/>
      <c r="I153"/>
      <c r="J153"/>
      <c r="K153"/>
      <c r="L153"/>
    </row>
    <row r="154" spans="2:12" x14ac:dyDescent="0.2">
      <c r="B154"/>
      <c r="C154"/>
      <c r="D154"/>
      <c r="E154"/>
      <c r="F154"/>
      <c r="G154"/>
      <c r="H154"/>
      <c r="I154"/>
      <c r="J154"/>
      <c r="K154"/>
      <c r="L154"/>
    </row>
    <row r="155" spans="2:12" x14ac:dyDescent="0.2">
      <c r="B155"/>
      <c r="C155"/>
      <c r="D155"/>
      <c r="E155"/>
      <c r="F155"/>
      <c r="G155"/>
      <c r="H155"/>
      <c r="I155"/>
      <c r="J155"/>
      <c r="K155"/>
      <c r="L155"/>
    </row>
    <row r="156" spans="2:12" x14ac:dyDescent="0.2">
      <c r="B156"/>
      <c r="C156"/>
      <c r="D156"/>
      <c r="E156"/>
      <c r="F156"/>
      <c r="G156"/>
      <c r="H156"/>
      <c r="I156"/>
      <c r="J156"/>
      <c r="K156"/>
      <c r="L156"/>
    </row>
    <row r="157" spans="2:12" x14ac:dyDescent="0.2">
      <c r="B157"/>
      <c r="C157"/>
      <c r="D157"/>
      <c r="E157"/>
      <c r="F157"/>
      <c r="G157"/>
      <c r="H157"/>
      <c r="I157"/>
      <c r="J157"/>
      <c r="K157"/>
      <c r="L157"/>
    </row>
    <row r="158" spans="2:12" x14ac:dyDescent="0.2">
      <c r="B158"/>
      <c r="C158"/>
      <c r="D158"/>
      <c r="E158"/>
      <c r="F158"/>
      <c r="G158"/>
      <c r="H158"/>
      <c r="I158"/>
      <c r="J158"/>
      <c r="K158"/>
      <c r="L158"/>
    </row>
    <row r="159" spans="2:12" x14ac:dyDescent="0.2">
      <c r="B159"/>
      <c r="C159"/>
      <c r="D159"/>
      <c r="E159"/>
      <c r="F159"/>
      <c r="G159"/>
      <c r="H159"/>
      <c r="I159"/>
      <c r="J159"/>
      <c r="K159"/>
      <c r="L159"/>
    </row>
    <row r="160" spans="2:12" x14ac:dyDescent="0.2">
      <c r="B160"/>
      <c r="C160"/>
      <c r="D160"/>
      <c r="E160"/>
      <c r="F160"/>
      <c r="G160"/>
      <c r="H160"/>
      <c r="I160"/>
      <c r="J160"/>
      <c r="K160"/>
      <c r="L160"/>
    </row>
    <row r="161" spans="2:12" x14ac:dyDescent="0.2">
      <c r="B161"/>
      <c r="C161"/>
      <c r="D161"/>
      <c r="E161"/>
      <c r="F161"/>
      <c r="G161"/>
      <c r="H161"/>
      <c r="I161"/>
      <c r="J161"/>
      <c r="K161"/>
      <c r="L161"/>
    </row>
    <row r="162" spans="2:12" x14ac:dyDescent="0.2">
      <c r="B162"/>
      <c r="C162"/>
      <c r="D162"/>
      <c r="E162"/>
      <c r="F162"/>
      <c r="G162"/>
      <c r="H162"/>
      <c r="I162"/>
      <c r="J162"/>
      <c r="K162"/>
      <c r="L162"/>
    </row>
    <row r="163" spans="2:12" x14ac:dyDescent="0.2">
      <c r="B163"/>
      <c r="C163"/>
      <c r="D163"/>
      <c r="E163"/>
      <c r="F163"/>
      <c r="G163"/>
      <c r="H163"/>
      <c r="I163"/>
      <c r="J163"/>
      <c r="K163"/>
      <c r="L163"/>
    </row>
    <row r="164" spans="2:12" x14ac:dyDescent="0.2">
      <c r="B164"/>
      <c r="C164"/>
      <c r="D164"/>
      <c r="E164"/>
      <c r="F164"/>
      <c r="G164"/>
      <c r="H164"/>
      <c r="I164"/>
      <c r="J164"/>
      <c r="K164"/>
      <c r="L164"/>
    </row>
    <row r="165" spans="2:12" x14ac:dyDescent="0.2">
      <c r="B165"/>
      <c r="C165"/>
      <c r="D165"/>
      <c r="E165"/>
      <c r="F165"/>
      <c r="G165"/>
      <c r="H165"/>
      <c r="I165"/>
      <c r="J165"/>
      <c r="K165"/>
      <c r="L165"/>
    </row>
    <row r="166" spans="2:12" x14ac:dyDescent="0.2">
      <c r="B166"/>
      <c r="C166"/>
      <c r="D166"/>
      <c r="E166"/>
      <c r="F166"/>
      <c r="G166"/>
      <c r="H166"/>
      <c r="I166"/>
      <c r="J166"/>
      <c r="K166"/>
      <c r="L166"/>
    </row>
    <row r="167" spans="2:12" x14ac:dyDescent="0.2">
      <c r="B167"/>
      <c r="C167"/>
      <c r="D167"/>
      <c r="E167"/>
      <c r="F167"/>
      <c r="G167"/>
      <c r="H167"/>
      <c r="I167"/>
      <c r="J167"/>
      <c r="K167"/>
      <c r="L167"/>
    </row>
    <row r="168" spans="2:12" x14ac:dyDescent="0.2">
      <c r="B168"/>
      <c r="C168"/>
      <c r="D168"/>
      <c r="E168"/>
      <c r="F168"/>
      <c r="G168"/>
      <c r="H168"/>
      <c r="I168"/>
      <c r="J168"/>
      <c r="K168"/>
      <c r="L168"/>
    </row>
    <row r="169" spans="2:12" x14ac:dyDescent="0.2">
      <c r="B169"/>
      <c r="C169"/>
      <c r="D169"/>
      <c r="E169"/>
      <c r="F169"/>
      <c r="G169"/>
      <c r="H169"/>
      <c r="I169"/>
      <c r="J169"/>
      <c r="K169"/>
      <c r="L169"/>
    </row>
    <row r="170" spans="2:12" x14ac:dyDescent="0.2">
      <c r="B170"/>
      <c r="C170"/>
      <c r="D170"/>
      <c r="E170"/>
      <c r="F170"/>
      <c r="G170"/>
      <c r="H170"/>
      <c r="I170"/>
      <c r="J170"/>
      <c r="K170"/>
      <c r="L170"/>
    </row>
    <row r="171" spans="2:12" x14ac:dyDescent="0.2">
      <c r="B171"/>
      <c r="C171"/>
      <c r="D171"/>
      <c r="E171"/>
      <c r="F171"/>
      <c r="G171"/>
      <c r="H171"/>
      <c r="I171"/>
      <c r="J171"/>
      <c r="K171"/>
      <c r="L171"/>
    </row>
    <row r="172" spans="2:12" x14ac:dyDescent="0.2">
      <c r="B172"/>
      <c r="C172"/>
      <c r="D172"/>
      <c r="E172"/>
      <c r="F172"/>
      <c r="G172"/>
      <c r="H172"/>
      <c r="I172"/>
      <c r="J172"/>
      <c r="K172"/>
      <c r="L172"/>
    </row>
    <row r="173" spans="2:12" x14ac:dyDescent="0.2">
      <c r="B173"/>
      <c r="C173"/>
      <c r="D173"/>
      <c r="E173"/>
      <c r="F173"/>
      <c r="G173"/>
      <c r="H173"/>
      <c r="I173"/>
      <c r="J173"/>
      <c r="K173"/>
      <c r="L173"/>
    </row>
    <row r="174" spans="2:12" x14ac:dyDescent="0.2">
      <c r="B174"/>
      <c r="C174"/>
      <c r="D174"/>
      <c r="E174"/>
      <c r="F174"/>
      <c r="G174"/>
      <c r="H174"/>
      <c r="I174"/>
      <c r="J174"/>
      <c r="K174"/>
      <c r="L174"/>
    </row>
    <row r="175" spans="2:12" x14ac:dyDescent="0.2">
      <c r="B175"/>
      <c r="C175"/>
      <c r="D175"/>
      <c r="E175"/>
      <c r="F175"/>
      <c r="G175"/>
      <c r="H175"/>
      <c r="I175"/>
      <c r="J175"/>
      <c r="K175"/>
      <c r="L175"/>
    </row>
    <row r="176" spans="2:12" x14ac:dyDescent="0.2">
      <c r="B176"/>
      <c r="C176"/>
      <c r="D176"/>
      <c r="E176"/>
      <c r="F176"/>
      <c r="G176"/>
      <c r="H176"/>
      <c r="I176"/>
      <c r="J176"/>
      <c r="K176"/>
      <c r="L176"/>
    </row>
    <row r="177" spans="2:12" x14ac:dyDescent="0.2">
      <c r="B177"/>
      <c r="C177"/>
      <c r="D177"/>
      <c r="E177"/>
      <c r="F177"/>
      <c r="G177"/>
      <c r="H177"/>
      <c r="I177"/>
      <c r="J177"/>
      <c r="K177"/>
      <c r="L177"/>
    </row>
  </sheetData>
  <mergeCells count="33">
    <mergeCell ref="A16:B16"/>
    <mergeCell ref="G8:H8"/>
    <mergeCell ref="I8:J8"/>
    <mergeCell ref="K8:L8"/>
    <mergeCell ref="M8:N8"/>
    <mergeCell ref="A11:B11"/>
    <mergeCell ref="A12:B12"/>
    <mergeCell ref="A13:B13"/>
    <mergeCell ref="A14:B14"/>
    <mergeCell ref="A15:B15"/>
    <mergeCell ref="A29:Q29"/>
    <mergeCell ref="A30:Q30"/>
    <mergeCell ref="A22:B22"/>
    <mergeCell ref="A24:B24"/>
    <mergeCell ref="A17:B17"/>
    <mergeCell ref="A18:B18"/>
    <mergeCell ref="A19:B19"/>
    <mergeCell ref="A20:B20"/>
    <mergeCell ref="A21:B21"/>
    <mergeCell ref="A25:B25"/>
    <mergeCell ref="A28:Q28"/>
    <mergeCell ref="A1:Q1"/>
    <mergeCell ref="N5:Q5"/>
    <mergeCell ref="A6:B9"/>
    <mergeCell ref="C6:N7"/>
    <mergeCell ref="O6:S7"/>
    <mergeCell ref="C8:D8"/>
    <mergeCell ref="E8:F8"/>
    <mergeCell ref="A2:S2"/>
    <mergeCell ref="A3:S3"/>
    <mergeCell ref="A4:S4"/>
    <mergeCell ref="O8:P9"/>
    <mergeCell ref="Q8:R9"/>
  </mergeCells>
  <printOptions horizontalCentered="1"/>
  <pageMargins left="0.7" right="0.7" top="0.75" bottom="0.5" header="0.3" footer="0.3"/>
  <pageSetup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39"/>
  <sheetViews>
    <sheetView zoomScaleNormal="100" workbookViewId="0">
      <selection activeCell="D10" sqref="D10"/>
    </sheetView>
  </sheetViews>
  <sheetFormatPr defaultRowHeight="12.75" x14ac:dyDescent="0.2"/>
  <cols>
    <col min="1" max="1" width="2.28515625" style="171" customWidth="1"/>
    <col min="2" max="2" width="17" style="171" customWidth="1"/>
    <col min="3" max="3" width="15.7109375" style="171" customWidth="1"/>
    <col min="4" max="4" width="2.5703125" style="171" customWidth="1"/>
    <col min="5" max="5" width="15.85546875" style="171" customWidth="1"/>
    <col min="6" max="6" width="2.5703125" style="171" customWidth="1"/>
    <col min="7" max="7" width="15.85546875" style="171" customWidth="1"/>
    <col min="8" max="8" width="1.7109375" style="171" customWidth="1"/>
    <col min="9" max="9" width="15.7109375" style="171" customWidth="1"/>
    <col min="10" max="10" width="1.7109375" style="171" customWidth="1"/>
    <col min="11" max="11" width="15.7109375" style="171" customWidth="1"/>
    <col min="12" max="12" width="1.7109375" style="171" customWidth="1"/>
    <col min="13" max="13" width="16.85546875" customWidth="1"/>
    <col min="14" max="14" width="1.7109375" customWidth="1"/>
    <col min="15" max="15" width="16.42578125" customWidth="1"/>
    <col min="16" max="16" width="10.7109375" customWidth="1"/>
    <col min="17" max="17" width="5.5703125" customWidth="1"/>
    <col min="19" max="19" width="17.5703125" style="265" bestFit="1" customWidth="1"/>
    <col min="20" max="20" width="9.140625" style="266"/>
  </cols>
  <sheetData>
    <row r="1" spans="1:17" x14ac:dyDescent="0.2">
      <c r="A1" s="2658"/>
      <c r="B1" s="2659"/>
      <c r="C1" s="2659"/>
      <c r="D1" s="2659"/>
      <c r="E1" s="2659"/>
      <c r="F1" s="2659"/>
      <c r="G1" s="2659"/>
      <c r="H1" s="2659"/>
      <c r="I1" s="2659"/>
      <c r="J1" s="2659"/>
      <c r="K1" s="2659"/>
      <c r="L1" s="2659"/>
      <c r="M1" s="2659"/>
      <c r="N1" s="2659"/>
      <c r="O1" s="2659"/>
      <c r="P1" s="2659"/>
      <c r="Q1" s="252"/>
    </row>
    <row r="2" spans="1:17" ht="23.25" customHeight="1" x14ac:dyDescent="0.2">
      <c r="A2" s="2556" t="s">
        <v>140</v>
      </c>
      <c r="B2" s="2557"/>
      <c r="C2" s="2557"/>
      <c r="D2" s="2557"/>
      <c r="E2" s="2557"/>
      <c r="F2" s="2557"/>
      <c r="G2" s="2557"/>
      <c r="H2" s="2557"/>
      <c r="I2" s="2557"/>
      <c r="J2" s="2557"/>
      <c r="K2" s="2557"/>
      <c r="L2" s="2557"/>
      <c r="M2" s="2557"/>
      <c r="N2" s="2557"/>
      <c r="O2" s="2557"/>
      <c r="P2" s="2557"/>
      <c r="Q2" s="2558"/>
    </row>
    <row r="3" spans="1:17" ht="18" x14ac:dyDescent="0.2">
      <c r="A3" s="2559" t="s">
        <v>972</v>
      </c>
      <c r="B3" s="2560"/>
      <c r="C3" s="2560"/>
      <c r="D3" s="2560"/>
      <c r="E3" s="2560"/>
      <c r="F3" s="2560"/>
      <c r="G3" s="2560"/>
      <c r="H3" s="2560"/>
      <c r="I3" s="2560"/>
      <c r="J3" s="2560"/>
      <c r="K3" s="2560"/>
      <c r="L3" s="2560"/>
      <c r="M3" s="2560"/>
      <c r="N3" s="2560"/>
      <c r="O3" s="2560"/>
      <c r="P3" s="2560"/>
      <c r="Q3" s="2561"/>
    </row>
    <row r="4" spans="1:17" ht="18" x14ac:dyDescent="0.2">
      <c r="A4" s="2559" t="s">
        <v>1</v>
      </c>
      <c r="B4" s="2560"/>
      <c r="C4" s="2560"/>
      <c r="D4" s="2560"/>
      <c r="E4" s="2560"/>
      <c r="F4" s="2560"/>
      <c r="G4" s="2560"/>
      <c r="H4" s="2560"/>
      <c r="I4" s="2560"/>
      <c r="J4" s="2560"/>
      <c r="K4" s="2560"/>
      <c r="L4" s="2560"/>
      <c r="M4" s="2560"/>
      <c r="N4" s="2560"/>
      <c r="O4" s="2560"/>
      <c r="P4" s="2560"/>
      <c r="Q4" s="2561"/>
    </row>
    <row r="5" spans="1:17" ht="13.5" thickBot="1" x14ac:dyDescent="0.25">
      <c r="A5" s="146"/>
      <c r="B5" s="147"/>
      <c r="C5" s="147"/>
      <c r="D5" s="147"/>
      <c r="E5" s="147"/>
      <c r="F5" s="147"/>
      <c r="G5" s="147"/>
      <c r="H5" s="147"/>
      <c r="I5" s="147"/>
      <c r="J5" s="147"/>
      <c r="K5" s="147"/>
      <c r="L5" s="147"/>
      <c r="M5" s="147"/>
      <c r="N5" s="2595"/>
      <c r="O5" s="2595"/>
      <c r="P5" s="2595"/>
      <c r="Q5" s="253"/>
    </row>
    <row r="6" spans="1:17" x14ac:dyDescent="0.2">
      <c r="A6" s="2642" t="s">
        <v>84</v>
      </c>
      <c r="B6" s="2643"/>
      <c r="C6" s="2589" t="s">
        <v>137</v>
      </c>
      <c r="D6" s="2590"/>
      <c r="E6" s="2590"/>
      <c r="F6" s="2590"/>
      <c r="G6" s="2590"/>
      <c r="H6" s="2590"/>
      <c r="I6" s="2590"/>
      <c r="J6" s="2590"/>
      <c r="K6" s="2590"/>
      <c r="L6" s="2590"/>
      <c r="M6" s="2590"/>
      <c r="N6" s="2590"/>
      <c r="O6" s="2677"/>
      <c r="P6" s="2678"/>
      <c r="Q6" s="2679"/>
    </row>
    <row r="7" spans="1:17" x14ac:dyDescent="0.2">
      <c r="A7" s="2644"/>
      <c r="B7" s="2645"/>
      <c r="C7" s="2591"/>
      <c r="D7" s="2592"/>
      <c r="E7" s="2592"/>
      <c r="F7" s="2592"/>
      <c r="G7" s="2592"/>
      <c r="H7" s="2592"/>
      <c r="I7" s="2592"/>
      <c r="J7" s="2592"/>
      <c r="K7" s="2592"/>
      <c r="L7" s="2592"/>
      <c r="M7" s="2592"/>
      <c r="N7" s="2592"/>
      <c r="O7" s="2680"/>
      <c r="P7" s="2681"/>
      <c r="Q7" s="2682"/>
    </row>
    <row r="8" spans="1:17" x14ac:dyDescent="0.2">
      <c r="A8" s="2644"/>
      <c r="B8" s="2645"/>
      <c r="C8" s="2668" t="s">
        <v>138</v>
      </c>
      <c r="D8" s="2669"/>
      <c r="E8" s="2669" t="s">
        <v>139</v>
      </c>
      <c r="F8" s="2669"/>
      <c r="G8" s="2669" t="s">
        <v>131</v>
      </c>
      <c r="H8" s="2669"/>
      <c r="I8" s="2669" t="s">
        <v>132</v>
      </c>
      <c r="J8" s="2669"/>
      <c r="K8" s="2669" t="s">
        <v>133</v>
      </c>
      <c r="L8" s="2669"/>
      <c r="M8" s="2669" t="s">
        <v>134</v>
      </c>
      <c r="N8" s="2669"/>
      <c r="O8" s="254" t="s">
        <v>22</v>
      </c>
      <c r="P8" s="2656" t="s">
        <v>93</v>
      </c>
      <c r="Q8" s="2676"/>
    </row>
    <row r="9" spans="1:17" ht="13.5" thickBot="1" x14ac:dyDescent="0.25">
      <c r="A9" s="2646"/>
      <c r="B9" s="2647"/>
      <c r="C9" s="160"/>
      <c r="D9" s="159"/>
      <c r="E9" s="159"/>
      <c r="F9" s="159"/>
      <c r="G9" s="159"/>
      <c r="H9" s="159"/>
      <c r="I9" s="159"/>
      <c r="J9" s="159"/>
      <c r="K9" s="159"/>
      <c r="L9" s="159"/>
      <c r="M9" s="159"/>
      <c r="N9" s="159"/>
      <c r="O9" s="255"/>
      <c r="P9" s="2674"/>
      <c r="Q9" s="2675"/>
    </row>
    <row r="10" spans="1:17" x14ac:dyDescent="0.2">
      <c r="A10" s="161"/>
      <c r="B10" s="237"/>
      <c r="C10" s="162"/>
      <c r="D10" s="162"/>
      <c r="E10" s="162"/>
      <c r="F10" s="162"/>
      <c r="G10" s="162"/>
      <c r="H10" s="162"/>
      <c r="I10" s="162"/>
      <c r="J10" s="162"/>
      <c r="K10" s="162"/>
      <c r="L10" s="162"/>
      <c r="M10" s="162"/>
      <c r="N10" s="162"/>
      <c r="O10" s="174"/>
      <c r="P10" s="162"/>
      <c r="Q10" s="166"/>
    </row>
    <row r="11" spans="1:17" ht="19.149999999999999" customHeight="1" x14ac:dyDescent="0.2">
      <c r="A11" s="167"/>
      <c r="B11" s="267" t="s">
        <v>16</v>
      </c>
      <c r="C11" s="165">
        <v>6241599</v>
      </c>
      <c r="D11" s="165"/>
      <c r="E11" s="165">
        <v>20664240</v>
      </c>
      <c r="F11" s="165"/>
      <c r="G11" s="165">
        <v>131259413</v>
      </c>
      <c r="H11" s="165"/>
      <c r="I11" s="165">
        <v>93631897</v>
      </c>
      <c r="J11" s="165"/>
      <c r="K11" s="205" t="s">
        <v>33</v>
      </c>
      <c r="L11" s="168"/>
      <c r="M11" s="205" t="s">
        <v>33</v>
      </c>
      <c r="N11" s="259"/>
      <c r="O11" s="164">
        <f>SUM(C11:M11)</f>
        <v>251797149</v>
      </c>
      <c r="P11" s="179">
        <f>O11/$O$24</f>
        <v>5.1627064721088169E-3</v>
      </c>
      <c r="Q11" s="169"/>
    </row>
    <row r="12" spans="1:17" ht="19.149999999999999" customHeight="1" x14ac:dyDescent="0.2">
      <c r="A12" s="167"/>
      <c r="B12" s="267" t="s">
        <v>18</v>
      </c>
      <c r="C12" s="168">
        <v>14522725</v>
      </c>
      <c r="D12" s="168"/>
      <c r="E12" s="168">
        <v>39099370</v>
      </c>
      <c r="F12" s="168"/>
      <c r="G12" s="168">
        <v>254774136</v>
      </c>
      <c r="H12" s="168"/>
      <c r="I12" s="168">
        <v>430125328</v>
      </c>
      <c r="J12" s="165"/>
      <c r="K12" s="205" t="s">
        <v>33</v>
      </c>
      <c r="L12" s="168"/>
      <c r="M12" s="205" t="s">
        <v>33</v>
      </c>
      <c r="N12" s="259"/>
      <c r="O12" s="170">
        <f t="shared" ref="O12:O22" si="0">SUM(C12:M12)</f>
        <v>738521559</v>
      </c>
      <c r="P12" s="179">
        <f t="shared" ref="P12:P22" si="1">O12/$O$24</f>
        <v>1.5142228764636225E-2</v>
      </c>
      <c r="Q12" s="169"/>
    </row>
    <row r="13" spans="1:17" ht="19.149999999999999" customHeight="1" x14ac:dyDescent="0.2">
      <c r="A13" s="167"/>
      <c r="B13" s="267" t="s">
        <v>19</v>
      </c>
      <c r="C13" s="168">
        <v>8378959</v>
      </c>
      <c r="D13" s="168"/>
      <c r="E13" s="168">
        <v>42052053</v>
      </c>
      <c r="F13" s="168"/>
      <c r="G13" s="168">
        <v>306485594</v>
      </c>
      <c r="H13" s="168"/>
      <c r="I13" s="168">
        <v>360145478</v>
      </c>
      <c r="J13" s="165"/>
      <c r="K13" s="165">
        <v>738503990</v>
      </c>
      <c r="L13" s="165"/>
      <c r="M13" s="165">
        <v>244441168</v>
      </c>
      <c r="N13" s="259"/>
      <c r="O13" s="170">
        <f t="shared" si="0"/>
        <v>1700007242</v>
      </c>
      <c r="P13" s="179">
        <f t="shared" si="1"/>
        <v>3.485598794808141E-2</v>
      </c>
      <c r="Q13" s="169"/>
    </row>
    <row r="14" spans="1:17" ht="19.149999999999999" customHeight="1" x14ac:dyDescent="0.2">
      <c r="A14" s="167"/>
      <c r="B14" s="267" t="s">
        <v>20</v>
      </c>
      <c r="C14" s="168">
        <v>15702111</v>
      </c>
      <c r="D14" s="168"/>
      <c r="E14" s="168">
        <v>72857155</v>
      </c>
      <c r="F14" s="168"/>
      <c r="G14" s="168">
        <v>560884473</v>
      </c>
      <c r="H14" s="168"/>
      <c r="I14" s="168">
        <v>883522155</v>
      </c>
      <c r="J14" s="165"/>
      <c r="K14" s="168">
        <v>62798864</v>
      </c>
      <c r="L14" s="168"/>
      <c r="M14" s="168">
        <v>1245201266</v>
      </c>
      <c r="N14" s="259"/>
      <c r="O14" s="170">
        <f t="shared" si="0"/>
        <v>2840966024</v>
      </c>
      <c r="P14" s="179">
        <f t="shared" si="1"/>
        <v>5.8249562147131589E-2</v>
      </c>
      <c r="Q14" s="169"/>
    </row>
    <row r="15" spans="1:17" ht="19.149999999999999" customHeight="1" x14ac:dyDescent="0.2">
      <c r="A15" s="167"/>
      <c r="B15" s="267" t="s">
        <v>21</v>
      </c>
      <c r="C15" s="168">
        <v>14334465</v>
      </c>
      <c r="D15" s="168"/>
      <c r="E15" s="168">
        <v>62573158</v>
      </c>
      <c r="F15" s="168"/>
      <c r="G15" s="168">
        <v>289658481</v>
      </c>
      <c r="H15" s="168"/>
      <c r="I15" s="168">
        <v>279254605</v>
      </c>
      <c r="J15" s="165"/>
      <c r="K15" s="168">
        <v>102251360</v>
      </c>
      <c r="L15" s="168"/>
      <c r="M15" s="168">
        <v>28986398</v>
      </c>
      <c r="N15" s="259"/>
      <c r="O15" s="170">
        <f t="shared" si="0"/>
        <v>777058467</v>
      </c>
      <c r="P15" s="179">
        <f t="shared" si="1"/>
        <v>1.5932367752058446E-2</v>
      </c>
      <c r="Q15" s="169"/>
    </row>
    <row r="16" spans="1:17" ht="19.149999999999999" customHeight="1" x14ac:dyDescent="0.2">
      <c r="A16" s="167"/>
      <c r="B16" s="267" t="s">
        <v>91</v>
      </c>
      <c r="C16" s="168">
        <v>22760717</v>
      </c>
      <c r="D16" s="168"/>
      <c r="E16" s="168">
        <v>130745506</v>
      </c>
      <c r="F16" s="168"/>
      <c r="G16" s="168">
        <v>1293577340</v>
      </c>
      <c r="H16" s="168"/>
      <c r="I16" s="168">
        <v>2352179175</v>
      </c>
      <c r="J16" s="165"/>
      <c r="K16" s="168">
        <v>3039629922</v>
      </c>
      <c r="L16" s="168"/>
      <c r="M16" s="168">
        <v>7873123978</v>
      </c>
      <c r="N16" s="259"/>
      <c r="O16" s="170">
        <f t="shared" si="0"/>
        <v>14712016638</v>
      </c>
      <c r="P16" s="179">
        <f t="shared" si="1"/>
        <v>0.30164687652907141</v>
      </c>
      <c r="Q16" s="169"/>
    </row>
    <row r="17" spans="1:20" ht="19.149999999999999" customHeight="1" x14ac:dyDescent="0.2">
      <c r="A17" s="167"/>
      <c r="B17" s="267" t="s">
        <v>92</v>
      </c>
      <c r="C17" s="168">
        <v>53855638</v>
      </c>
      <c r="D17" s="168"/>
      <c r="E17" s="168">
        <v>139306086</v>
      </c>
      <c r="F17" s="168"/>
      <c r="G17" s="168">
        <v>1002471936</v>
      </c>
      <c r="H17" s="168"/>
      <c r="I17" s="168">
        <v>1683905605</v>
      </c>
      <c r="J17" s="165"/>
      <c r="K17" s="168">
        <v>730793022</v>
      </c>
      <c r="L17" s="168"/>
      <c r="M17" s="168">
        <v>19290080623</v>
      </c>
      <c r="N17" s="259"/>
      <c r="O17" s="170">
        <f t="shared" si="0"/>
        <v>22900412910</v>
      </c>
      <c r="P17" s="179">
        <f t="shared" si="1"/>
        <v>0.46953712706421985</v>
      </c>
      <c r="Q17" s="169"/>
    </row>
    <row r="18" spans="1:20" ht="19.149999999999999" customHeight="1" x14ac:dyDescent="0.2">
      <c r="A18" s="167"/>
      <c r="B18" s="267">
        <v>2010</v>
      </c>
      <c r="C18" s="168">
        <v>12361555</v>
      </c>
      <c r="D18" s="168"/>
      <c r="E18" s="168">
        <v>75710451</v>
      </c>
      <c r="F18" s="168"/>
      <c r="G18" s="168">
        <v>374867270</v>
      </c>
      <c r="H18" s="168"/>
      <c r="I18" s="168">
        <v>419142005</v>
      </c>
      <c r="J18" s="165"/>
      <c r="K18" s="168">
        <v>337408342</v>
      </c>
      <c r="L18" s="168"/>
      <c r="M18" s="205" t="s">
        <v>33</v>
      </c>
      <c r="N18" s="259"/>
      <c r="O18" s="170">
        <f t="shared" si="0"/>
        <v>1219489623</v>
      </c>
      <c r="P18" s="179">
        <f t="shared" si="1"/>
        <v>2.5003726191243098E-2</v>
      </c>
      <c r="Q18" s="169"/>
    </row>
    <row r="19" spans="1:20" ht="19.149999999999999" customHeight="1" x14ac:dyDescent="0.2">
      <c r="A19" s="167"/>
      <c r="B19" s="267">
        <v>2011</v>
      </c>
      <c r="C19" s="168">
        <v>15188209</v>
      </c>
      <c r="D19" s="168"/>
      <c r="E19" s="168">
        <v>48528271</v>
      </c>
      <c r="F19" s="168"/>
      <c r="G19" s="168">
        <v>226892585</v>
      </c>
      <c r="H19" s="168"/>
      <c r="I19" s="168">
        <v>402847989</v>
      </c>
      <c r="J19" s="165"/>
      <c r="K19" s="205" t="s">
        <v>33</v>
      </c>
      <c r="L19" s="168"/>
      <c r="M19" s="205" t="s">
        <v>33</v>
      </c>
      <c r="N19" s="259"/>
      <c r="O19" s="170">
        <f t="shared" si="0"/>
        <v>693457054</v>
      </c>
      <c r="P19" s="179">
        <f t="shared" si="1"/>
        <v>1.4218251616563432E-2</v>
      </c>
      <c r="Q19" s="169"/>
    </row>
    <row r="20" spans="1:20" ht="19.149999999999999" customHeight="1" x14ac:dyDescent="0.2">
      <c r="A20" s="167"/>
      <c r="B20" s="267">
        <v>2012</v>
      </c>
      <c r="C20" s="168">
        <v>22073611</v>
      </c>
      <c r="D20" s="168"/>
      <c r="E20" s="168">
        <v>78198790</v>
      </c>
      <c r="F20" s="168"/>
      <c r="G20" s="168">
        <v>368966362</v>
      </c>
      <c r="H20" s="168"/>
      <c r="I20" s="168">
        <v>387584893</v>
      </c>
      <c r="J20" s="165"/>
      <c r="K20" s="168">
        <v>115335047</v>
      </c>
      <c r="L20" s="168"/>
      <c r="M20" s="205" t="s">
        <v>33</v>
      </c>
      <c r="N20" s="259"/>
      <c r="O20" s="170">
        <f t="shared" si="0"/>
        <v>972158703</v>
      </c>
      <c r="P20" s="179">
        <f t="shared" si="1"/>
        <v>1.9932592755031602E-2</v>
      </c>
      <c r="Q20" s="169"/>
    </row>
    <row r="21" spans="1:20" ht="19.149999999999999" customHeight="1" x14ac:dyDescent="0.2">
      <c r="A21" s="167"/>
      <c r="B21" s="267">
        <v>2013</v>
      </c>
      <c r="C21" s="168">
        <v>20167645</v>
      </c>
      <c r="D21" s="168"/>
      <c r="E21" s="168">
        <v>65178038</v>
      </c>
      <c r="F21" s="168"/>
      <c r="G21" s="168">
        <v>244572873</v>
      </c>
      <c r="H21" s="168"/>
      <c r="I21" s="168">
        <v>512605467</v>
      </c>
      <c r="J21" s="165"/>
      <c r="K21" s="168">
        <v>558735784</v>
      </c>
      <c r="L21" s="168"/>
      <c r="M21" s="205" t="s">
        <v>33</v>
      </c>
      <c r="N21" s="259"/>
      <c r="O21" s="170">
        <f t="shared" si="0"/>
        <v>1401259807</v>
      </c>
      <c r="P21" s="179">
        <f t="shared" si="1"/>
        <v>2.8730639339783991E-2</v>
      </c>
      <c r="Q21" s="169"/>
    </row>
    <row r="22" spans="1:20" ht="19.149999999999999" customHeight="1" x14ac:dyDescent="0.2">
      <c r="A22" s="167"/>
      <c r="B22" s="267">
        <v>2014</v>
      </c>
      <c r="C22" s="168">
        <v>6471522</v>
      </c>
      <c r="D22" s="168"/>
      <c r="E22" s="168">
        <v>10640857</v>
      </c>
      <c r="F22" s="168"/>
      <c r="G22" s="168">
        <v>139195719</v>
      </c>
      <c r="H22" s="168"/>
      <c r="I22" s="168">
        <v>136359356</v>
      </c>
      <c r="J22" s="165"/>
      <c r="K22" s="205" t="s">
        <v>33</v>
      </c>
      <c r="L22" s="168"/>
      <c r="M22" s="205">
        <v>272502891</v>
      </c>
      <c r="N22" s="259"/>
      <c r="O22" s="170">
        <f t="shared" si="0"/>
        <v>565170345</v>
      </c>
      <c r="P22" s="179">
        <f t="shared" si="1"/>
        <v>1.1587933420070109E-2</v>
      </c>
      <c r="Q22" s="169"/>
    </row>
    <row r="23" spans="1:20" ht="7.9" customHeight="1" x14ac:dyDescent="0.2">
      <c r="A23" s="167"/>
      <c r="B23" s="267"/>
      <c r="C23" s="168"/>
      <c r="D23" s="168"/>
      <c r="E23" s="168"/>
      <c r="F23" s="168"/>
      <c r="G23" s="168"/>
      <c r="H23" s="168"/>
      <c r="I23" s="168"/>
      <c r="J23" s="165"/>
      <c r="K23" s="168"/>
      <c r="L23" s="168"/>
      <c r="M23" s="205"/>
      <c r="N23" s="259"/>
      <c r="O23" s="164"/>
      <c r="P23" s="329"/>
      <c r="Q23" s="169"/>
    </row>
    <row r="24" spans="1:20" ht="19.149999999999999" customHeight="1" x14ac:dyDescent="0.2">
      <c r="A24" s="167"/>
      <c r="B24" s="267" t="s">
        <v>22</v>
      </c>
      <c r="C24" s="268">
        <f>SUM(C11:C22)</f>
        <v>212058756</v>
      </c>
      <c r="D24" s="269"/>
      <c r="E24" s="268">
        <f>SUM(E11:E22)</f>
        <v>785553975</v>
      </c>
      <c r="F24" s="268"/>
      <c r="G24" s="268">
        <f>SUM(G11:G22)</f>
        <v>5193606182</v>
      </c>
      <c r="H24" s="268"/>
      <c r="I24" s="268">
        <f>SUM(I11:I22)</f>
        <v>7941303953</v>
      </c>
      <c r="J24" s="268"/>
      <c r="K24" s="268">
        <f>SUM(K11:K22)</f>
        <v>5685456331</v>
      </c>
      <c r="L24" s="268"/>
      <c r="M24" s="268">
        <f>SUM(M11:M22)</f>
        <v>28954336324</v>
      </c>
      <c r="N24" s="165"/>
      <c r="O24" s="164">
        <f>SUM(O11:O22)</f>
        <v>48772315521</v>
      </c>
      <c r="P24" s="179"/>
      <c r="Q24" s="169"/>
    </row>
    <row r="25" spans="1:20" ht="19.149999999999999" customHeight="1" x14ac:dyDescent="0.2">
      <c r="A25" s="167"/>
      <c r="B25" s="267" t="s">
        <v>93</v>
      </c>
      <c r="C25" s="264">
        <f>C24/$O$24</f>
        <v>4.3479329151123328E-3</v>
      </c>
      <c r="D25" s="264"/>
      <c r="E25" s="264">
        <f>E24/$O$24</f>
        <v>1.6106554847939551E-2</v>
      </c>
      <c r="F25" s="264"/>
      <c r="G25" s="264">
        <f>G24/$O$24</f>
        <v>0.10648676665277002</v>
      </c>
      <c r="H25" s="264"/>
      <c r="I25" s="264">
        <f>I24/$O$24</f>
        <v>0.1628240092390261</v>
      </c>
      <c r="J25" s="264"/>
      <c r="K25" s="264">
        <f>K24/$O$24</f>
        <v>0.11657138420159693</v>
      </c>
      <c r="L25" s="264"/>
      <c r="M25" s="264">
        <f>M24/$O$24</f>
        <v>0.59366335214355503</v>
      </c>
      <c r="N25" s="264"/>
      <c r="O25" s="270"/>
      <c r="P25" s="179">
        <f>SUM(P11:P22)</f>
        <v>1</v>
      </c>
      <c r="Q25" s="169"/>
    </row>
    <row r="26" spans="1:20" ht="13.5" thickBot="1" x14ac:dyDescent="0.25">
      <c r="A26" s="152"/>
      <c r="B26" s="183"/>
      <c r="C26" s="184"/>
      <c r="D26" s="183"/>
      <c r="E26" s="183"/>
      <c r="F26" s="183"/>
      <c r="G26" s="183"/>
      <c r="H26" s="183"/>
      <c r="I26" s="183"/>
      <c r="J26" s="183"/>
      <c r="K26" s="183"/>
      <c r="L26" s="183"/>
      <c r="M26" s="183"/>
      <c r="N26" s="183"/>
      <c r="O26" s="207"/>
      <c r="P26" s="183"/>
      <c r="Q26" s="208"/>
    </row>
    <row r="28" spans="1:20" x14ac:dyDescent="0.2">
      <c r="A28" s="2555" t="s">
        <v>859</v>
      </c>
      <c r="B28" s="2555"/>
      <c r="C28" s="2555"/>
      <c r="D28" s="2555"/>
      <c r="E28" s="2555"/>
      <c r="F28" s="2555"/>
      <c r="G28" s="2555"/>
      <c r="H28" s="2555"/>
      <c r="I28" s="2555"/>
      <c r="J28" s="2555"/>
      <c r="K28" s="2555"/>
      <c r="L28" s="2555"/>
      <c r="M28" s="2555"/>
      <c r="N28" s="2555"/>
      <c r="O28" s="2555"/>
      <c r="P28" s="2555"/>
    </row>
    <row r="29" spans="1:20" x14ac:dyDescent="0.2">
      <c r="A29" s="2100" t="s">
        <v>979</v>
      </c>
      <c r="B29" s="2100"/>
      <c r="C29" s="105"/>
      <c r="D29" s="105"/>
      <c r="E29" s="105"/>
      <c r="F29" s="105"/>
      <c r="G29" s="105"/>
      <c r="H29" s="105"/>
      <c r="I29" s="105"/>
      <c r="J29" s="105"/>
      <c r="K29"/>
      <c r="L29"/>
      <c r="S29"/>
      <c r="T29"/>
    </row>
    <row r="30" spans="1:20" x14ac:dyDescent="0.2">
      <c r="A30" s="2555" t="s">
        <v>94</v>
      </c>
      <c r="B30" s="2555"/>
      <c r="C30" s="2555"/>
      <c r="D30" s="2555"/>
      <c r="E30" s="2555"/>
      <c r="F30" s="2555"/>
      <c r="G30" s="2555"/>
      <c r="H30" s="2555"/>
      <c r="I30" s="2555"/>
      <c r="J30" s="2555"/>
      <c r="K30" s="2555"/>
      <c r="L30" s="2555"/>
      <c r="M30" s="2555"/>
      <c r="N30" s="2555"/>
      <c r="O30" s="2555"/>
      <c r="P30" s="2555"/>
    </row>
    <row r="31" spans="1:20" x14ac:dyDescent="0.2">
      <c r="A31" s="2555" t="s">
        <v>34</v>
      </c>
      <c r="B31" s="2555"/>
      <c r="C31" s="2555"/>
      <c r="D31" s="2555"/>
      <c r="E31" s="2555"/>
      <c r="F31" s="2555"/>
      <c r="G31" s="2555"/>
      <c r="H31" s="2555"/>
      <c r="I31" s="2555"/>
      <c r="J31" s="2555"/>
      <c r="K31" s="2555"/>
      <c r="L31" s="2555"/>
      <c r="M31" s="2555"/>
      <c r="N31" s="2555"/>
      <c r="O31" s="2555"/>
      <c r="P31" s="2555"/>
    </row>
    <row r="32" spans="1:20" x14ac:dyDescent="0.2">
      <c r="C32" s="1929"/>
      <c r="D32" s="1929"/>
      <c r="E32" s="1929"/>
      <c r="F32" s="1929"/>
      <c r="G32" s="1929"/>
      <c r="H32" s="1929"/>
      <c r="I32" s="1929"/>
      <c r="J32" s="1929"/>
      <c r="K32" s="1929"/>
      <c r="L32" s="1929"/>
      <c r="M32" s="1929"/>
      <c r="N32" s="1929"/>
      <c r="O32" s="1929"/>
    </row>
    <row r="33" spans="3:15" x14ac:dyDescent="0.2">
      <c r="C33" s="1926"/>
      <c r="D33" s="1926"/>
      <c r="E33" s="1926"/>
      <c r="F33" s="1926"/>
      <c r="G33" s="1926"/>
      <c r="H33" s="1926"/>
      <c r="I33" s="1926"/>
      <c r="J33" s="1926"/>
      <c r="K33" s="1926"/>
      <c r="L33" s="1926"/>
      <c r="M33" s="1927"/>
      <c r="N33" s="1927"/>
      <c r="O33" s="1927"/>
    </row>
    <row r="37" spans="3:15" x14ac:dyDescent="0.2">
      <c r="C37" s="1928"/>
      <c r="D37" s="1928"/>
      <c r="E37" s="1928"/>
      <c r="F37" s="1928"/>
      <c r="G37" s="1928"/>
      <c r="H37" s="1928"/>
      <c r="I37" s="1928"/>
      <c r="J37" s="1928"/>
      <c r="K37" s="1928"/>
      <c r="L37" s="1928"/>
      <c r="M37" s="1928"/>
      <c r="N37" s="1928"/>
      <c r="O37" s="1928"/>
    </row>
    <row r="39" spans="3:15" x14ac:dyDescent="0.2">
      <c r="C39" s="1929"/>
      <c r="D39" s="1929"/>
      <c r="E39" s="1929"/>
      <c r="F39" s="1929"/>
      <c r="G39" s="1929"/>
      <c r="H39" s="1929"/>
      <c r="I39" s="1929"/>
      <c r="J39" s="1929"/>
      <c r="K39" s="1929"/>
      <c r="L39" s="1929"/>
      <c r="M39" s="1929"/>
    </row>
  </sheetData>
  <mergeCells count="19">
    <mergeCell ref="A28:P28"/>
    <mergeCell ref="A30:P30"/>
    <mergeCell ref="A31:P31"/>
    <mergeCell ref="N5:P5"/>
    <mergeCell ref="A6:B9"/>
    <mergeCell ref="C6:N7"/>
    <mergeCell ref="O6:Q7"/>
    <mergeCell ref="C8:D8"/>
    <mergeCell ref="E8:F8"/>
    <mergeCell ref="G8:H8"/>
    <mergeCell ref="I8:J8"/>
    <mergeCell ref="K8:L8"/>
    <mergeCell ref="M8:N8"/>
    <mergeCell ref="A1:P1"/>
    <mergeCell ref="P9:Q9"/>
    <mergeCell ref="A2:Q2"/>
    <mergeCell ref="A3:Q3"/>
    <mergeCell ref="A4:Q4"/>
    <mergeCell ref="P8:Q8"/>
  </mergeCells>
  <printOptions horizontalCentered="1"/>
  <pageMargins left="0.7" right="0.7" top="0.75" bottom="0.5" header="0.3" footer="0.3"/>
  <pageSetup scale="7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P25"/>
  <sheetViews>
    <sheetView zoomScaleNormal="100" workbookViewId="0">
      <selection activeCell="D10" sqref="D10"/>
    </sheetView>
  </sheetViews>
  <sheetFormatPr defaultRowHeight="12.75" x14ac:dyDescent="0.2"/>
  <cols>
    <col min="1" max="1" width="2.28515625" style="171" customWidth="1"/>
    <col min="2" max="2" width="21.140625" style="171" bestFit="1" customWidth="1"/>
    <col min="3" max="3" width="12.42578125" style="171" bestFit="1" customWidth="1"/>
    <col min="4" max="4" width="6.7109375" style="171" customWidth="1"/>
    <col min="5" max="5" width="12.42578125" style="171" bestFit="1" customWidth="1"/>
    <col min="6" max="6" width="6.7109375" style="171" customWidth="1"/>
    <col min="7" max="7" width="11.42578125" style="171" bestFit="1" customWidth="1"/>
    <col min="8" max="8" width="6.7109375" style="171" customWidth="1"/>
    <col min="9" max="9" width="11.42578125" style="171" bestFit="1" customWidth="1"/>
    <col min="10" max="10" width="6.7109375" style="171" customWidth="1"/>
    <col min="11" max="11" width="11.42578125" style="171" bestFit="1" customWidth="1"/>
    <col min="12" max="12" width="6.7109375" style="171" customWidth="1"/>
    <col min="13" max="13" width="9" customWidth="1"/>
    <col min="14" max="14" width="3.5703125" customWidth="1"/>
    <col min="15" max="15" width="7.42578125" customWidth="1"/>
    <col min="16" max="16" width="3" customWidth="1"/>
  </cols>
  <sheetData>
    <row r="1" spans="1:16" x14ac:dyDescent="0.2">
      <c r="A1" s="144"/>
      <c r="B1" s="145"/>
      <c r="C1" s="145"/>
      <c r="D1" s="145"/>
      <c r="E1" s="145"/>
      <c r="F1" s="145"/>
      <c r="G1" s="145"/>
      <c r="H1" s="145"/>
      <c r="I1" s="145"/>
      <c r="J1" s="145"/>
      <c r="K1" s="145"/>
      <c r="L1" s="145"/>
      <c r="M1" s="201"/>
      <c r="N1" s="201"/>
      <c r="O1" s="201"/>
      <c r="P1" s="202"/>
    </row>
    <row r="2" spans="1:16" ht="20.25" x14ac:dyDescent="0.2">
      <c r="A2" s="2556" t="s">
        <v>141</v>
      </c>
      <c r="B2" s="2557"/>
      <c r="C2" s="2557"/>
      <c r="D2" s="2557"/>
      <c r="E2" s="2557"/>
      <c r="F2" s="2557"/>
      <c r="G2" s="2557"/>
      <c r="H2" s="2557"/>
      <c r="I2" s="2557"/>
      <c r="J2" s="2557"/>
      <c r="K2" s="2557"/>
      <c r="L2" s="2557"/>
      <c r="M2" s="2557"/>
      <c r="N2" s="2557"/>
      <c r="O2" s="2557"/>
      <c r="P2" s="2558"/>
    </row>
    <row r="3" spans="1:16" ht="18" x14ac:dyDescent="0.2">
      <c r="A3" s="2559" t="s">
        <v>872</v>
      </c>
      <c r="B3" s="2560"/>
      <c r="C3" s="2560"/>
      <c r="D3" s="2560"/>
      <c r="E3" s="2560"/>
      <c r="F3" s="2560"/>
      <c r="G3" s="2560"/>
      <c r="H3" s="2560"/>
      <c r="I3" s="2560"/>
      <c r="J3" s="2560"/>
      <c r="K3" s="2560"/>
      <c r="L3" s="2560"/>
      <c r="M3" s="2560"/>
      <c r="N3" s="2560"/>
      <c r="O3" s="2560"/>
      <c r="P3" s="2561"/>
    </row>
    <row r="4" spans="1:16" ht="18" x14ac:dyDescent="0.2">
      <c r="A4" s="2559" t="s">
        <v>1</v>
      </c>
      <c r="B4" s="2560"/>
      <c r="C4" s="2560"/>
      <c r="D4" s="2560"/>
      <c r="E4" s="2560"/>
      <c r="F4" s="2560"/>
      <c r="G4" s="2560"/>
      <c r="H4" s="2560"/>
      <c r="I4" s="2560"/>
      <c r="J4" s="2560"/>
      <c r="K4" s="2560"/>
      <c r="L4" s="2560"/>
      <c r="M4" s="2560"/>
      <c r="N4" s="2560"/>
      <c r="O4" s="2560"/>
      <c r="P4" s="2561"/>
    </row>
    <row r="5" spans="1:16" ht="13.5" thickBot="1" x14ac:dyDescent="0.25">
      <c r="A5" s="146"/>
      <c r="B5" s="147"/>
      <c r="C5" s="147"/>
      <c r="D5" s="147"/>
      <c r="E5" s="147"/>
      <c r="F5" s="147"/>
      <c r="G5" s="147"/>
      <c r="H5" s="147"/>
      <c r="I5" s="147"/>
      <c r="J5" s="147"/>
      <c r="K5" s="147"/>
      <c r="L5" s="147"/>
      <c r="M5" s="147"/>
      <c r="N5" s="147"/>
      <c r="O5" s="147"/>
      <c r="P5" s="203"/>
    </row>
    <row r="6" spans="1:16" x14ac:dyDescent="0.2">
      <c r="A6" s="2687" t="s">
        <v>137</v>
      </c>
      <c r="B6" s="2688"/>
      <c r="C6" s="2630" t="s">
        <v>106</v>
      </c>
      <c r="D6" s="2631"/>
      <c r="E6" s="2631"/>
      <c r="F6" s="2631"/>
      <c r="G6" s="2631"/>
      <c r="H6" s="2631"/>
      <c r="I6" s="2631"/>
      <c r="J6" s="2631"/>
      <c r="K6" s="2631"/>
      <c r="L6" s="2631"/>
      <c r="M6" s="2648"/>
      <c r="N6" s="2693"/>
      <c r="O6" s="2693"/>
      <c r="P6" s="2649"/>
    </row>
    <row r="7" spans="1:16" x14ac:dyDescent="0.2">
      <c r="A7" s="2689"/>
      <c r="B7" s="2690"/>
      <c r="C7" s="2632"/>
      <c r="D7" s="2633"/>
      <c r="E7" s="2633"/>
      <c r="F7" s="2633"/>
      <c r="G7" s="2633"/>
      <c r="H7" s="2633"/>
      <c r="I7" s="2633"/>
      <c r="J7" s="2633"/>
      <c r="K7" s="2633"/>
      <c r="L7" s="2633"/>
      <c r="M7" s="2650"/>
      <c r="N7" s="2694"/>
      <c r="O7" s="2694"/>
      <c r="P7" s="2651"/>
    </row>
    <row r="8" spans="1:16" ht="13.15" customHeight="1" x14ac:dyDescent="0.2">
      <c r="A8" s="2689"/>
      <c r="B8" s="2690"/>
      <c r="C8" s="2617" t="s">
        <v>107</v>
      </c>
      <c r="D8" s="2605"/>
      <c r="E8" s="2605"/>
      <c r="F8" s="2605"/>
      <c r="G8" s="2605"/>
      <c r="H8" s="2605"/>
      <c r="I8" s="2605"/>
      <c r="J8" s="2605"/>
      <c r="K8" s="2605" t="s">
        <v>108</v>
      </c>
      <c r="L8" s="2605"/>
      <c r="M8" s="2683" t="s">
        <v>22</v>
      </c>
      <c r="N8" s="2684"/>
      <c r="O8" s="2685" t="s">
        <v>93</v>
      </c>
      <c r="P8" s="2686"/>
    </row>
    <row r="9" spans="1:16" x14ac:dyDescent="0.2">
      <c r="A9" s="2689"/>
      <c r="B9" s="2690"/>
      <c r="C9" s="2617" t="s">
        <v>109</v>
      </c>
      <c r="D9" s="2605"/>
      <c r="E9" s="2605" t="s">
        <v>115</v>
      </c>
      <c r="F9" s="2605"/>
      <c r="G9" s="2605" t="s">
        <v>116</v>
      </c>
      <c r="H9" s="2605"/>
      <c r="I9" s="2605" t="s">
        <v>117</v>
      </c>
      <c r="J9" s="2605"/>
      <c r="K9" s="2605" t="s">
        <v>110</v>
      </c>
      <c r="L9" s="2605"/>
      <c r="M9" s="2683"/>
      <c r="N9" s="2684"/>
      <c r="O9" s="2685"/>
      <c r="P9" s="2686"/>
    </row>
    <row r="10" spans="1:16" ht="13.5" thickBot="1" x14ac:dyDescent="0.25">
      <c r="A10" s="2691"/>
      <c r="B10" s="2692"/>
      <c r="C10" s="160"/>
      <c r="D10" s="159"/>
      <c r="E10" s="159"/>
      <c r="F10" s="159"/>
      <c r="G10" s="159"/>
      <c r="H10" s="159"/>
      <c r="I10" s="159"/>
      <c r="J10" s="159"/>
      <c r="K10" s="159"/>
      <c r="L10" s="159"/>
      <c r="M10" s="271"/>
      <c r="N10" s="343"/>
      <c r="O10" s="343"/>
      <c r="P10" s="272"/>
    </row>
    <row r="11" spans="1:16" x14ac:dyDescent="0.2">
      <c r="A11" s="161"/>
      <c r="B11" s="237"/>
      <c r="C11" s="162"/>
      <c r="D11" s="162"/>
      <c r="E11" s="162"/>
      <c r="F11" s="162"/>
      <c r="G11" s="162"/>
      <c r="H11" s="162"/>
      <c r="I11" s="162"/>
      <c r="J11" s="162"/>
      <c r="K11" s="162"/>
      <c r="L11" s="162"/>
      <c r="M11" s="174"/>
      <c r="N11" s="162"/>
      <c r="O11" s="162"/>
      <c r="P11" s="166"/>
    </row>
    <row r="12" spans="1:16" ht="19.149999999999999" customHeight="1" x14ac:dyDescent="0.2">
      <c r="A12" s="167"/>
      <c r="B12" s="267" t="s">
        <v>138</v>
      </c>
      <c r="C12" s="273">
        <v>1097</v>
      </c>
      <c r="D12" s="273"/>
      <c r="E12" s="273">
        <v>47</v>
      </c>
      <c r="F12" s="273"/>
      <c r="G12" s="273">
        <v>0</v>
      </c>
      <c r="H12" s="273"/>
      <c r="I12" s="273">
        <v>0</v>
      </c>
      <c r="J12" s="273"/>
      <c r="K12" s="273">
        <v>0</v>
      </c>
      <c r="L12" s="273"/>
      <c r="M12" s="177">
        <f t="shared" ref="M12:M19" si="0">SUM(C12:K12)</f>
        <v>1144</v>
      </c>
      <c r="N12" s="168"/>
      <c r="O12" s="179">
        <f>M12/$M$19</f>
        <v>0.24655172413793103</v>
      </c>
      <c r="P12" s="206"/>
    </row>
    <row r="13" spans="1:16" ht="19.149999999999999" customHeight="1" x14ac:dyDescent="0.2">
      <c r="A13" s="167"/>
      <c r="B13" s="267" t="s">
        <v>139</v>
      </c>
      <c r="C13" s="273">
        <v>1359</v>
      </c>
      <c r="D13" s="273"/>
      <c r="E13" s="273">
        <v>229</v>
      </c>
      <c r="F13" s="273"/>
      <c r="G13" s="273">
        <v>2</v>
      </c>
      <c r="H13" s="273"/>
      <c r="I13" s="273">
        <v>0</v>
      </c>
      <c r="J13" s="273"/>
      <c r="K13" s="273">
        <v>0</v>
      </c>
      <c r="L13" s="273"/>
      <c r="M13" s="177">
        <f t="shared" si="0"/>
        <v>1590</v>
      </c>
      <c r="N13" s="168"/>
      <c r="O13" s="179">
        <f t="shared" ref="O13:O17" si="1">M13/$M$19</f>
        <v>0.34267241379310343</v>
      </c>
      <c r="P13" s="206"/>
    </row>
    <row r="14" spans="1:16" ht="19.149999999999999" customHeight="1" x14ac:dyDescent="0.2">
      <c r="A14" s="167"/>
      <c r="B14" s="267" t="s">
        <v>131</v>
      </c>
      <c r="C14" s="273">
        <v>666</v>
      </c>
      <c r="D14" s="273"/>
      <c r="E14" s="273">
        <v>793</v>
      </c>
      <c r="F14" s="273"/>
      <c r="G14" s="273">
        <v>123</v>
      </c>
      <c r="H14" s="273"/>
      <c r="I14" s="273">
        <v>0</v>
      </c>
      <c r="J14" s="273"/>
      <c r="K14" s="273">
        <v>0</v>
      </c>
      <c r="L14" s="273"/>
      <c r="M14" s="177">
        <f t="shared" si="0"/>
        <v>1582</v>
      </c>
      <c r="N14" s="168"/>
      <c r="O14" s="179">
        <f t="shared" si="1"/>
        <v>0.34094827586206894</v>
      </c>
      <c r="P14" s="206"/>
    </row>
    <row r="15" spans="1:16" ht="19.149999999999999" customHeight="1" x14ac:dyDescent="0.2">
      <c r="A15" s="167"/>
      <c r="B15" s="267" t="s">
        <v>132</v>
      </c>
      <c r="C15" s="273">
        <v>14</v>
      </c>
      <c r="D15" s="273"/>
      <c r="E15" s="273">
        <v>68</v>
      </c>
      <c r="F15" s="273"/>
      <c r="G15" s="273">
        <v>160</v>
      </c>
      <c r="H15" s="273"/>
      <c r="I15" s="273">
        <v>11</v>
      </c>
      <c r="J15" s="273"/>
      <c r="K15" s="273">
        <v>0</v>
      </c>
      <c r="L15" s="273"/>
      <c r="M15" s="177">
        <f t="shared" si="0"/>
        <v>253</v>
      </c>
      <c r="N15" s="168"/>
      <c r="O15" s="179">
        <f t="shared" si="1"/>
        <v>5.4525862068965515E-2</v>
      </c>
      <c r="P15" s="206"/>
    </row>
    <row r="16" spans="1:16" ht="19.149999999999999" customHeight="1" x14ac:dyDescent="0.2">
      <c r="A16" s="167"/>
      <c r="B16" s="267" t="s">
        <v>133</v>
      </c>
      <c r="C16" s="273">
        <v>0</v>
      </c>
      <c r="D16" s="273"/>
      <c r="E16" s="273">
        <v>1</v>
      </c>
      <c r="F16" s="273"/>
      <c r="G16" s="273">
        <v>14</v>
      </c>
      <c r="H16" s="273"/>
      <c r="I16" s="273">
        <v>20</v>
      </c>
      <c r="J16" s="273"/>
      <c r="K16" s="273">
        <v>0</v>
      </c>
      <c r="L16" s="273"/>
      <c r="M16" s="177">
        <f t="shared" si="0"/>
        <v>35</v>
      </c>
      <c r="N16" s="168"/>
      <c r="O16" s="179">
        <f t="shared" si="1"/>
        <v>7.5431034482758624E-3</v>
      </c>
      <c r="P16" s="206"/>
    </row>
    <row r="17" spans="1:16" ht="19.149999999999999" customHeight="1" x14ac:dyDescent="0.2">
      <c r="A17" s="167"/>
      <c r="B17" s="267" t="s">
        <v>134</v>
      </c>
      <c r="C17" s="273">
        <v>0</v>
      </c>
      <c r="D17" s="273"/>
      <c r="E17" s="273">
        <v>0</v>
      </c>
      <c r="F17" s="273"/>
      <c r="G17" s="273">
        <v>7</v>
      </c>
      <c r="H17" s="273"/>
      <c r="I17" s="273">
        <v>20</v>
      </c>
      <c r="J17" s="273"/>
      <c r="K17" s="273">
        <v>9</v>
      </c>
      <c r="L17" s="273"/>
      <c r="M17" s="177">
        <f t="shared" si="0"/>
        <v>36</v>
      </c>
      <c r="N17" s="168"/>
      <c r="O17" s="179">
        <f t="shared" si="1"/>
        <v>7.7586206896551723E-3</v>
      </c>
      <c r="P17" s="206"/>
    </row>
    <row r="18" spans="1:16" ht="6.6" customHeight="1" x14ac:dyDescent="0.2">
      <c r="A18" s="167"/>
      <c r="B18" s="2015"/>
      <c r="C18" s="273"/>
      <c r="D18" s="273"/>
      <c r="E18" s="273"/>
      <c r="F18" s="273"/>
      <c r="G18" s="273"/>
      <c r="H18" s="273"/>
      <c r="I18" s="273"/>
      <c r="J18" s="273"/>
      <c r="K18" s="273"/>
      <c r="L18" s="273"/>
      <c r="M18" s="177"/>
      <c r="N18" s="168"/>
      <c r="O18" s="168"/>
      <c r="P18" s="206"/>
    </row>
    <row r="19" spans="1:16" ht="19.149999999999999" customHeight="1" x14ac:dyDescent="0.2">
      <c r="A19" s="167"/>
      <c r="B19" s="267" t="s">
        <v>22</v>
      </c>
      <c r="C19" s="273">
        <f>SUM(C12:C17)</f>
        <v>3136</v>
      </c>
      <c r="D19" s="273"/>
      <c r="E19" s="273">
        <f>SUM(E12:E17)</f>
        <v>1138</v>
      </c>
      <c r="F19" s="273"/>
      <c r="G19" s="273">
        <f>SUM(G12:G17)</f>
        <v>306</v>
      </c>
      <c r="H19" s="273"/>
      <c r="I19" s="273">
        <f>SUM(I12:I17)</f>
        <v>51</v>
      </c>
      <c r="J19" s="273"/>
      <c r="K19" s="273">
        <f>SUM(K12:K17)</f>
        <v>9</v>
      </c>
      <c r="L19" s="273"/>
      <c r="M19" s="177">
        <f t="shared" si="0"/>
        <v>4640</v>
      </c>
      <c r="N19" s="168"/>
      <c r="O19" s="168"/>
      <c r="P19" s="206"/>
    </row>
    <row r="20" spans="1:16" ht="19.149999999999999" customHeight="1" x14ac:dyDescent="0.2">
      <c r="A20" s="167"/>
      <c r="B20" s="267" t="s">
        <v>93</v>
      </c>
      <c r="C20" s="181">
        <f>C19/$M$19</f>
        <v>0.67586206896551726</v>
      </c>
      <c r="D20" s="181"/>
      <c r="E20" s="181">
        <f>E19/$M$19</f>
        <v>0.24525862068965518</v>
      </c>
      <c r="F20" s="181"/>
      <c r="G20" s="181">
        <f>G19/$M$19</f>
        <v>6.5948275862068972E-2</v>
      </c>
      <c r="H20" s="181"/>
      <c r="I20" s="181">
        <f>I19/$M$19</f>
        <v>1.0991379310344827E-2</v>
      </c>
      <c r="J20" s="181"/>
      <c r="K20" s="181">
        <f>K19/$M$19</f>
        <v>1.9396551724137931E-3</v>
      </c>
      <c r="L20" s="181"/>
      <c r="M20" s="177"/>
      <c r="N20" s="168"/>
      <c r="O20" s="179">
        <f>SUM(O12:O17)</f>
        <v>0.99999999999999989</v>
      </c>
      <c r="P20" s="206"/>
    </row>
    <row r="21" spans="1:16" ht="13.5" thickBot="1" x14ac:dyDescent="0.25">
      <c r="A21" s="152"/>
      <c r="B21" s="275"/>
      <c r="C21" s="276"/>
      <c r="D21" s="277"/>
      <c r="E21" s="278"/>
      <c r="F21" s="278"/>
      <c r="G21" s="278"/>
      <c r="H21" s="278"/>
      <c r="I21" s="278"/>
      <c r="J21" s="278"/>
      <c r="K21" s="278"/>
      <c r="L21" s="279"/>
      <c r="M21" s="280"/>
      <c r="N21" s="2052"/>
      <c r="O21" s="2052"/>
      <c r="P21" s="208"/>
    </row>
    <row r="23" spans="1:16" x14ac:dyDescent="0.2">
      <c r="A23" s="2555" t="s">
        <v>859</v>
      </c>
      <c r="B23" s="2555"/>
      <c r="C23" s="2555"/>
      <c r="D23" s="2555"/>
      <c r="E23" s="2555"/>
      <c r="F23" s="2555"/>
      <c r="G23" s="2555"/>
      <c r="H23" s="2555"/>
      <c r="I23" s="2555"/>
      <c r="J23" s="2555"/>
      <c r="K23" s="2555"/>
      <c r="L23" s="2555"/>
      <c r="M23" s="2555"/>
      <c r="N23" s="2555"/>
      <c r="O23" s="2555"/>
      <c r="P23" s="2555"/>
    </row>
    <row r="24" spans="1:16" x14ac:dyDescent="0.2">
      <c r="A24" s="2100" t="s">
        <v>979</v>
      </c>
      <c r="B24" s="2100"/>
      <c r="C24" s="105"/>
      <c r="D24" s="105"/>
      <c r="E24" s="105"/>
      <c r="F24" s="105"/>
      <c r="G24" s="105"/>
      <c r="H24" s="105"/>
      <c r="I24" s="105"/>
      <c r="J24" s="105"/>
      <c r="K24"/>
      <c r="L24"/>
    </row>
    <row r="25" spans="1:16" x14ac:dyDescent="0.2">
      <c r="A25" s="2555" t="s">
        <v>113</v>
      </c>
      <c r="B25" s="2555"/>
      <c r="C25" s="2555"/>
      <c r="D25" s="2555"/>
      <c r="E25" s="2555"/>
      <c r="F25" s="2555"/>
      <c r="G25" s="2555"/>
      <c r="H25" s="2555"/>
      <c r="I25" s="2555"/>
      <c r="J25" s="2555"/>
      <c r="K25" s="2555"/>
      <c r="L25" s="2555"/>
      <c r="M25" s="2555"/>
      <c r="N25" s="2555"/>
      <c r="O25" s="2555"/>
      <c r="P25" s="2555"/>
    </row>
  </sheetData>
  <mergeCells count="20">
    <mergeCell ref="E9:F9"/>
    <mergeCell ref="G9:H9"/>
    <mergeCell ref="I9:J9"/>
    <mergeCell ref="K9:L9"/>
    <mergeCell ref="A23:P23"/>
    <mergeCell ref="M8:N9"/>
    <mergeCell ref="O8:P9"/>
    <mergeCell ref="A25:P25"/>
    <mergeCell ref="A2:P2"/>
    <mergeCell ref="A3:P3"/>
    <mergeCell ref="A4:P4"/>
    <mergeCell ref="A6:B10"/>
    <mergeCell ref="C6:L7"/>
    <mergeCell ref="M6:P7"/>
    <mergeCell ref="C8:D8"/>
    <mergeCell ref="E8:F8"/>
    <mergeCell ref="G8:H8"/>
    <mergeCell ref="I8:J8"/>
    <mergeCell ref="K8:L8"/>
    <mergeCell ref="C9:D9"/>
  </mergeCells>
  <printOptions horizontalCentered="1"/>
  <pageMargins left="0.7" right="0.7" top="0.75" bottom="0.5" header="0.3" footer="0.3"/>
  <pageSetup scale="8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6"/>
  <sheetViews>
    <sheetView zoomScaleNormal="100" workbookViewId="0">
      <selection activeCell="D10" sqref="D10"/>
    </sheetView>
  </sheetViews>
  <sheetFormatPr defaultRowHeight="12.75" x14ac:dyDescent="0.2"/>
  <cols>
    <col min="1" max="1" width="2.28515625" style="171" customWidth="1"/>
    <col min="2" max="2" width="17" style="171" customWidth="1"/>
    <col min="3" max="3" width="15.7109375" style="171" customWidth="1"/>
    <col min="4" max="4" width="3.28515625" style="171" customWidth="1"/>
    <col min="5" max="5" width="15.85546875" style="171" customWidth="1"/>
    <col min="6" max="6" width="3.28515625" style="171" customWidth="1"/>
    <col min="7" max="7" width="15.85546875" style="171" customWidth="1"/>
    <col min="8" max="8" width="3.28515625" style="171" customWidth="1"/>
    <col min="9" max="9" width="15.7109375" style="171" customWidth="1"/>
    <col min="10" max="10" width="3.28515625" style="171" customWidth="1"/>
    <col min="11" max="11" width="15.7109375" style="171" customWidth="1"/>
    <col min="12" max="12" width="3.28515625" customWidth="1"/>
    <col min="13" max="13" width="16.5703125" customWidth="1"/>
    <col min="14" max="14" width="3.28515625" customWidth="1"/>
    <col min="15" max="15" width="8.5703125" customWidth="1"/>
    <col min="16" max="16" width="4.42578125" customWidth="1"/>
    <col min="17" max="17" width="1.28515625" customWidth="1"/>
  </cols>
  <sheetData>
    <row r="1" spans="1:17" ht="12.75" customHeight="1" x14ac:dyDescent="0.2">
      <c r="A1" s="2695"/>
      <c r="B1" s="2696"/>
      <c r="C1" s="2696"/>
      <c r="D1" s="2696"/>
      <c r="E1" s="2696"/>
      <c r="F1" s="2696"/>
      <c r="G1" s="2696"/>
      <c r="H1" s="2696"/>
      <c r="I1" s="2696"/>
      <c r="J1" s="2696"/>
      <c r="K1" s="2696"/>
      <c r="L1" s="2696"/>
      <c r="M1" s="2696"/>
      <c r="N1" s="2696"/>
      <c r="O1" s="2696"/>
      <c r="P1" s="2696"/>
      <c r="Q1" s="2696"/>
    </row>
    <row r="2" spans="1:17" ht="23.25" customHeight="1" x14ac:dyDescent="0.2">
      <c r="A2" s="2556" t="s">
        <v>142</v>
      </c>
      <c r="B2" s="2557"/>
      <c r="C2" s="2557"/>
      <c r="D2" s="2557"/>
      <c r="E2" s="2557"/>
      <c r="F2" s="2557"/>
      <c r="G2" s="2557"/>
      <c r="H2" s="2557"/>
      <c r="I2" s="2557"/>
      <c r="J2" s="2557"/>
      <c r="K2" s="2557"/>
      <c r="L2" s="2557"/>
      <c r="M2" s="2557"/>
      <c r="N2" s="2557"/>
      <c r="O2" s="2557"/>
      <c r="P2" s="2557"/>
      <c r="Q2" s="2557"/>
    </row>
    <row r="3" spans="1:17" ht="20.25" customHeight="1" x14ac:dyDescent="0.2">
      <c r="A3" s="2559" t="s">
        <v>973</v>
      </c>
      <c r="B3" s="2560"/>
      <c r="C3" s="2560"/>
      <c r="D3" s="2560"/>
      <c r="E3" s="2560"/>
      <c r="F3" s="2560"/>
      <c r="G3" s="2560"/>
      <c r="H3" s="2560"/>
      <c r="I3" s="2560"/>
      <c r="J3" s="2560"/>
      <c r="K3" s="2560"/>
      <c r="L3" s="2560"/>
      <c r="M3" s="2560"/>
      <c r="N3" s="2560"/>
      <c r="O3" s="2560"/>
      <c r="P3" s="2560"/>
      <c r="Q3" s="2560"/>
    </row>
    <row r="4" spans="1:17" ht="20.25" customHeight="1" x14ac:dyDescent="0.2">
      <c r="A4" s="2559" t="s">
        <v>1</v>
      </c>
      <c r="B4" s="2560"/>
      <c r="C4" s="2560"/>
      <c r="D4" s="2560"/>
      <c r="E4" s="2560"/>
      <c r="F4" s="2560"/>
      <c r="G4" s="2560"/>
      <c r="H4" s="2560"/>
      <c r="I4" s="2560"/>
      <c r="J4" s="2560"/>
      <c r="K4" s="2560"/>
      <c r="L4" s="2560"/>
      <c r="M4" s="2560"/>
      <c r="N4" s="2560"/>
      <c r="O4" s="2560"/>
      <c r="P4" s="2560"/>
      <c r="Q4" s="2560"/>
    </row>
    <row r="5" spans="1:17" ht="12.75" customHeight="1" x14ac:dyDescent="0.2">
      <c r="A5" s="281"/>
      <c r="B5" s="2697"/>
      <c r="C5" s="2697"/>
      <c r="D5" s="2697"/>
      <c r="E5" s="2697"/>
      <c r="F5" s="2697"/>
      <c r="G5" s="2697"/>
      <c r="H5" s="2697"/>
      <c r="I5" s="2697"/>
      <c r="J5" s="2697"/>
      <c r="K5" s="2697"/>
      <c r="L5" s="2697"/>
      <c r="M5" s="2697"/>
      <c r="N5" s="2697"/>
      <c r="O5" s="2697"/>
      <c r="P5" s="2697"/>
      <c r="Q5" s="2697"/>
    </row>
    <row r="6" spans="1:17" ht="17.45" customHeight="1" x14ac:dyDescent="0.2">
      <c r="A6" s="283"/>
      <c r="B6" s="284"/>
      <c r="C6" s="2698" t="s">
        <v>106</v>
      </c>
      <c r="D6" s="2699"/>
      <c r="E6" s="2699"/>
      <c r="F6" s="2699"/>
      <c r="G6" s="2699"/>
      <c r="H6" s="2699"/>
      <c r="I6" s="2699"/>
      <c r="J6" s="2699"/>
      <c r="K6" s="2699"/>
      <c r="L6" s="285"/>
      <c r="M6" s="2114"/>
      <c r="N6" s="2120"/>
      <c r="O6" s="2133"/>
      <c r="P6" s="2133"/>
      <c r="Q6" s="2117"/>
    </row>
    <row r="7" spans="1:17" ht="18" x14ac:dyDescent="0.2">
      <c r="A7" s="283"/>
      <c r="B7" s="284"/>
      <c r="C7" s="2632"/>
      <c r="D7" s="2633"/>
      <c r="E7" s="2633"/>
      <c r="F7" s="2633"/>
      <c r="G7" s="2633"/>
      <c r="H7" s="2633"/>
      <c r="I7" s="2633"/>
      <c r="J7" s="2633"/>
      <c r="K7" s="2633"/>
      <c r="L7" s="204"/>
      <c r="M7" s="2115"/>
      <c r="N7" s="284"/>
      <c r="O7" s="2134"/>
      <c r="P7" s="2134"/>
      <c r="Q7" s="2118"/>
    </row>
    <row r="8" spans="1:17" ht="15.75" x14ac:dyDescent="0.25">
      <c r="A8" s="286" t="s">
        <v>125</v>
      </c>
      <c r="B8" s="287"/>
      <c r="C8" s="2617" t="s">
        <v>107</v>
      </c>
      <c r="D8" s="2605"/>
      <c r="E8" s="2605"/>
      <c r="F8" s="2605"/>
      <c r="G8" s="2605"/>
      <c r="H8" s="2605"/>
      <c r="I8" s="2605"/>
      <c r="J8" s="2605"/>
      <c r="K8" s="2605" t="s">
        <v>108</v>
      </c>
      <c r="L8" s="2700"/>
      <c r="M8" s="2683" t="s">
        <v>22</v>
      </c>
      <c r="N8" s="2684"/>
      <c r="O8" s="2685" t="s">
        <v>93</v>
      </c>
      <c r="P8" s="2685"/>
      <c r="Q8" s="2118"/>
    </row>
    <row r="9" spans="1:17" ht="15.75" x14ac:dyDescent="0.25">
      <c r="A9" s="286" t="s">
        <v>128</v>
      </c>
      <c r="B9" s="287"/>
      <c r="C9" s="2617" t="s">
        <v>109</v>
      </c>
      <c r="D9" s="2605"/>
      <c r="E9" s="2605" t="s">
        <v>115</v>
      </c>
      <c r="F9" s="2605"/>
      <c r="G9" s="2605" t="s">
        <v>116</v>
      </c>
      <c r="H9" s="2605"/>
      <c r="I9" s="2605" t="s">
        <v>117</v>
      </c>
      <c r="J9" s="2605"/>
      <c r="K9" s="2605" t="s">
        <v>110</v>
      </c>
      <c r="L9" s="2700"/>
      <c r="M9" s="2683"/>
      <c r="N9" s="2684"/>
      <c r="O9" s="2685"/>
      <c r="P9" s="2685"/>
      <c r="Q9" s="2118"/>
    </row>
    <row r="10" spans="1:17" ht="16.5" thickBot="1" x14ac:dyDescent="0.25">
      <c r="A10" s="288"/>
      <c r="B10" s="289"/>
      <c r="C10" s="160"/>
      <c r="D10" s="159"/>
      <c r="E10" s="159"/>
      <c r="F10" s="159"/>
      <c r="G10" s="159"/>
      <c r="H10" s="159"/>
      <c r="I10" s="159"/>
      <c r="J10" s="159"/>
      <c r="K10" s="159"/>
      <c r="L10" s="159"/>
      <c r="M10" s="2116"/>
      <c r="N10" s="2123"/>
      <c r="O10" s="2135"/>
      <c r="P10" s="2135"/>
      <c r="Q10" s="2119"/>
    </row>
    <row r="11" spans="1:17" x14ac:dyDescent="0.2">
      <c r="A11" s="161"/>
      <c r="B11" s="237"/>
      <c r="C11" s="162"/>
      <c r="D11" s="162"/>
      <c r="E11" s="162"/>
      <c r="F11" s="162"/>
      <c r="G11" s="162"/>
      <c r="H11" s="162"/>
      <c r="I11" s="162"/>
      <c r="J11" s="162"/>
      <c r="K11" s="162"/>
      <c r="L11" s="162"/>
      <c r="M11" s="174"/>
      <c r="N11" s="162"/>
      <c r="O11" s="162"/>
      <c r="P11" s="162"/>
      <c r="Q11" s="166"/>
    </row>
    <row r="12" spans="1:17" ht="19.149999999999999" customHeight="1" x14ac:dyDescent="0.2">
      <c r="A12" s="167"/>
      <c r="B12" s="267" t="s">
        <v>138</v>
      </c>
      <c r="C12" s="165">
        <v>138634997</v>
      </c>
      <c r="D12" s="165"/>
      <c r="E12" s="165">
        <v>73423757</v>
      </c>
      <c r="F12" s="165"/>
      <c r="G12" s="268" t="s">
        <v>33</v>
      </c>
      <c r="H12" s="165"/>
      <c r="I12" s="268" t="s">
        <v>33</v>
      </c>
      <c r="J12" s="165"/>
      <c r="K12" s="268" t="s">
        <v>33</v>
      </c>
      <c r="L12" s="259"/>
      <c r="M12" s="164">
        <f t="shared" ref="M12:M17" si="0">SUM(C12:K12)</f>
        <v>212058754</v>
      </c>
      <c r="N12" s="165"/>
      <c r="O12" s="179">
        <f>M12/$M$19</f>
        <v>4.3479328743729053E-3</v>
      </c>
      <c r="P12" s="179"/>
      <c r="Q12" s="206"/>
    </row>
    <row r="13" spans="1:17" ht="19.149999999999999" customHeight="1" x14ac:dyDescent="0.2">
      <c r="A13" s="167"/>
      <c r="B13" s="267" t="s">
        <v>139</v>
      </c>
      <c r="C13" s="258">
        <v>322411671</v>
      </c>
      <c r="D13" s="165"/>
      <c r="E13" s="258">
        <v>439258520</v>
      </c>
      <c r="F13" s="165"/>
      <c r="G13" s="268">
        <v>23883782</v>
      </c>
      <c r="H13" s="165"/>
      <c r="I13" s="268" t="s">
        <v>33</v>
      </c>
      <c r="J13" s="165"/>
      <c r="K13" s="268" t="s">
        <v>33</v>
      </c>
      <c r="L13" s="259"/>
      <c r="M13" s="170">
        <f t="shared" si="0"/>
        <v>785553973</v>
      </c>
      <c r="N13" s="165"/>
      <c r="O13" s="179">
        <f t="shared" ref="O13:O17" si="1">M13/$M$19</f>
        <v>1.61065548079234E-2</v>
      </c>
      <c r="P13" s="179"/>
      <c r="Q13" s="206"/>
    </row>
    <row r="14" spans="1:17" ht="19.149999999999999" customHeight="1" x14ac:dyDescent="0.2">
      <c r="A14" s="167"/>
      <c r="B14" s="267" t="s">
        <v>131</v>
      </c>
      <c r="C14" s="258">
        <v>254201961</v>
      </c>
      <c r="D14" s="165"/>
      <c r="E14" s="258">
        <v>2713079111</v>
      </c>
      <c r="F14" s="165"/>
      <c r="G14" s="258">
        <v>2226325108</v>
      </c>
      <c r="H14" s="165"/>
      <c r="I14" s="268" t="s">
        <v>33</v>
      </c>
      <c r="J14" s="165"/>
      <c r="K14" s="268" t="s">
        <v>33</v>
      </c>
      <c r="L14" s="259"/>
      <c r="M14" s="170">
        <f t="shared" si="0"/>
        <v>5193606180</v>
      </c>
      <c r="N14" s="165"/>
      <c r="O14" s="179">
        <f t="shared" si="1"/>
        <v>0.10648676661831318</v>
      </c>
      <c r="P14" s="179"/>
      <c r="Q14" s="206"/>
    </row>
    <row r="15" spans="1:17" ht="19.149999999999999" customHeight="1" x14ac:dyDescent="0.2">
      <c r="A15" s="167"/>
      <c r="B15" s="267" t="s">
        <v>132</v>
      </c>
      <c r="C15" s="258">
        <v>6876575</v>
      </c>
      <c r="D15" s="165"/>
      <c r="E15" s="258">
        <v>329876135</v>
      </c>
      <c r="F15" s="165"/>
      <c r="G15" s="258">
        <v>5920902709</v>
      </c>
      <c r="H15" s="165"/>
      <c r="I15" s="165">
        <v>1683648537</v>
      </c>
      <c r="J15" s="165"/>
      <c r="K15" s="268" t="s">
        <v>33</v>
      </c>
      <c r="L15" s="259"/>
      <c r="M15" s="170">
        <f t="shared" si="0"/>
        <v>7941303956</v>
      </c>
      <c r="N15" s="165"/>
      <c r="O15" s="179">
        <f t="shared" si="1"/>
        <v>0.16282400931055177</v>
      </c>
      <c r="P15" s="179"/>
      <c r="Q15" s="206"/>
    </row>
    <row r="16" spans="1:17" ht="19.149999999999999" customHeight="1" x14ac:dyDescent="0.2">
      <c r="A16" s="167"/>
      <c r="B16" s="267" t="s">
        <v>133</v>
      </c>
      <c r="C16" s="261" t="s">
        <v>33</v>
      </c>
      <c r="D16" s="165"/>
      <c r="E16" s="258">
        <v>6420835</v>
      </c>
      <c r="F16" s="165"/>
      <c r="G16" s="258">
        <v>776246068</v>
      </c>
      <c r="H16" s="165"/>
      <c r="I16" s="258">
        <v>4902789428</v>
      </c>
      <c r="J16" s="165"/>
      <c r="K16" s="268" t="s">
        <v>33</v>
      </c>
      <c r="L16" s="259"/>
      <c r="M16" s="170">
        <f t="shared" si="0"/>
        <v>5685456331</v>
      </c>
      <c r="N16" s="165"/>
      <c r="O16" s="179">
        <f t="shared" si="1"/>
        <v>0.11657138420876727</v>
      </c>
      <c r="P16" s="179"/>
      <c r="Q16" s="206"/>
    </row>
    <row r="17" spans="1:17" ht="19.149999999999999" customHeight="1" x14ac:dyDescent="0.2">
      <c r="A17" s="167"/>
      <c r="B17" s="267" t="s">
        <v>134</v>
      </c>
      <c r="C17" s="261" t="s">
        <v>33</v>
      </c>
      <c r="D17" s="165"/>
      <c r="E17" s="261" t="s">
        <v>33</v>
      </c>
      <c r="F17" s="165"/>
      <c r="G17" s="258">
        <v>333797439</v>
      </c>
      <c r="H17" s="165"/>
      <c r="I17" s="258">
        <v>7890021202</v>
      </c>
      <c r="J17" s="165"/>
      <c r="K17" s="165">
        <v>20730517683</v>
      </c>
      <c r="L17" s="259"/>
      <c r="M17" s="170">
        <f t="shared" si="0"/>
        <v>28954336324</v>
      </c>
      <c r="N17" s="165"/>
      <c r="O17" s="179">
        <f t="shared" si="1"/>
        <v>0.59366335218007149</v>
      </c>
      <c r="P17" s="179"/>
      <c r="Q17" s="206"/>
    </row>
    <row r="18" spans="1:17" ht="7.15" customHeight="1" x14ac:dyDescent="0.2">
      <c r="A18" s="167"/>
      <c r="B18" s="267"/>
      <c r="C18" s="268"/>
      <c r="D18" s="165"/>
      <c r="E18" s="261"/>
      <c r="F18" s="165"/>
      <c r="G18" s="165"/>
      <c r="H18" s="165"/>
      <c r="I18" s="165"/>
      <c r="J18" s="165"/>
      <c r="K18" s="165"/>
      <c r="L18" s="259"/>
      <c r="M18" s="164"/>
      <c r="N18" s="165"/>
      <c r="O18" s="165"/>
      <c r="P18" s="165"/>
      <c r="Q18" s="206"/>
    </row>
    <row r="19" spans="1:17" ht="19.149999999999999" customHeight="1" x14ac:dyDescent="0.2">
      <c r="A19" s="167"/>
      <c r="B19" s="267" t="s">
        <v>22</v>
      </c>
      <c r="C19" s="165">
        <f>SUM(C12:C17)</f>
        <v>722125204</v>
      </c>
      <c r="D19" s="165"/>
      <c r="E19" s="165">
        <f>SUM(E12:E17)</f>
        <v>3562058358</v>
      </c>
      <c r="F19" s="165"/>
      <c r="G19" s="165">
        <f>SUM(G12:G17)</f>
        <v>9281155106</v>
      </c>
      <c r="H19" s="165"/>
      <c r="I19" s="165">
        <f>SUM(I12:I17)</f>
        <v>14476459167</v>
      </c>
      <c r="J19" s="165"/>
      <c r="K19" s="165">
        <f>SUM(K12:K17)</f>
        <v>20730517683</v>
      </c>
      <c r="L19" s="259"/>
      <c r="M19" s="164">
        <f>SUM(M12:M17)</f>
        <v>48772315518</v>
      </c>
      <c r="N19" s="165"/>
      <c r="O19" s="165"/>
      <c r="P19" s="165"/>
      <c r="Q19" s="206"/>
    </row>
    <row r="20" spans="1:17" ht="19.149999999999999" customHeight="1" x14ac:dyDescent="0.2">
      <c r="A20" s="167"/>
      <c r="B20" s="267" t="s">
        <v>93</v>
      </c>
      <c r="C20" s="179">
        <f>C19/$M$19</f>
        <v>1.4806047166932051E-2</v>
      </c>
      <c r="D20" s="257"/>
      <c r="E20" s="179">
        <f>E19/$M$19</f>
        <v>7.3034431934759794E-2</v>
      </c>
      <c r="F20" s="259"/>
      <c r="G20" s="179">
        <f>G19/$M$19</f>
        <v>0.19029556024615399</v>
      </c>
      <c r="H20" s="259"/>
      <c r="I20" s="179">
        <f>I19/$M$19</f>
        <v>0.29681713925715281</v>
      </c>
      <c r="J20" s="259"/>
      <c r="K20" s="179">
        <f>K19/$M$19</f>
        <v>0.42504682139500138</v>
      </c>
      <c r="L20" s="259"/>
      <c r="M20" s="290"/>
      <c r="N20" s="179"/>
      <c r="O20" s="179">
        <f>M19/$M$19</f>
        <v>1</v>
      </c>
      <c r="P20" s="179"/>
      <c r="Q20" s="206"/>
    </row>
    <row r="21" spans="1:17" ht="13.5" thickBot="1" x14ac:dyDescent="0.25">
      <c r="A21" s="152"/>
      <c r="B21" s="199"/>
      <c r="C21" s="183"/>
      <c r="D21" s="183"/>
      <c r="E21" s="183"/>
      <c r="F21" s="183"/>
      <c r="G21" s="183"/>
      <c r="H21" s="183"/>
      <c r="I21" s="183"/>
      <c r="J21" s="183"/>
      <c r="K21" s="183"/>
      <c r="L21" s="183"/>
      <c r="M21" s="207"/>
      <c r="N21" s="183"/>
      <c r="O21" s="183"/>
      <c r="P21" s="183"/>
      <c r="Q21" s="208"/>
    </row>
    <row r="23" spans="1:17" x14ac:dyDescent="0.2">
      <c r="A23" s="1784" t="s">
        <v>859</v>
      </c>
      <c r="B23" s="1784"/>
    </row>
    <row r="24" spans="1:17" x14ac:dyDescent="0.2">
      <c r="A24" s="2100" t="s">
        <v>979</v>
      </c>
      <c r="B24" s="2100"/>
      <c r="C24" s="105"/>
      <c r="D24" s="105"/>
      <c r="E24" s="105"/>
      <c r="F24" s="105"/>
      <c r="G24" s="105"/>
      <c r="H24" s="105"/>
      <c r="I24" s="105"/>
      <c r="J24" s="105"/>
      <c r="K24"/>
    </row>
    <row r="25" spans="1:17" x14ac:dyDescent="0.2">
      <c r="A25" s="1784" t="s">
        <v>113</v>
      </c>
      <c r="B25" s="1784"/>
    </row>
    <row r="26" spans="1:17" x14ac:dyDescent="0.2">
      <c r="A26" s="1784" t="s">
        <v>34</v>
      </c>
      <c r="B26" s="1784"/>
    </row>
  </sheetData>
  <mergeCells count="18">
    <mergeCell ref="M8:N9"/>
    <mergeCell ref="O8:P9"/>
    <mergeCell ref="I9:J9"/>
    <mergeCell ref="A3:Q3"/>
    <mergeCell ref="C8:D8"/>
    <mergeCell ref="E8:F8"/>
    <mergeCell ref="G8:H8"/>
    <mergeCell ref="I8:J8"/>
    <mergeCell ref="C9:D9"/>
    <mergeCell ref="E9:F9"/>
    <mergeCell ref="G9:H9"/>
    <mergeCell ref="K8:L8"/>
    <mergeCell ref="K9:L9"/>
    <mergeCell ref="A1:Q1"/>
    <mergeCell ref="A2:Q2"/>
    <mergeCell ref="A4:Q4"/>
    <mergeCell ref="B5:Q5"/>
    <mergeCell ref="C6:K7"/>
  </mergeCells>
  <pageMargins left="0.7" right="0.7" top="0.75" bottom="0.5" header="0.3" footer="0.3"/>
  <pageSetup scale="8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22"/>
  <sheetViews>
    <sheetView zoomScaleNormal="100" workbookViewId="0">
      <selection activeCell="D10" sqref="D10"/>
    </sheetView>
  </sheetViews>
  <sheetFormatPr defaultRowHeight="12.75" x14ac:dyDescent="0.2"/>
  <cols>
    <col min="1" max="1" width="2.28515625" style="171" customWidth="1"/>
    <col min="2" max="2" width="17" style="171" customWidth="1"/>
    <col min="3" max="3" width="12.7109375" style="171" customWidth="1"/>
    <col min="4" max="4" width="6.7109375" style="171" customWidth="1"/>
    <col min="5" max="5" width="12.7109375" style="171" customWidth="1"/>
    <col min="6" max="6" width="6.7109375" style="171" customWidth="1"/>
    <col min="7" max="7" width="12.7109375" style="171" customWidth="1"/>
    <col min="8" max="8" width="6.7109375" style="171" customWidth="1"/>
    <col min="9" max="9" width="12.7109375" style="171" customWidth="1"/>
    <col min="10" max="10" width="6.7109375" style="171" customWidth="1"/>
    <col min="11" max="11" width="11.140625" style="171" customWidth="1"/>
    <col min="12" max="12" width="5.5703125" style="171" customWidth="1"/>
    <col min="13" max="13" width="8.5703125" style="171" customWidth="1"/>
    <col min="14" max="14" width="3.7109375" style="171" customWidth="1"/>
    <col min="15" max="15" width="1" style="171" customWidth="1"/>
  </cols>
  <sheetData>
    <row r="1" spans="1:15" x14ac:dyDescent="0.2">
      <c r="A1" s="144"/>
      <c r="B1" s="145"/>
      <c r="C1" s="145"/>
      <c r="D1" s="145"/>
      <c r="E1" s="145"/>
      <c r="F1" s="145"/>
      <c r="G1" s="145"/>
      <c r="H1" s="145"/>
      <c r="I1" s="145"/>
      <c r="J1" s="145"/>
      <c r="K1" s="145"/>
      <c r="L1" s="145"/>
      <c r="M1" s="145"/>
      <c r="N1" s="145"/>
      <c r="O1" s="210"/>
    </row>
    <row r="2" spans="1:15" ht="20.25" x14ac:dyDescent="0.2">
      <c r="A2" s="2556" t="s">
        <v>143</v>
      </c>
      <c r="B2" s="2557"/>
      <c r="C2" s="2557"/>
      <c r="D2" s="2557"/>
      <c r="E2" s="2557"/>
      <c r="F2" s="2557"/>
      <c r="G2" s="2557"/>
      <c r="H2" s="2557"/>
      <c r="I2" s="2557"/>
      <c r="J2" s="2557"/>
      <c r="K2" s="2557"/>
      <c r="L2" s="2557"/>
      <c r="M2" s="2557"/>
      <c r="N2" s="2557"/>
      <c r="O2" s="2558"/>
    </row>
    <row r="3" spans="1:15" ht="18" x14ac:dyDescent="0.2">
      <c r="A3" s="2559" t="s">
        <v>184</v>
      </c>
      <c r="B3" s="2560"/>
      <c r="C3" s="2560"/>
      <c r="D3" s="2560"/>
      <c r="E3" s="2560"/>
      <c r="F3" s="2560"/>
      <c r="G3" s="2560"/>
      <c r="H3" s="2560"/>
      <c r="I3" s="2560"/>
      <c r="J3" s="2560"/>
      <c r="K3" s="2560"/>
      <c r="L3" s="2560"/>
      <c r="M3" s="2560"/>
      <c r="N3" s="2560"/>
      <c r="O3" s="2561"/>
    </row>
    <row r="4" spans="1:15" ht="18" x14ac:dyDescent="0.2">
      <c r="A4" s="2559" t="s">
        <v>1</v>
      </c>
      <c r="B4" s="2560"/>
      <c r="C4" s="2560"/>
      <c r="D4" s="2560"/>
      <c r="E4" s="2560"/>
      <c r="F4" s="2560"/>
      <c r="G4" s="2560"/>
      <c r="H4" s="2560"/>
      <c r="I4" s="2560"/>
      <c r="J4" s="2560"/>
      <c r="K4" s="2560"/>
      <c r="L4" s="2560"/>
      <c r="M4" s="2560"/>
      <c r="N4" s="2560"/>
      <c r="O4" s="2561"/>
    </row>
    <row r="5" spans="1:15" x14ac:dyDescent="0.2">
      <c r="A5" s="281"/>
      <c r="B5" s="282"/>
      <c r="C5" s="147"/>
      <c r="D5" s="147"/>
      <c r="E5" s="147"/>
      <c r="F5" s="147"/>
      <c r="G5" s="147"/>
      <c r="H5" s="147"/>
      <c r="I5" s="147"/>
      <c r="J5" s="147"/>
      <c r="K5" s="147"/>
      <c r="L5" s="147"/>
      <c r="M5" s="147"/>
      <c r="N5" s="147"/>
      <c r="O5" s="203"/>
    </row>
    <row r="6" spans="1:15" ht="13.15" customHeight="1" x14ac:dyDescent="0.2">
      <c r="A6" s="2701" t="s">
        <v>137</v>
      </c>
      <c r="B6" s="2702"/>
      <c r="C6" s="2698" t="s">
        <v>99</v>
      </c>
      <c r="D6" s="2699"/>
      <c r="E6" s="2699"/>
      <c r="F6" s="2699"/>
      <c r="G6" s="2699"/>
      <c r="H6" s="2699"/>
      <c r="I6" s="2699"/>
      <c r="J6" s="2699"/>
      <c r="K6" s="2137"/>
      <c r="L6" s="2138"/>
      <c r="M6" s="2133"/>
      <c r="N6" s="2133"/>
      <c r="O6" s="2136"/>
    </row>
    <row r="7" spans="1:15" ht="13.15" customHeight="1" x14ac:dyDescent="0.2">
      <c r="A7" s="2689"/>
      <c r="B7" s="2690"/>
      <c r="C7" s="2632"/>
      <c r="D7" s="2633"/>
      <c r="E7" s="2633"/>
      <c r="F7" s="2633"/>
      <c r="G7" s="2633"/>
      <c r="H7" s="2633"/>
      <c r="I7" s="2633"/>
      <c r="J7" s="2633"/>
      <c r="K7" s="2132"/>
      <c r="L7" s="2130"/>
      <c r="M7" s="2134"/>
      <c r="N7" s="2134"/>
      <c r="O7" s="2131"/>
    </row>
    <row r="8" spans="1:15" ht="13.15" customHeight="1" x14ac:dyDescent="0.2">
      <c r="A8" s="2689"/>
      <c r="B8" s="2690"/>
      <c r="C8" s="2617" t="s">
        <v>100</v>
      </c>
      <c r="D8" s="2605"/>
      <c r="E8" s="2605" t="s">
        <v>144</v>
      </c>
      <c r="F8" s="2605"/>
      <c r="G8" s="2605" t="s">
        <v>145</v>
      </c>
      <c r="H8" s="2605"/>
      <c r="I8" s="2605" t="s">
        <v>103</v>
      </c>
      <c r="J8" s="2605"/>
      <c r="K8" s="2683" t="s">
        <v>22</v>
      </c>
      <c r="L8" s="2684"/>
      <c r="M8" s="2685" t="s">
        <v>93</v>
      </c>
      <c r="N8" s="2685"/>
      <c r="O8" s="2131"/>
    </row>
    <row r="9" spans="1:15" ht="13.9" customHeight="1" thickBot="1" x14ac:dyDescent="0.25">
      <c r="A9" s="2691"/>
      <c r="B9" s="2692"/>
      <c r="C9" s="160"/>
      <c r="D9" s="159"/>
      <c r="E9" s="159"/>
      <c r="F9" s="159"/>
      <c r="G9" s="159"/>
      <c r="H9" s="159"/>
      <c r="I9" s="159"/>
      <c r="J9" s="159"/>
      <c r="K9" s="2703"/>
      <c r="L9" s="2704"/>
      <c r="M9" s="2705"/>
      <c r="N9" s="2705"/>
      <c r="O9" s="272"/>
    </row>
    <row r="10" spans="1:15" x14ac:dyDescent="0.2">
      <c r="A10" s="161"/>
      <c r="B10" s="162"/>
      <c r="C10" s="163"/>
      <c r="D10" s="162"/>
      <c r="E10" s="162"/>
      <c r="F10" s="162"/>
      <c r="G10" s="162"/>
      <c r="H10" s="162"/>
      <c r="I10" s="162"/>
      <c r="J10" s="162"/>
      <c r="K10" s="174"/>
      <c r="L10" s="162"/>
      <c r="M10" s="162"/>
      <c r="N10" s="162"/>
      <c r="O10" s="166"/>
    </row>
    <row r="11" spans="1:15" ht="19.149999999999999" customHeight="1" x14ac:dyDescent="0.2">
      <c r="A11" s="167"/>
      <c r="B11" s="291" t="s">
        <v>138</v>
      </c>
      <c r="C11" s="256">
        <v>428</v>
      </c>
      <c r="D11" s="257"/>
      <c r="E11" s="258">
        <v>230</v>
      </c>
      <c r="F11" s="259"/>
      <c r="G11" s="258">
        <v>206</v>
      </c>
      <c r="H11" s="259"/>
      <c r="I11" s="258">
        <v>280</v>
      </c>
      <c r="J11" s="259"/>
      <c r="K11" s="170">
        <f>SUM(C11:J11)</f>
        <v>1144</v>
      </c>
      <c r="L11" s="258"/>
      <c r="M11" s="179">
        <f t="shared" ref="M11:M16" si="0">K11/$K$18</f>
        <v>0.24655172413793103</v>
      </c>
      <c r="N11" s="258"/>
      <c r="O11" s="206"/>
    </row>
    <row r="12" spans="1:15" ht="19.149999999999999" customHeight="1" x14ac:dyDescent="0.2">
      <c r="A12" s="167"/>
      <c r="B12" s="291" t="s">
        <v>139</v>
      </c>
      <c r="C12" s="256">
        <v>438</v>
      </c>
      <c r="D12" s="257"/>
      <c r="E12" s="258">
        <v>416</v>
      </c>
      <c r="F12" s="259"/>
      <c r="G12" s="258">
        <v>421</v>
      </c>
      <c r="H12" s="259"/>
      <c r="I12" s="258">
        <v>315</v>
      </c>
      <c r="J12" s="259"/>
      <c r="K12" s="170">
        <f t="shared" ref="K12:K18" si="1">SUM(C12:J12)</f>
        <v>1590</v>
      </c>
      <c r="L12" s="258"/>
      <c r="M12" s="179">
        <f t="shared" si="0"/>
        <v>0.34267241379310343</v>
      </c>
      <c r="N12" s="258"/>
      <c r="O12" s="206"/>
    </row>
    <row r="13" spans="1:15" ht="19.149999999999999" customHeight="1" x14ac:dyDescent="0.2">
      <c r="A13" s="167"/>
      <c r="B13" s="291" t="s">
        <v>131</v>
      </c>
      <c r="C13" s="256">
        <v>262</v>
      </c>
      <c r="D13" s="257"/>
      <c r="E13" s="258">
        <v>427</v>
      </c>
      <c r="F13" s="259"/>
      <c r="G13" s="258">
        <v>603</v>
      </c>
      <c r="H13" s="259"/>
      <c r="I13" s="258">
        <v>290</v>
      </c>
      <c r="J13" s="259"/>
      <c r="K13" s="170">
        <f t="shared" si="1"/>
        <v>1582</v>
      </c>
      <c r="L13" s="258"/>
      <c r="M13" s="179">
        <f t="shared" si="0"/>
        <v>0.34094827586206894</v>
      </c>
      <c r="N13" s="258"/>
      <c r="O13" s="206"/>
    </row>
    <row r="14" spans="1:15" ht="19.149999999999999" customHeight="1" x14ac:dyDescent="0.2">
      <c r="A14" s="167"/>
      <c r="B14" s="291" t="s">
        <v>132</v>
      </c>
      <c r="C14" s="256">
        <v>34</v>
      </c>
      <c r="D14" s="257"/>
      <c r="E14" s="258">
        <v>78</v>
      </c>
      <c r="F14" s="259"/>
      <c r="G14" s="258">
        <v>99</v>
      </c>
      <c r="H14" s="259"/>
      <c r="I14" s="258">
        <v>42</v>
      </c>
      <c r="J14" s="259"/>
      <c r="K14" s="170">
        <f t="shared" si="1"/>
        <v>253</v>
      </c>
      <c r="L14" s="258"/>
      <c r="M14" s="179">
        <f t="shared" si="0"/>
        <v>5.4525862068965515E-2</v>
      </c>
      <c r="N14" s="258"/>
      <c r="O14" s="206"/>
    </row>
    <row r="15" spans="1:15" ht="19.149999999999999" customHeight="1" x14ac:dyDescent="0.2">
      <c r="A15" s="167"/>
      <c r="B15" s="291" t="s">
        <v>133</v>
      </c>
      <c r="C15" s="256">
        <v>4</v>
      </c>
      <c r="D15" s="257"/>
      <c r="E15" s="258">
        <v>13</v>
      </c>
      <c r="F15" s="259"/>
      <c r="G15" s="258">
        <v>15</v>
      </c>
      <c r="H15" s="259"/>
      <c r="I15" s="258">
        <v>3</v>
      </c>
      <c r="J15" s="259"/>
      <c r="K15" s="170">
        <f t="shared" si="1"/>
        <v>35</v>
      </c>
      <c r="L15" s="258"/>
      <c r="M15" s="179">
        <f t="shared" si="0"/>
        <v>7.5431034482758624E-3</v>
      </c>
      <c r="N15" s="258"/>
      <c r="O15" s="206"/>
    </row>
    <row r="16" spans="1:15" ht="19.149999999999999" customHeight="1" x14ac:dyDescent="0.2">
      <c r="A16" s="167"/>
      <c r="B16" s="291" t="s">
        <v>134</v>
      </c>
      <c r="C16" s="256">
        <v>1</v>
      </c>
      <c r="D16" s="257"/>
      <c r="E16" s="258">
        <v>13</v>
      </c>
      <c r="F16" s="259"/>
      <c r="G16" s="258">
        <v>18</v>
      </c>
      <c r="H16" s="259"/>
      <c r="I16" s="258">
        <v>4</v>
      </c>
      <c r="J16" s="259"/>
      <c r="K16" s="170">
        <f t="shared" si="1"/>
        <v>36</v>
      </c>
      <c r="L16" s="258"/>
      <c r="M16" s="179">
        <f t="shared" si="0"/>
        <v>7.7586206896551723E-3</v>
      </c>
      <c r="N16" s="258"/>
      <c r="O16" s="206"/>
    </row>
    <row r="17" spans="1:15" ht="6" customHeight="1" x14ac:dyDescent="0.2">
      <c r="A17" s="167"/>
      <c r="B17" s="291"/>
      <c r="C17" s="256"/>
      <c r="D17" s="257"/>
      <c r="E17" s="258"/>
      <c r="F17" s="259"/>
      <c r="G17" s="258"/>
      <c r="H17" s="259"/>
      <c r="I17" s="258"/>
      <c r="J17" s="259"/>
      <c r="K17" s="170"/>
      <c r="L17" s="258"/>
      <c r="M17" s="258"/>
      <c r="N17" s="258"/>
      <c r="O17" s="206"/>
    </row>
    <row r="18" spans="1:15" ht="19.149999999999999" customHeight="1" x14ac:dyDescent="0.2">
      <c r="A18" s="167"/>
      <c r="B18" s="291" t="s">
        <v>22</v>
      </c>
      <c r="C18" s="256">
        <f>SUM(C11:C16)</f>
        <v>1167</v>
      </c>
      <c r="D18" s="257"/>
      <c r="E18" s="258">
        <f>SUM(E11:E16)</f>
        <v>1177</v>
      </c>
      <c r="F18" s="259"/>
      <c r="G18" s="258">
        <f>SUM(G11:G16)</f>
        <v>1362</v>
      </c>
      <c r="H18" s="259"/>
      <c r="I18" s="258">
        <f>SUM(I11:I16)</f>
        <v>934</v>
      </c>
      <c r="J18" s="259"/>
      <c r="K18" s="170">
        <f t="shared" si="1"/>
        <v>4640</v>
      </c>
      <c r="L18" s="258"/>
      <c r="M18" s="258"/>
      <c r="N18" s="258"/>
      <c r="O18" s="206"/>
    </row>
    <row r="19" spans="1:15" ht="19.149999999999999" customHeight="1" x14ac:dyDescent="0.2">
      <c r="A19" s="167"/>
      <c r="B19" s="291" t="s">
        <v>93</v>
      </c>
      <c r="C19" s="180">
        <f>C18/$K$18</f>
        <v>0.25150862068965518</v>
      </c>
      <c r="D19" s="257"/>
      <c r="E19" s="179">
        <f>E18/$K$18</f>
        <v>0.25366379310344828</v>
      </c>
      <c r="F19" s="259"/>
      <c r="G19" s="179">
        <f>G18/$K$18</f>
        <v>0.29353448275862071</v>
      </c>
      <c r="H19" s="259"/>
      <c r="I19" s="179">
        <f>I18/$K$18</f>
        <v>0.20129310344827586</v>
      </c>
      <c r="J19" s="259"/>
      <c r="K19" s="290"/>
      <c r="L19" s="179"/>
      <c r="M19" s="179">
        <v>1</v>
      </c>
      <c r="N19" s="179"/>
      <c r="O19" s="206"/>
    </row>
    <row r="20" spans="1:15" ht="13.5" thickBot="1" x14ac:dyDescent="0.25">
      <c r="A20" s="152"/>
      <c r="B20" s="183"/>
      <c r="C20" s="184"/>
      <c r="D20" s="183"/>
      <c r="E20" s="183"/>
      <c r="F20" s="183"/>
      <c r="G20" s="183"/>
      <c r="H20" s="183"/>
      <c r="I20" s="183"/>
      <c r="J20" s="183"/>
      <c r="K20" s="207"/>
      <c r="L20" s="183"/>
      <c r="M20" s="183"/>
      <c r="N20" s="183"/>
      <c r="O20" s="208"/>
    </row>
    <row r="22" spans="1:15" x14ac:dyDescent="0.2">
      <c r="A22" s="1784" t="s">
        <v>859</v>
      </c>
      <c r="B22" s="1784"/>
    </row>
  </sheetData>
  <mergeCells count="11">
    <mergeCell ref="A2:O2"/>
    <mergeCell ref="A3:O3"/>
    <mergeCell ref="A4:O4"/>
    <mergeCell ref="A6:B9"/>
    <mergeCell ref="C6:J7"/>
    <mergeCell ref="C8:D8"/>
    <mergeCell ref="E8:F8"/>
    <mergeCell ref="G8:H8"/>
    <mergeCell ref="I8:J8"/>
    <mergeCell ref="K8:L9"/>
    <mergeCell ref="M8:N9"/>
  </mergeCells>
  <printOptions horizontalCentered="1"/>
  <pageMargins left="0.7" right="0.7" top="0.75" bottom="0.5" header="0.3" footer="0.3"/>
  <pageSetup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72"/>
  <sheetViews>
    <sheetView zoomScale="80" zoomScaleNormal="80" workbookViewId="0">
      <selection activeCell="D10" sqref="D10"/>
    </sheetView>
  </sheetViews>
  <sheetFormatPr defaultRowHeight="12.75" x14ac:dyDescent="0.2"/>
  <cols>
    <col min="1" max="1" width="3.140625" customWidth="1"/>
    <col min="2" max="2" width="63.28515625" customWidth="1"/>
    <col min="4" max="4" width="12.7109375" bestFit="1" customWidth="1"/>
    <col min="7" max="7" width="12.7109375" bestFit="1" customWidth="1"/>
    <col min="10" max="10" width="11.5703125" bestFit="1" customWidth="1"/>
    <col min="13" max="26" width="8.85546875" style="615"/>
  </cols>
  <sheetData>
    <row r="1" spans="1:11" x14ac:dyDescent="0.2">
      <c r="A1" s="32"/>
      <c r="B1" s="33"/>
      <c r="C1" s="33"/>
      <c r="D1" s="33"/>
      <c r="E1" s="33"/>
      <c r="F1" s="33"/>
      <c r="G1" s="33"/>
      <c r="H1" s="33"/>
      <c r="I1" s="33"/>
      <c r="J1" s="33"/>
      <c r="K1" s="34"/>
    </row>
    <row r="2" spans="1:11" ht="20.25" x14ac:dyDescent="0.3">
      <c r="A2" s="1124"/>
      <c r="B2" s="1793" t="s">
        <v>828</v>
      </c>
      <c r="C2" s="1793"/>
      <c r="D2" s="1793"/>
      <c r="E2" s="1793"/>
      <c r="F2" s="1793"/>
      <c r="G2" s="761"/>
      <c r="H2" s="761"/>
      <c r="I2" s="761"/>
      <c r="J2" s="761"/>
      <c r="K2" s="762"/>
    </row>
    <row r="3" spans="1:11" ht="18" x14ac:dyDescent="0.2">
      <c r="A3" s="927"/>
      <c r="B3" s="928"/>
      <c r="C3" s="928"/>
      <c r="D3" s="928"/>
      <c r="E3" s="928"/>
      <c r="F3" s="928"/>
      <c r="G3" s="929"/>
      <c r="H3" s="929"/>
      <c r="I3" s="929"/>
      <c r="J3" s="929"/>
      <c r="K3" s="930"/>
    </row>
    <row r="4" spans="1:11" x14ac:dyDescent="0.2">
      <c r="A4" s="1613"/>
      <c r="B4" s="1794"/>
      <c r="C4" s="1795"/>
      <c r="D4" s="1794"/>
      <c r="E4" s="1794"/>
      <c r="F4" s="1796"/>
      <c r="G4" s="1797"/>
      <c r="H4" s="1797"/>
      <c r="I4" s="1614"/>
      <c r="J4" s="1797"/>
      <c r="K4" s="1798"/>
    </row>
    <row r="5" spans="1:11" ht="15.75" x14ac:dyDescent="0.2">
      <c r="A5" s="1799"/>
      <c r="B5" s="1800"/>
      <c r="C5" s="2526" t="s">
        <v>332</v>
      </c>
      <c r="D5" s="2527"/>
      <c r="E5" s="2528"/>
      <c r="F5" s="2529" t="s">
        <v>333</v>
      </c>
      <c r="G5" s="2527"/>
      <c r="H5" s="2528"/>
      <c r="I5" s="2529" t="s">
        <v>829</v>
      </c>
      <c r="J5" s="2527"/>
      <c r="K5" s="2530"/>
    </row>
    <row r="6" spans="1:11" ht="15.75" x14ac:dyDescent="0.2">
      <c r="A6" s="1799"/>
      <c r="B6" s="1800"/>
      <c r="C6" s="2526" t="s">
        <v>830</v>
      </c>
      <c r="D6" s="2527"/>
      <c r="E6" s="2528"/>
      <c r="F6" s="2529" t="s">
        <v>830</v>
      </c>
      <c r="G6" s="2527"/>
      <c r="H6" s="2528"/>
      <c r="I6" s="2529" t="s">
        <v>831</v>
      </c>
      <c r="J6" s="2527"/>
      <c r="K6" s="2530"/>
    </row>
    <row r="7" spans="1:11" x14ac:dyDescent="0.2">
      <c r="A7" s="1799"/>
      <c r="B7" s="1800"/>
      <c r="C7" s="2531" t="s">
        <v>832</v>
      </c>
      <c r="D7" s="2532"/>
      <c r="E7" s="2532"/>
      <c r="F7" s="2533" t="s">
        <v>832</v>
      </c>
      <c r="G7" s="2532"/>
      <c r="H7" s="2534"/>
      <c r="I7" s="2535" t="s">
        <v>832</v>
      </c>
      <c r="J7" s="2536"/>
      <c r="K7" s="2537"/>
    </row>
    <row r="8" spans="1:11" x14ac:dyDescent="0.2">
      <c r="A8" s="1801"/>
      <c r="B8" s="1802"/>
      <c r="C8" s="2538"/>
      <c r="D8" s="2539"/>
      <c r="E8" s="2539"/>
      <c r="F8" s="2540"/>
      <c r="G8" s="2539"/>
      <c r="H8" s="2541"/>
      <c r="I8" s="2542"/>
      <c r="J8" s="2543"/>
      <c r="K8" s="2544"/>
    </row>
    <row r="9" spans="1:11" x14ac:dyDescent="0.2">
      <c r="A9" s="478"/>
      <c r="B9" s="71"/>
      <c r="C9" s="936"/>
      <c r="D9" s="71"/>
      <c r="E9" s="71"/>
      <c r="F9" s="70"/>
      <c r="G9" s="1803"/>
      <c r="H9" s="1803"/>
      <c r="I9" s="1804"/>
      <c r="J9" s="1803"/>
      <c r="K9" s="1805"/>
    </row>
    <row r="10" spans="1:11" x14ac:dyDescent="0.2">
      <c r="A10" s="478"/>
      <c r="B10" s="71"/>
      <c r="C10" s="936"/>
      <c r="D10" s="71"/>
      <c r="E10" s="71"/>
      <c r="F10" s="70"/>
      <c r="G10" s="1803"/>
      <c r="H10" s="1803"/>
      <c r="I10" s="1804"/>
      <c r="J10" s="1803"/>
      <c r="K10" s="1805"/>
    </row>
    <row r="11" spans="1:11" ht="18" x14ac:dyDescent="0.25">
      <c r="A11" s="1806" t="s">
        <v>849</v>
      </c>
      <c r="B11" s="71"/>
      <c r="C11" s="936"/>
      <c r="D11" s="71"/>
      <c r="E11" s="71"/>
      <c r="F11" s="70"/>
      <c r="G11" s="1803"/>
      <c r="H11" s="1803"/>
      <c r="I11" s="1804"/>
      <c r="J11" s="1803"/>
      <c r="K11" s="1805"/>
    </row>
    <row r="12" spans="1:11" x14ac:dyDescent="0.2">
      <c r="A12" s="478"/>
      <c r="B12" s="71"/>
      <c r="C12" s="936"/>
      <c r="D12" s="1803"/>
      <c r="E12" s="71"/>
      <c r="F12" s="70"/>
      <c r="G12" s="1803"/>
      <c r="H12" s="1803"/>
      <c r="I12" s="1804"/>
      <c r="J12" s="1803"/>
      <c r="K12" s="1805"/>
    </row>
    <row r="13" spans="1:11" ht="15" x14ac:dyDescent="0.25">
      <c r="A13" s="478"/>
      <c r="B13" s="1807" t="s">
        <v>833</v>
      </c>
      <c r="C13" s="1808"/>
      <c r="D13" s="1809">
        <v>-19338</v>
      </c>
      <c r="E13" s="942"/>
      <c r="F13" s="1810"/>
      <c r="G13" s="1809">
        <v>-42434</v>
      </c>
      <c r="H13" s="942"/>
      <c r="I13" s="1810"/>
      <c r="J13" s="1809">
        <f>+D13+G13</f>
        <v>-61772</v>
      </c>
      <c r="K13" s="1811"/>
    </row>
    <row r="14" spans="1:11" ht="15" x14ac:dyDescent="0.25">
      <c r="A14" s="478"/>
      <c r="B14" s="1807"/>
      <c r="C14" s="1808"/>
      <c r="D14" s="1812"/>
      <c r="E14" s="942"/>
      <c r="F14" s="1810"/>
      <c r="G14" s="1812"/>
      <c r="H14" s="942"/>
      <c r="I14" s="1810"/>
      <c r="J14" s="1812"/>
      <c r="K14" s="1811"/>
    </row>
    <row r="15" spans="1:11" ht="15" x14ac:dyDescent="0.25">
      <c r="A15" s="478"/>
      <c r="B15" s="1807" t="s">
        <v>913</v>
      </c>
      <c r="C15" s="1808"/>
      <c r="D15" s="1809">
        <v>88013</v>
      </c>
      <c r="E15" s="942"/>
      <c r="F15" s="1810"/>
      <c r="G15" s="1809">
        <v>1769</v>
      </c>
      <c r="H15" s="942"/>
      <c r="I15" s="1810"/>
      <c r="J15" s="1809">
        <f>+D15+G15</f>
        <v>89782</v>
      </c>
      <c r="K15" s="1811"/>
    </row>
    <row r="16" spans="1:11" ht="15" x14ac:dyDescent="0.25">
      <c r="A16" s="478"/>
      <c r="B16" s="1807"/>
      <c r="C16" s="1808"/>
      <c r="D16" s="1812"/>
      <c r="E16" s="942"/>
      <c r="F16" s="1810"/>
      <c r="G16" s="1812"/>
      <c r="H16" s="942"/>
      <c r="I16" s="1810"/>
      <c r="J16" s="1812"/>
      <c r="K16" s="1811"/>
    </row>
    <row r="17" spans="1:11" ht="15" x14ac:dyDescent="0.25">
      <c r="A17" s="478"/>
      <c r="B17" s="1807" t="s">
        <v>914</v>
      </c>
      <c r="C17" s="1808"/>
      <c r="D17" s="1809">
        <v>107351</v>
      </c>
      <c r="E17" s="942"/>
      <c r="F17" s="1810"/>
      <c r="G17" s="1809">
        <v>44203</v>
      </c>
      <c r="H17" s="942"/>
      <c r="I17" s="1810"/>
      <c r="J17" s="1809">
        <f>+D17+G17</f>
        <v>151554</v>
      </c>
      <c r="K17" s="1811"/>
    </row>
    <row r="18" spans="1:11" ht="15" x14ac:dyDescent="0.25">
      <c r="A18" s="478"/>
      <c r="B18" s="1807"/>
      <c r="C18" s="1808"/>
      <c r="D18" s="1809"/>
      <c r="E18" s="942"/>
      <c r="F18" s="1810"/>
      <c r="G18" s="1809"/>
      <c r="H18" s="942"/>
      <c r="I18" s="1810"/>
      <c r="J18" s="1812"/>
      <c r="K18" s="1811"/>
    </row>
    <row r="19" spans="1:11" ht="15" x14ac:dyDescent="0.25">
      <c r="A19" s="478"/>
      <c r="B19" s="1807"/>
      <c r="C19" s="1808"/>
      <c r="D19" s="1812"/>
      <c r="E19" s="942"/>
      <c r="F19" s="1810"/>
      <c r="G19" s="1812"/>
      <c r="H19" s="942"/>
      <c r="I19" s="1810"/>
      <c r="J19" s="1812"/>
      <c r="K19" s="1811"/>
    </row>
    <row r="20" spans="1:11" ht="15" x14ac:dyDescent="0.25">
      <c r="A20" s="478"/>
      <c r="B20" s="1807" t="s">
        <v>834</v>
      </c>
      <c r="C20" s="1808"/>
      <c r="D20" s="1809">
        <v>3812</v>
      </c>
      <c r="E20" s="942"/>
      <c r="F20" s="1810"/>
      <c r="G20" s="1809">
        <v>122</v>
      </c>
      <c r="H20" s="942"/>
      <c r="I20" s="1810"/>
      <c r="J20" s="1809">
        <f>+D20+G20</f>
        <v>3934</v>
      </c>
      <c r="K20" s="1811"/>
    </row>
    <row r="21" spans="1:11" ht="15" x14ac:dyDescent="0.25">
      <c r="A21" s="478"/>
      <c r="B21" s="1807"/>
      <c r="C21" s="1808"/>
      <c r="D21" s="1812"/>
      <c r="E21" s="942"/>
      <c r="F21" s="1810"/>
      <c r="G21" s="1812"/>
      <c r="H21" s="942"/>
      <c r="I21" s="1810"/>
      <c r="J21" s="1812"/>
      <c r="K21" s="1811"/>
    </row>
    <row r="22" spans="1:11" ht="15" x14ac:dyDescent="0.25">
      <c r="A22" s="478"/>
      <c r="B22" s="1807"/>
      <c r="C22" s="1808"/>
      <c r="D22" s="1812"/>
      <c r="E22" s="942"/>
      <c r="F22" s="1810"/>
      <c r="G22" s="1812"/>
      <c r="H22" s="942"/>
      <c r="I22" s="1810"/>
      <c r="J22" s="1812"/>
      <c r="K22" s="1811"/>
    </row>
    <row r="23" spans="1:11" ht="15" x14ac:dyDescent="0.25">
      <c r="A23" s="478"/>
      <c r="B23" s="1807" t="s">
        <v>835</v>
      </c>
      <c r="C23" s="1808"/>
      <c r="D23" s="1813">
        <v>22344</v>
      </c>
      <c r="E23" s="1814"/>
      <c r="F23" s="1815"/>
      <c r="G23" s="1813">
        <v>1425</v>
      </c>
      <c r="H23" s="1814"/>
      <c r="I23" s="1815"/>
      <c r="J23" s="1601">
        <f>+D23+G23</f>
        <v>23769</v>
      </c>
      <c r="K23" s="1816"/>
    </row>
    <row r="24" spans="1:11" ht="15" x14ac:dyDescent="0.25">
      <c r="A24" s="478"/>
      <c r="B24" s="1807"/>
      <c r="C24" s="1808"/>
      <c r="D24" s="1812"/>
      <c r="E24" s="942"/>
      <c r="F24" s="1810"/>
      <c r="G24" s="1812"/>
      <c r="H24" s="942"/>
      <c r="I24" s="1810"/>
      <c r="J24" s="1812"/>
      <c r="K24" s="1811"/>
    </row>
    <row r="25" spans="1:11" ht="15" x14ac:dyDescent="0.25">
      <c r="A25" s="478"/>
      <c r="B25" s="1807" t="s">
        <v>836</v>
      </c>
      <c r="C25" s="1808"/>
      <c r="D25" s="1812" t="s">
        <v>851</v>
      </c>
      <c r="E25" s="942"/>
      <c r="F25" s="1810"/>
      <c r="G25" s="1812" t="s">
        <v>837</v>
      </c>
      <c r="H25" s="942"/>
      <c r="I25" s="1810"/>
      <c r="J25" s="1812" t="s">
        <v>852</v>
      </c>
      <c r="K25" s="1811"/>
    </row>
    <row r="26" spans="1:11" ht="15" x14ac:dyDescent="0.25">
      <c r="A26" s="478"/>
      <c r="B26" s="1807"/>
      <c r="C26" s="1808"/>
      <c r="D26" s="1812"/>
      <c r="E26" s="942"/>
      <c r="F26" s="1810"/>
      <c r="G26" s="1812"/>
      <c r="H26" s="942"/>
      <c r="I26" s="1810"/>
      <c r="J26" s="1812"/>
      <c r="K26" s="1811"/>
    </row>
    <row r="27" spans="1:11" ht="15" x14ac:dyDescent="0.25">
      <c r="A27" s="478"/>
      <c r="B27" s="1807"/>
      <c r="C27" s="1808"/>
      <c r="D27" s="1812"/>
      <c r="E27" s="942"/>
      <c r="F27" s="1810"/>
      <c r="G27" s="1817"/>
      <c r="H27" s="942"/>
      <c r="I27" s="1810"/>
      <c r="J27" s="1812"/>
      <c r="K27" s="1811"/>
    </row>
    <row r="28" spans="1:11" ht="15" x14ac:dyDescent="0.25">
      <c r="A28" s="478"/>
      <c r="B28" s="1807" t="s">
        <v>838</v>
      </c>
      <c r="C28" s="1808"/>
      <c r="D28" s="1813">
        <v>83</v>
      </c>
      <c r="E28" s="942"/>
      <c r="F28" s="1810"/>
      <c r="G28" s="1812" t="s">
        <v>839</v>
      </c>
      <c r="H28" s="942"/>
      <c r="I28" s="1810"/>
      <c r="J28" s="1813">
        <f>+D28</f>
        <v>83</v>
      </c>
      <c r="K28" s="1811"/>
    </row>
    <row r="29" spans="1:11" ht="15" x14ac:dyDescent="0.25">
      <c r="A29" s="478"/>
      <c r="B29" s="1807"/>
      <c r="C29" s="1808"/>
      <c r="D29" s="1832"/>
      <c r="E29" s="1833"/>
      <c r="F29" s="1834"/>
      <c r="G29" s="1835"/>
      <c r="H29" s="942"/>
      <c r="I29" s="1810"/>
      <c r="J29" s="1835"/>
      <c r="K29" s="1811"/>
    </row>
    <row r="30" spans="1:11" ht="15" x14ac:dyDescent="0.25">
      <c r="A30" s="478"/>
      <c r="B30" s="1807" t="s">
        <v>976</v>
      </c>
      <c r="C30" s="1808"/>
      <c r="D30" s="1809">
        <v>1852</v>
      </c>
      <c r="E30" s="942"/>
      <c r="F30" s="1810"/>
      <c r="G30" s="1809" t="s">
        <v>839</v>
      </c>
      <c r="H30" s="942"/>
      <c r="I30" s="1810"/>
      <c r="J30" s="1809">
        <f>+D30</f>
        <v>1852</v>
      </c>
      <c r="K30" s="1811"/>
    </row>
    <row r="31" spans="1:11" ht="15" x14ac:dyDescent="0.25">
      <c r="A31" s="478"/>
      <c r="B31" s="1807"/>
      <c r="C31" s="1808"/>
      <c r="D31" s="1812"/>
      <c r="E31" s="942"/>
      <c r="F31" s="1810"/>
      <c r="G31" s="1812"/>
      <c r="H31" s="942"/>
      <c r="I31" s="1810"/>
      <c r="J31" s="1812"/>
      <c r="K31" s="1811"/>
    </row>
    <row r="32" spans="1:11" ht="15" x14ac:dyDescent="0.25">
      <c r="A32" s="478"/>
      <c r="B32" s="1807"/>
      <c r="C32" s="1808"/>
      <c r="D32" s="1812"/>
      <c r="E32" s="942"/>
      <c r="F32" s="1810"/>
      <c r="G32" s="1812"/>
      <c r="H32" s="942"/>
      <c r="I32" s="1810"/>
      <c r="J32" s="1812"/>
      <c r="K32" s="1811"/>
    </row>
    <row r="33" spans="1:11" ht="15" x14ac:dyDescent="0.25">
      <c r="A33" s="478"/>
      <c r="B33" s="1807" t="s">
        <v>907</v>
      </c>
      <c r="C33" s="1808"/>
      <c r="D33" s="1813">
        <f>D35</f>
        <v>813000</v>
      </c>
      <c r="E33" s="1814"/>
      <c r="F33" s="1815"/>
      <c r="G33" s="1813">
        <f>G35+G37</f>
        <v>52000</v>
      </c>
      <c r="H33" s="942"/>
      <c r="I33" s="1810"/>
      <c r="J33" s="1813">
        <f>SUM(J35:J37)</f>
        <v>865000</v>
      </c>
      <c r="K33" s="1816"/>
    </row>
    <row r="34" spans="1:11" ht="15" x14ac:dyDescent="0.25">
      <c r="A34" s="478"/>
      <c r="B34" s="1807"/>
      <c r="C34" s="1808"/>
      <c r="D34" s="1812"/>
      <c r="E34" s="942"/>
      <c r="F34" s="1810"/>
      <c r="G34" s="1812"/>
      <c r="H34" s="942"/>
      <c r="I34" s="1810"/>
      <c r="J34" s="1812"/>
      <c r="K34" s="1811"/>
    </row>
    <row r="35" spans="1:11" ht="15" x14ac:dyDescent="0.25">
      <c r="A35" s="478"/>
      <c r="B35" s="1807" t="s">
        <v>908</v>
      </c>
      <c r="C35" s="1808"/>
      <c r="D35" s="1813">
        <v>813000</v>
      </c>
      <c r="E35" s="1814"/>
      <c r="F35" s="1815"/>
      <c r="G35" s="1813">
        <v>50</v>
      </c>
      <c r="H35" s="942"/>
      <c r="I35" s="1810"/>
      <c r="J35" s="1813">
        <f>+D35+G35</f>
        <v>813050</v>
      </c>
      <c r="K35" s="1816"/>
    </row>
    <row r="36" spans="1:11" ht="15" x14ac:dyDescent="0.25">
      <c r="A36" s="478"/>
      <c r="B36" s="1807"/>
      <c r="C36" s="1808"/>
      <c r="D36" s="1813"/>
      <c r="E36" s="1814"/>
      <c r="F36" s="1815"/>
      <c r="G36" s="1813"/>
      <c r="H36" s="942"/>
      <c r="I36" s="1810"/>
      <c r="J36" s="1813"/>
      <c r="K36" s="1816"/>
    </row>
    <row r="37" spans="1:11" ht="15" x14ac:dyDescent="0.25">
      <c r="A37" s="478"/>
      <c r="B37" s="1807" t="s">
        <v>909</v>
      </c>
      <c r="C37" s="1808"/>
      <c r="D37" s="1813" t="s">
        <v>905</v>
      </c>
      <c r="E37" s="1814"/>
      <c r="F37" s="1815"/>
      <c r="G37" s="1813">
        <v>51950</v>
      </c>
      <c r="H37" s="942"/>
      <c r="I37" s="1810"/>
      <c r="J37" s="1813">
        <f>G37</f>
        <v>51950</v>
      </c>
      <c r="K37" s="1816"/>
    </row>
    <row r="38" spans="1:11" ht="15" x14ac:dyDescent="0.25">
      <c r="A38" s="478"/>
      <c r="B38" s="1807"/>
      <c r="C38" s="1808"/>
      <c r="D38" s="1813"/>
      <c r="E38" s="1814"/>
      <c r="F38" s="1815"/>
      <c r="G38" s="1813"/>
      <c r="H38" s="942"/>
      <c r="I38" s="1810"/>
      <c r="J38" s="1813"/>
      <c r="K38" s="1816"/>
    </row>
    <row r="39" spans="1:11" ht="15" x14ac:dyDescent="0.25">
      <c r="A39" s="478"/>
      <c r="B39" s="1807"/>
      <c r="C39" s="1808"/>
      <c r="D39" s="1812"/>
      <c r="E39" s="942"/>
      <c r="F39" s="1810"/>
      <c r="G39" s="1809"/>
      <c r="H39" s="942"/>
      <c r="I39" s="1810"/>
      <c r="J39" s="1809"/>
      <c r="K39" s="1811"/>
    </row>
    <row r="40" spans="1:11" ht="15" x14ac:dyDescent="0.25">
      <c r="A40" s="478"/>
      <c r="B40" s="1807" t="s">
        <v>910</v>
      </c>
      <c r="C40" s="1808"/>
      <c r="D40" s="1809">
        <f>D42</f>
        <v>5522</v>
      </c>
      <c r="E40" s="942"/>
      <c r="F40" s="1810"/>
      <c r="G40" s="1809">
        <f>G44</f>
        <v>97</v>
      </c>
      <c r="H40" s="942"/>
      <c r="I40" s="1810"/>
      <c r="J40" s="1809">
        <f>J42+J44</f>
        <v>5619</v>
      </c>
      <c r="K40" s="1811"/>
    </row>
    <row r="41" spans="1:11" ht="15" x14ac:dyDescent="0.25">
      <c r="A41" s="478"/>
      <c r="B41" s="1807"/>
      <c r="C41" s="1808"/>
      <c r="D41" s="1812"/>
      <c r="E41" s="942"/>
      <c r="F41" s="1810"/>
      <c r="G41" s="1809"/>
      <c r="H41" s="942"/>
      <c r="I41" s="1810"/>
      <c r="J41" s="1809"/>
      <c r="K41" s="1811"/>
    </row>
    <row r="42" spans="1:11" ht="15" x14ac:dyDescent="0.25">
      <c r="A42" s="478"/>
      <c r="B42" s="1807" t="s">
        <v>911</v>
      </c>
      <c r="C42" s="1808"/>
      <c r="D42" s="1809">
        <v>5522</v>
      </c>
      <c r="E42" s="942"/>
      <c r="F42" s="1810"/>
      <c r="G42" s="1809" t="s">
        <v>840</v>
      </c>
      <c r="H42" s="942"/>
      <c r="I42" s="1810"/>
      <c r="J42" s="1809">
        <f>+D42</f>
        <v>5522</v>
      </c>
      <c r="K42" s="1811"/>
    </row>
    <row r="43" spans="1:11" ht="15" x14ac:dyDescent="0.25">
      <c r="A43" s="478"/>
      <c r="B43" s="1807"/>
      <c r="C43" s="1808"/>
      <c r="D43" s="1812"/>
      <c r="E43" s="942"/>
      <c r="F43" s="1810"/>
      <c r="G43" s="1812"/>
      <c r="H43" s="942"/>
      <c r="I43" s="1810"/>
      <c r="J43" s="1812"/>
      <c r="K43" s="1811"/>
    </row>
    <row r="44" spans="1:11" ht="15" x14ac:dyDescent="0.25">
      <c r="A44" s="478"/>
      <c r="B44" s="1807" t="s">
        <v>912</v>
      </c>
      <c r="C44" s="1808"/>
      <c r="D44" s="1812" t="s">
        <v>839</v>
      </c>
      <c r="E44" s="942"/>
      <c r="F44" s="1810"/>
      <c r="G44" s="1809">
        <v>97</v>
      </c>
      <c r="H44" s="942"/>
      <c r="I44" s="1810"/>
      <c r="J44" s="1809">
        <v>97</v>
      </c>
      <c r="K44" s="1811"/>
    </row>
    <row r="45" spans="1:11" ht="15" x14ac:dyDescent="0.25">
      <c r="A45" s="478"/>
      <c r="B45" s="1807"/>
      <c r="C45" s="1808"/>
      <c r="D45" s="1812"/>
      <c r="E45" s="942"/>
      <c r="F45" s="1810"/>
      <c r="G45" s="1812"/>
      <c r="H45" s="942"/>
      <c r="I45" s="1810"/>
      <c r="J45" s="1812"/>
      <c r="K45" s="1811"/>
    </row>
    <row r="46" spans="1:11" ht="15" x14ac:dyDescent="0.25">
      <c r="A46" s="478"/>
      <c r="B46" s="1807"/>
      <c r="C46" s="1808"/>
      <c r="D46" s="1812"/>
      <c r="E46" s="942"/>
      <c r="F46" s="1810"/>
      <c r="G46" s="1812"/>
      <c r="H46" s="942"/>
      <c r="I46" s="1810"/>
      <c r="J46" s="1812"/>
      <c r="K46" s="1811"/>
    </row>
    <row r="47" spans="1:11" ht="15" x14ac:dyDescent="0.25">
      <c r="A47" s="478"/>
      <c r="B47" s="1807" t="s">
        <v>841</v>
      </c>
      <c r="C47" s="1808"/>
      <c r="D47" s="1812" t="s">
        <v>839</v>
      </c>
      <c r="E47" s="942"/>
      <c r="F47" s="1810"/>
      <c r="G47" s="1813">
        <v>53</v>
      </c>
      <c r="H47" s="942"/>
      <c r="I47" s="1810"/>
      <c r="J47" s="1812">
        <v>53</v>
      </c>
      <c r="K47" s="1811"/>
    </row>
    <row r="48" spans="1:11" ht="13.5" thickBot="1" x14ac:dyDescent="0.25">
      <c r="A48" s="478"/>
      <c r="B48" s="71"/>
      <c r="C48" s="936"/>
      <c r="D48" s="1818"/>
      <c r="E48" s="1803"/>
      <c r="F48" s="1804"/>
      <c r="G48" s="1818"/>
      <c r="H48" s="1803"/>
      <c r="I48" s="1804"/>
      <c r="J48" s="1818"/>
      <c r="K48" s="1805"/>
    </row>
    <row r="49" spans="1:11" x14ac:dyDescent="0.2">
      <c r="A49" s="1819"/>
      <c r="B49" s="1820"/>
      <c r="C49" s="1821"/>
      <c r="D49" s="1822"/>
      <c r="E49" s="1823"/>
      <c r="F49" s="1824"/>
      <c r="G49" s="1822"/>
      <c r="H49" s="1823"/>
      <c r="I49" s="1824"/>
      <c r="J49" s="1822"/>
      <c r="K49" s="1825"/>
    </row>
    <row r="50" spans="1:11" x14ac:dyDescent="0.2">
      <c r="A50" s="478"/>
      <c r="B50" s="71"/>
      <c r="C50" s="936"/>
      <c r="D50" s="1818"/>
      <c r="E50" s="1803"/>
      <c r="F50" s="1804"/>
      <c r="G50" s="1818"/>
      <c r="H50" s="1803"/>
      <c r="I50" s="1804"/>
      <c r="J50" s="1818"/>
      <c r="K50" s="1805"/>
    </row>
    <row r="51" spans="1:11" ht="18" x14ac:dyDescent="0.25">
      <c r="A51" s="1806" t="s">
        <v>850</v>
      </c>
      <c r="B51" s="71"/>
      <c r="C51" s="936"/>
      <c r="D51" s="379"/>
      <c r="E51" s="71"/>
      <c r="F51" s="70"/>
      <c r="G51" s="379"/>
      <c r="H51" s="1803"/>
      <c r="I51" s="1804"/>
      <c r="J51" s="379"/>
      <c r="K51" s="1805"/>
    </row>
    <row r="52" spans="1:11" x14ac:dyDescent="0.2">
      <c r="A52" s="478"/>
      <c r="B52" s="71"/>
      <c r="C52" s="936"/>
      <c r="D52" s="379"/>
      <c r="E52" s="71"/>
      <c r="F52" s="70"/>
      <c r="G52" s="379"/>
      <c r="H52" s="1803"/>
      <c r="I52" s="1804"/>
      <c r="J52" s="379"/>
      <c r="K52" s="1805"/>
    </row>
    <row r="53" spans="1:11" ht="15" x14ac:dyDescent="0.25">
      <c r="A53" s="478"/>
      <c r="B53" s="1807" t="s">
        <v>842</v>
      </c>
      <c r="C53" s="1808"/>
      <c r="D53" s="1813">
        <v>4640</v>
      </c>
      <c r="E53" s="1814"/>
      <c r="F53" s="1815"/>
      <c r="G53" s="1813">
        <v>10</v>
      </c>
      <c r="H53" s="942"/>
      <c r="I53" s="1810"/>
      <c r="J53" s="1813">
        <f>+D53+G53</f>
        <v>4650</v>
      </c>
      <c r="K53" s="1826"/>
    </row>
    <row r="54" spans="1:11" ht="15" x14ac:dyDescent="0.25">
      <c r="A54" s="478"/>
      <c r="B54" s="1807"/>
      <c r="C54" s="1808"/>
      <c r="D54" s="1812"/>
      <c r="E54" s="942"/>
      <c r="F54" s="1810"/>
      <c r="G54" s="1812"/>
      <c r="H54" s="942"/>
      <c r="I54" s="1810"/>
      <c r="J54" s="1812"/>
      <c r="K54" s="1805"/>
    </row>
    <row r="55" spans="1:11" ht="15" x14ac:dyDescent="0.25">
      <c r="A55" s="478"/>
      <c r="B55" s="1807" t="s">
        <v>977</v>
      </c>
      <c r="C55" s="1808"/>
      <c r="D55" s="1809">
        <v>48772</v>
      </c>
      <c r="E55" s="942"/>
      <c r="F55" s="1810"/>
      <c r="G55" s="1809">
        <v>31</v>
      </c>
      <c r="H55" s="942"/>
      <c r="I55" s="1810"/>
      <c r="J55" s="1809">
        <f>+D55+G55</f>
        <v>48803</v>
      </c>
      <c r="K55" s="1805"/>
    </row>
    <row r="56" spans="1:11" ht="15" x14ac:dyDescent="0.25">
      <c r="A56" s="478"/>
      <c r="B56" s="1807"/>
      <c r="C56" s="1808"/>
      <c r="D56" s="1812"/>
      <c r="E56" s="942"/>
      <c r="F56" s="1810"/>
      <c r="G56" s="1812"/>
      <c r="H56" s="942"/>
      <c r="I56" s="1810"/>
      <c r="J56" s="1812"/>
      <c r="K56" s="1805"/>
    </row>
    <row r="57" spans="1:11" ht="15" x14ac:dyDescent="0.25">
      <c r="A57" s="478"/>
      <c r="B57" s="1807"/>
      <c r="C57" s="1808"/>
      <c r="D57" s="1812"/>
      <c r="E57" s="942"/>
      <c r="F57" s="1810"/>
      <c r="G57" s="1812"/>
      <c r="H57" s="942"/>
      <c r="I57" s="1810"/>
      <c r="J57" s="1812"/>
      <c r="K57" s="1805"/>
    </row>
    <row r="58" spans="1:11" ht="15" x14ac:dyDescent="0.25">
      <c r="A58" s="478"/>
      <c r="B58" s="1807" t="s">
        <v>841</v>
      </c>
      <c r="C58" s="1808"/>
      <c r="D58" s="1812" t="s">
        <v>839</v>
      </c>
      <c r="E58" s="942"/>
      <c r="F58" s="1810"/>
      <c r="G58" s="1813">
        <v>76</v>
      </c>
      <c r="H58" s="942"/>
      <c r="I58" s="1810"/>
      <c r="J58" s="1813">
        <f>+G58</f>
        <v>76</v>
      </c>
      <c r="K58" s="1805"/>
    </row>
    <row r="59" spans="1:11" ht="15" x14ac:dyDescent="0.25">
      <c r="A59" s="478"/>
      <c r="B59" s="1807"/>
      <c r="C59" s="1808"/>
      <c r="D59" s="1812"/>
      <c r="E59" s="942"/>
      <c r="F59" s="1810"/>
      <c r="G59" s="1812"/>
      <c r="H59" s="942"/>
      <c r="I59" s="1810"/>
      <c r="J59" s="1812"/>
      <c r="K59" s="1805"/>
    </row>
    <row r="60" spans="1:11" ht="15" x14ac:dyDescent="0.25">
      <c r="A60" s="478"/>
      <c r="B60" s="1807" t="s">
        <v>843</v>
      </c>
      <c r="C60" s="1808"/>
      <c r="D60" s="1812" t="s">
        <v>839</v>
      </c>
      <c r="E60" s="942"/>
      <c r="F60" s="1810"/>
      <c r="G60" s="1809">
        <v>980</v>
      </c>
      <c r="H60" s="942"/>
      <c r="I60" s="1810"/>
      <c r="J60" s="1809">
        <f>+G60</f>
        <v>980</v>
      </c>
      <c r="K60" s="1805"/>
    </row>
    <row r="61" spans="1:11" ht="13.5" thickBot="1" x14ac:dyDescent="0.25">
      <c r="A61" s="502"/>
      <c r="B61" s="22"/>
      <c r="C61" s="1827"/>
      <c r="D61" s="98"/>
      <c r="E61" s="1828"/>
      <c r="F61" s="1829"/>
      <c r="G61" s="1828"/>
      <c r="H61" s="1828"/>
      <c r="I61" s="1829"/>
      <c r="J61" s="1828"/>
      <c r="K61" s="1830"/>
    </row>
    <row r="62" spans="1:11" x14ac:dyDescent="0.2">
      <c r="B62" s="105"/>
      <c r="C62" s="105"/>
      <c r="D62" s="105"/>
      <c r="E62" s="105"/>
      <c r="F62" s="105"/>
      <c r="G62" s="105"/>
      <c r="H62" s="105"/>
      <c r="I62" s="105"/>
      <c r="J62" s="105"/>
      <c r="K62" s="143"/>
    </row>
    <row r="63" spans="1:11" x14ac:dyDescent="0.2">
      <c r="B63" s="1580" t="s">
        <v>844</v>
      </c>
      <c r="C63" s="105"/>
      <c r="D63" s="105"/>
      <c r="E63" s="105"/>
      <c r="F63" s="105"/>
      <c r="G63" s="105"/>
      <c r="H63" s="105"/>
      <c r="I63" s="105"/>
      <c r="J63" s="105"/>
      <c r="K63" s="143"/>
    </row>
    <row r="64" spans="1:11" x14ac:dyDescent="0.2">
      <c r="B64" s="1580" t="s">
        <v>845</v>
      </c>
      <c r="C64" s="105"/>
      <c r="D64" s="105"/>
      <c r="E64" s="105"/>
      <c r="F64" s="105"/>
      <c r="G64" s="105"/>
      <c r="H64" s="105"/>
      <c r="I64" s="105"/>
      <c r="J64" s="105"/>
      <c r="K64" s="143"/>
    </row>
    <row r="65" spans="2:11" x14ac:dyDescent="0.2">
      <c r="B65" s="1580" t="s">
        <v>846</v>
      </c>
      <c r="C65" s="105"/>
      <c r="D65" s="105"/>
      <c r="E65" s="105"/>
      <c r="F65" s="105"/>
      <c r="G65" s="105"/>
      <c r="H65" s="105"/>
      <c r="I65" s="105"/>
      <c r="J65" s="105"/>
      <c r="K65" s="143"/>
    </row>
    <row r="66" spans="2:11" x14ac:dyDescent="0.2">
      <c r="B66" s="1580" t="s">
        <v>896</v>
      </c>
      <c r="C66" s="105"/>
      <c r="D66" s="105"/>
      <c r="E66" s="105"/>
      <c r="F66" s="105"/>
      <c r="G66" s="105"/>
      <c r="H66" s="105"/>
      <c r="I66" s="105"/>
      <c r="J66" s="105"/>
      <c r="K66" s="143"/>
    </row>
    <row r="67" spans="2:11" x14ac:dyDescent="0.2">
      <c r="B67" s="1580" t="s">
        <v>847</v>
      </c>
      <c r="C67" s="105"/>
      <c r="D67" s="105"/>
      <c r="E67" s="105"/>
      <c r="F67" s="105"/>
      <c r="G67" s="105"/>
      <c r="H67" s="105"/>
      <c r="I67" s="105"/>
      <c r="J67" s="105"/>
      <c r="K67" s="143"/>
    </row>
    <row r="68" spans="2:11" x14ac:dyDescent="0.2">
      <c r="B68" s="1580" t="s">
        <v>978</v>
      </c>
      <c r="C68" s="105"/>
      <c r="D68" s="105"/>
      <c r="E68" s="105"/>
      <c r="F68" s="105"/>
      <c r="G68" s="105"/>
      <c r="H68" s="105"/>
      <c r="I68" s="105"/>
      <c r="J68" s="105"/>
      <c r="K68" s="143"/>
    </row>
    <row r="69" spans="2:11" x14ac:dyDescent="0.2">
      <c r="B69" s="1580" t="s">
        <v>848</v>
      </c>
      <c r="C69" s="105"/>
      <c r="D69" s="105"/>
      <c r="E69" s="105"/>
      <c r="F69" s="105"/>
      <c r="G69" s="105"/>
      <c r="H69" s="105"/>
      <c r="I69" s="105"/>
      <c r="J69" s="105"/>
      <c r="K69" s="143"/>
    </row>
    <row r="70" spans="2:11" x14ac:dyDescent="0.2">
      <c r="B70" s="105"/>
      <c r="C70" s="105"/>
      <c r="D70" s="105"/>
      <c r="E70" s="105"/>
      <c r="F70" s="105"/>
      <c r="G70" s="544"/>
      <c r="H70" s="105"/>
      <c r="I70" s="105"/>
      <c r="J70" s="105"/>
      <c r="K70" s="143"/>
    </row>
    <row r="71" spans="2:11" x14ac:dyDescent="0.2">
      <c r="B71" s="105"/>
      <c r="C71" s="105"/>
      <c r="D71" s="105"/>
      <c r="E71" s="105"/>
      <c r="F71" s="105"/>
      <c r="G71" s="105"/>
      <c r="H71" s="105"/>
      <c r="I71" s="105"/>
      <c r="J71" s="105"/>
      <c r="K71" s="143"/>
    </row>
    <row r="72" spans="2:11" x14ac:dyDescent="0.2">
      <c r="B72" s="105"/>
      <c r="C72" s="105"/>
      <c r="D72" s="105"/>
      <c r="E72" s="105"/>
      <c r="F72" s="105"/>
      <c r="G72" s="105"/>
      <c r="H72" s="105"/>
      <c r="I72" s="105"/>
      <c r="J72" s="105"/>
      <c r="K72" s="143"/>
    </row>
  </sheetData>
  <mergeCells count="12">
    <mergeCell ref="C7:E7"/>
    <mergeCell ref="F7:H7"/>
    <mergeCell ref="I7:K7"/>
    <mergeCell ref="C8:E8"/>
    <mergeCell ref="F8:H8"/>
    <mergeCell ref="I8:K8"/>
    <mergeCell ref="C5:E5"/>
    <mergeCell ref="F5:H5"/>
    <mergeCell ref="I5:K5"/>
    <mergeCell ref="C6:E6"/>
    <mergeCell ref="F6:H6"/>
    <mergeCell ref="I6:K6"/>
  </mergeCells>
  <printOptions horizontalCentered="1"/>
  <pageMargins left="0.5" right="0.5" top="0.75" bottom="0.5" header="0.3" footer="0.3"/>
  <pageSetup scale="6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25"/>
  <sheetViews>
    <sheetView zoomScaleNormal="100" workbookViewId="0">
      <selection activeCell="D10" sqref="D10"/>
    </sheetView>
  </sheetViews>
  <sheetFormatPr defaultColWidth="9.140625" defaultRowHeight="12.75" x14ac:dyDescent="0.2"/>
  <cols>
    <col min="1" max="1" width="2.28515625" style="171" customWidth="1"/>
    <col min="2" max="2" width="17" style="171" customWidth="1"/>
    <col min="3" max="3" width="15.7109375" style="171" customWidth="1"/>
    <col min="4" max="4" width="3.28515625" style="171" customWidth="1"/>
    <col min="5" max="5" width="15.85546875" style="171" customWidth="1"/>
    <col min="6" max="6" width="6.7109375" style="171" customWidth="1"/>
    <col min="7" max="7" width="15.85546875" style="171" customWidth="1"/>
    <col min="8" max="8" width="6.7109375" style="171" customWidth="1"/>
    <col min="9" max="9" width="15.7109375" style="171" customWidth="1"/>
    <col min="10" max="10" width="6.7109375" style="171" customWidth="1"/>
    <col min="11" max="11" width="15.7109375" style="171" customWidth="1"/>
    <col min="12" max="12" width="4" style="171" customWidth="1"/>
    <col min="13" max="13" width="8.42578125" style="171" customWidth="1"/>
    <col min="14" max="14" width="5.7109375" style="171" customWidth="1"/>
    <col min="15" max="15" width="1.42578125" style="171" customWidth="1"/>
    <col min="16" max="16" width="9.140625" style="292"/>
    <col min="17" max="17" width="13.85546875" style="171" customWidth="1"/>
    <col min="18" max="16384" width="9.140625" style="171"/>
  </cols>
  <sheetData>
    <row r="1" spans="1:15" x14ac:dyDescent="0.2">
      <c r="A1" s="144"/>
      <c r="B1" s="145"/>
      <c r="C1" s="145"/>
      <c r="D1" s="145"/>
      <c r="E1" s="145"/>
      <c r="F1" s="145"/>
      <c r="G1" s="145"/>
      <c r="H1" s="145"/>
      <c r="I1" s="145"/>
      <c r="J1" s="145"/>
      <c r="K1" s="145"/>
      <c r="L1" s="145"/>
      <c r="M1" s="145"/>
      <c r="N1" s="145"/>
      <c r="O1" s="210"/>
    </row>
    <row r="2" spans="1:15" ht="20.25" x14ac:dyDescent="0.2">
      <c r="A2" s="2556" t="s">
        <v>146</v>
      </c>
      <c r="B2" s="2557"/>
      <c r="C2" s="2557"/>
      <c r="D2" s="2557"/>
      <c r="E2" s="2557"/>
      <c r="F2" s="2557"/>
      <c r="G2" s="2557"/>
      <c r="H2" s="2557"/>
      <c r="I2" s="2557"/>
      <c r="J2" s="2557"/>
      <c r="K2" s="2557"/>
      <c r="L2" s="2557"/>
      <c r="M2" s="2557"/>
      <c r="N2" s="2557"/>
      <c r="O2" s="2558"/>
    </row>
    <row r="3" spans="1:15" ht="18" x14ac:dyDescent="0.2">
      <c r="A3" s="2559" t="s">
        <v>974</v>
      </c>
      <c r="B3" s="2560"/>
      <c r="C3" s="2560"/>
      <c r="D3" s="2560"/>
      <c r="E3" s="2560"/>
      <c r="F3" s="2560"/>
      <c r="G3" s="2560"/>
      <c r="H3" s="2560"/>
      <c r="I3" s="2560"/>
      <c r="J3" s="2560"/>
      <c r="K3" s="2560"/>
      <c r="L3" s="2560"/>
      <c r="M3" s="2560"/>
      <c r="N3" s="2560"/>
      <c r="O3" s="2561"/>
    </row>
    <row r="4" spans="1:15" ht="18" x14ac:dyDescent="0.2">
      <c r="A4" s="2559" t="s">
        <v>1</v>
      </c>
      <c r="B4" s="2560"/>
      <c r="C4" s="2560"/>
      <c r="D4" s="2560"/>
      <c r="E4" s="2560"/>
      <c r="F4" s="2560"/>
      <c r="G4" s="2560"/>
      <c r="H4" s="2560"/>
      <c r="I4" s="2560"/>
      <c r="J4" s="2560"/>
      <c r="K4" s="2560"/>
      <c r="L4" s="2560"/>
      <c r="M4" s="2560"/>
      <c r="N4" s="2560"/>
      <c r="O4" s="2561"/>
    </row>
    <row r="5" spans="1:15" x14ac:dyDescent="0.2">
      <c r="A5" s="281"/>
      <c r="B5" s="282"/>
      <c r="C5" s="147"/>
      <c r="D5" s="147"/>
      <c r="E5" s="147"/>
      <c r="F5" s="147"/>
      <c r="G5" s="147"/>
      <c r="H5" s="147"/>
      <c r="I5" s="147"/>
      <c r="J5" s="147"/>
      <c r="K5" s="147"/>
      <c r="L5" s="147"/>
      <c r="M5" s="147"/>
      <c r="N5" s="147"/>
      <c r="O5" s="203"/>
    </row>
    <row r="6" spans="1:15" ht="13.15" customHeight="1" x14ac:dyDescent="0.2">
      <c r="A6" s="2701" t="s">
        <v>137</v>
      </c>
      <c r="B6" s="2702"/>
      <c r="C6" s="2698" t="s">
        <v>99</v>
      </c>
      <c r="D6" s="2699"/>
      <c r="E6" s="2699"/>
      <c r="F6" s="2699"/>
      <c r="G6" s="2699"/>
      <c r="H6" s="2699"/>
      <c r="I6" s="2699"/>
      <c r="J6" s="2699"/>
      <c r="K6" s="2114"/>
      <c r="L6" s="2120"/>
      <c r="M6" s="2120"/>
      <c r="N6" s="2120"/>
      <c r="O6" s="2121"/>
    </row>
    <row r="7" spans="1:15" ht="13.15" customHeight="1" x14ac:dyDescent="0.2">
      <c r="A7" s="2689"/>
      <c r="B7" s="2690"/>
      <c r="C7" s="2632"/>
      <c r="D7" s="2633"/>
      <c r="E7" s="2633"/>
      <c r="F7" s="2633"/>
      <c r="G7" s="2633"/>
      <c r="H7" s="2633"/>
      <c r="I7" s="2633"/>
      <c r="J7" s="2633"/>
      <c r="K7" s="2115"/>
      <c r="L7" s="284"/>
      <c r="M7" s="284"/>
      <c r="N7" s="284"/>
      <c r="O7" s="2122"/>
    </row>
    <row r="8" spans="1:15" ht="13.15" customHeight="1" x14ac:dyDescent="0.2">
      <c r="A8" s="2689"/>
      <c r="B8" s="2690"/>
      <c r="C8" s="2617" t="s">
        <v>100</v>
      </c>
      <c r="D8" s="2605"/>
      <c r="E8" s="2605" t="s">
        <v>101</v>
      </c>
      <c r="F8" s="2605"/>
      <c r="G8" s="2605" t="s">
        <v>102</v>
      </c>
      <c r="H8" s="2605"/>
      <c r="I8" s="2605" t="s">
        <v>103</v>
      </c>
      <c r="J8" s="2605"/>
      <c r="K8" s="2638" t="s">
        <v>22</v>
      </c>
      <c r="L8" s="2706"/>
      <c r="M8" s="2706" t="s">
        <v>93</v>
      </c>
      <c r="N8" s="2706"/>
      <c r="O8" s="2131"/>
    </row>
    <row r="9" spans="1:15" ht="13.9" customHeight="1" thickBot="1" x14ac:dyDescent="0.25">
      <c r="A9" s="2691"/>
      <c r="B9" s="2692"/>
      <c r="C9" s="160"/>
      <c r="D9" s="159"/>
      <c r="E9" s="159"/>
      <c r="F9" s="159"/>
      <c r="G9" s="159"/>
      <c r="H9" s="159"/>
      <c r="I9" s="159"/>
      <c r="J9" s="159"/>
      <c r="K9" s="2707"/>
      <c r="L9" s="2708"/>
      <c r="M9" s="2708"/>
      <c r="N9" s="2708"/>
      <c r="O9" s="272"/>
    </row>
    <row r="10" spans="1:15" x14ac:dyDescent="0.2">
      <c r="A10" s="161"/>
      <c r="B10" s="162"/>
      <c r="C10" s="163"/>
      <c r="D10" s="162"/>
      <c r="E10" s="162"/>
      <c r="F10" s="162"/>
      <c r="G10" s="162"/>
      <c r="H10" s="162"/>
      <c r="I10" s="162"/>
      <c r="J10" s="162"/>
      <c r="K10" s="174"/>
      <c r="L10" s="162"/>
      <c r="M10" s="162"/>
      <c r="N10" s="162"/>
      <c r="O10" s="166"/>
    </row>
    <row r="11" spans="1:15" ht="19.149999999999999" customHeight="1" x14ac:dyDescent="0.2">
      <c r="A11" s="167"/>
      <c r="B11" s="291" t="s">
        <v>138</v>
      </c>
      <c r="C11" s="293">
        <v>111937391</v>
      </c>
      <c r="D11" s="257"/>
      <c r="E11" s="165">
        <v>63581673</v>
      </c>
      <c r="F11" s="259"/>
      <c r="G11" s="165">
        <v>32119087</v>
      </c>
      <c r="H11" s="259"/>
      <c r="I11" s="165">
        <v>4420604</v>
      </c>
      <c r="J11" s="259"/>
      <c r="K11" s="164">
        <f>SUM(C11:J11)</f>
        <v>212058755</v>
      </c>
      <c r="L11" s="165"/>
      <c r="M11" s="179">
        <f>K11/$K$18</f>
        <v>4.3479328948763402E-3</v>
      </c>
      <c r="N11" s="165"/>
      <c r="O11" s="206"/>
    </row>
    <row r="12" spans="1:15" ht="19.149999999999999" customHeight="1" x14ac:dyDescent="0.2">
      <c r="A12" s="167"/>
      <c r="B12" s="291" t="s">
        <v>139</v>
      </c>
      <c r="C12" s="256">
        <v>285029648</v>
      </c>
      <c r="D12" s="257"/>
      <c r="E12" s="258">
        <v>274958129</v>
      </c>
      <c r="F12" s="259"/>
      <c r="G12" s="258">
        <v>204075786</v>
      </c>
      <c r="H12" s="259"/>
      <c r="I12" s="258">
        <v>21490410</v>
      </c>
      <c r="J12" s="259"/>
      <c r="K12" s="170">
        <f t="shared" ref="K12:K18" si="0">SUM(C12:J12)</f>
        <v>785553973</v>
      </c>
      <c r="L12" s="258"/>
      <c r="M12" s="179">
        <f t="shared" ref="M12:M16" si="1">K12/$K$18</f>
        <v>1.61065548079234E-2</v>
      </c>
      <c r="N12" s="258"/>
      <c r="O12" s="206"/>
    </row>
    <row r="13" spans="1:15" ht="19.149999999999999" customHeight="1" x14ac:dyDescent="0.2">
      <c r="A13" s="167"/>
      <c r="B13" s="291" t="s">
        <v>131</v>
      </c>
      <c r="C13" s="256">
        <v>839083239</v>
      </c>
      <c r="D13" s="257"/>
      <c r="E13" s="258">
        <v>1996801046</v>
      </c>
      <c r="F13" s="259"/>
      <c r="G13" s="258">
        <v>2119684170</v>
      </c>
      <c r="H13" s="259"/>
      <c r="I13" s="258">
        <v>238037725</v>
      </c>
      <c r="J13" s="259"/>
      <c r="K13" s="170">
        <f t="shared" si="0"/>
        <v>5193606180</v>
      </c>
      <c r="L13" s="258"/>
      <c r="M13" s="179">
        <f t="shared" si="1"/>
        <v>0.10648676661831318</v>
      </c>
      <c r="N13" s="258"/>
      <c r="O13" s="206"/>
    </row>
    <row r="14" spans="1:15" ht="19.149999999999999" customHeight="1" x14ac:dyDescent="0.2">
      <c r="A14" s="167"/>
      <c r="B14" s="291" t="s">
        <v>132</v>
      </c>
      <c r="C14" s="256">
        <v>1571005734</v>
      </c>
      <c r="D14" s="257"/>
      <c r="E14" s="258">
        <v>3190421470</v>
      </c>
      <c r="F14" s="259"/>
      <c r="G14" s="258">
        <v>2984872123</v>
      </c>
      <c r="H14" s="259"/>
      <c r="I14" s="258">
        <v>195004629</v>
      </c>
      <c r="J14" s="259"/>
      <c r="K14" s="170">
        <f t="shared" si="0"/>
        <v>7941303956</v>
      </c>
      <c r="L14" s="258"/>
      <c r="M14" s="179">
        <f t="shared" si="1"/>
        <v>0.16282400931055177</v>
      </c>
      <c r="N14" s="258"/>
      <c r="O14" s="206"/>
    </row>
    <row r="15" spans="1:15" ht="19.149999999999999" customHeight="1" x14ac:dyDescent="0.2">
      <c r="A15" s="167"/>
      <c r="B15" s="291" t="s">
        <v>133</v>
      </c>
      <c r="C15" s="256">
        <v>826538771</v>
      </c>
      <c r="D15" s="257"/>
      <c r="E15" s="258">
        <v>2403102441</v>
      </c>
      <c r="F15" s="259"/>
      <c r="G15" s="258">
        <v>2327526759</v>
      </c>
      <c r="H15" s="259"/>
      <c r="I15" s="258">
        <v>128288360</v>
      </c>
      <c r="J15" s="259"/>
      <c r="K15" s="170">
        <f t="shared" si="0"/>
        <v>5685456331</v>
      </c>
      <c r="L15" s="258"/>
      <c r="M15" s="179">
        <f t="shared" si="1"/>
        <v>0.11657138420876727</v>
      </c>
      <c r="N15" s="258"/>
      <c r="O15" s="206"/>
    </row>
    <row r="16" spans="1:15" ht="19.149999999999999" customHeight="1" x14ac:dyDescent="0.2">
      <c r="A16" s="167"/>
      <c r="B16" s="291" t="s">
        <v>147</v>
      </c>
      <c r="C16" s="256">
        <v>779537388</v>
      </c>
      <c r="D16" s="257"/>
      <c r="E16" s="258">
        <v>19052762361</v>
      </c>
      <c r="F16" s="259"/>
      <c r="G16" s="258">
        <v>9012478019</v>
      </c>
      <c r="H16" s="259"/>
      <c r="I16" s="258">
        <v>109558555</v>
      </c>
      <c r="J16" s="259"/>
      <c r="K16" s="170">
        <f t="shared" si="0"/>
        <v>28954336323</v>
      </c>
      <c r="L16" s="258"/>
      <c r="M16" s="179">
        <f t="shared" si="1"/>
        <v>0.593663352159568</v>
      </c>
      <c r="N16" s="258"/>
      <c r="O16" s="206"/>
    </row>
    <row r="17" spans="1:15" ht="5.45" customHeight="1" x14ac:dyDescent="0.2">
      <c r="A17" s="167"/>
      <c r="B17" s="291"/>
      <c r="C17" s="256"/>
      <c r="D17" s="257"/>
      <c r="E17" s="258"/>
      <c r="F17" s="259"/>
      <c r="G17" s="258"/>
      <c r="H17" s="259"/>
      <c r="I17" s="258"/>
      <c r="J17" s="259"/>
      <c r="K17" s="170"/>
      <c r="L17" s="258"/>
      <c r="M17" s="258"/>
      <c r="N17" s="258"/>
      <c r="O17" s="206"/>
    </row>
    <row r="18" spans="1:15" ht="19.149999999999999" customHeight="1" x14ac:dyDescent="0.2">
      <c r="A18" s="167"/>
      <c r="B18" s="291" t="s">
        <v>22</v>
      </c>
      <c r="C18" s="293">
        <f>SUM(C11:C16)</f>
        <v>4413132171</v>
      </c>
      <c r="D18" s="165"/>
      <c r="E18" s="165">
        <f>SUM(E11:E16)</f>
        <v>26981627120</v>
      </c>
      <c r="F18" s="165"/>
      <c r="G18" s="165">
        <f>SUM(G11:G16)</f>
        <v>16680755944</v>
      </c>
      <c r="H18" s="165"/>
      <c r="I18" s="165">
        <f>SUM(I11:I16)</f>
        <v>696800283</v>
      </c>
      <c r="J18" s="259"/>
      <c r="K18" s="164">
        <f t="shared" si="0"/>
        <v>48772315518</v>
      </c>
      <c r="L18" s="165"/>
      <c r="M18" s="165"/>
      <c r="N18" s="165"/>
      <c r="O18" s="206"/>
    </row>
    <row r="19" spans="1:15" ht="19.149999999999999" customHeight="1" x14ac:dyDescent="0.2">
      <c r="A19" s="167"/>
      <c r="B19" s="291" t="s">
        <v>93</v>
      </c>
      <c r="C19" s="180">
        <f>C18/$K$18</f>
        <v>9.0484368521959582E-2</v>
      </c>
      <c r="D19" s="165"/>
      <c r="E19" s="179">
        <f>E18/$K$18</f>
        <v>0.55321603728332547</v>
      </c>
      <c r="F19" s="165"/>
      <c r="G19" s="179">
        <f>G18/$K$18</f>
        <v>0.3420127948988555</v>
      </c>
      <c r="H19" s="165"/>
      <c r="I19" s="179">
        <f>I18/$K$18</f>
        <v>1.4286799295859505E-2</v>
      </c>
      <c r="J19" s="259"/>
      <c r="K19" s="164"/>
      <c r="L19" s="165"/>
      <c r="M19" s="179">
        <v>1</v>
      </c>
      <c r="N19" s="165"/>
      <c r="O19" s="206"/>
    </row>
    <row r="20" spans="1:15" ht="13.5" thickBot="1" x14ac:dyDescent="0.25">
      <c r="A20" s="152"/>
      <c r="B20" s="183"/>
      <c r="C20" s="294"/>
      <c r="D20" s="183"/>
      <c r="E20" s="183"/>
      <c r="F20" s="183"/>
      <c r="G20" s="183"/>
      <c r="H20" s="183"/>
      <c r="I20" s="183"/>
      <c r="J20" s="183"/>
      <c r="K20" s="207"/>
      <c r="L20" s="183"/>
      <c r="M20" s="183"/>
      <c r="N20" s="183"/>
      <c r="O20" s="208"/>
    </row>
    <row r="22" spans="1:15" x14ac:dyDescent="0.2">
      <c r="A22" s="1784" t="s">
        <v>859</v>
      </c>
      <c r="B22" s="1784"/>
      <c r="C22" s="1784"/>
    </row>
    <row r="23" spans="1:15" customFormat="1" x14ac:dyDescent="0.2">
      <c r="A23" s="2100" t="s">
        <v>979</v>
      </c>
      <c r="B23" s="2100"/>
      <c r="C23" s="105"/>
      <c r="D23" s="105"/>
      <c r="E23" s="105"/>
      <c r="F23" s="105"/>
      <c r="G23" s="105"/>
      <c r="H23" s="105"/>
      <c r="I23" s="105"/>
      <c r="J23" s="105"/>
    </row>
    <row r="24" spans="1:15" x14ac:dyDescent="0.2">
      <c r="A24" s="1784" t="s">
        <v>113</v>
      </c>
      <c r="B24" s="1784"/>
      <c r="C24" s="1784"/>
    </row>
    <row r="25" spans="1:15" x14ac:dyDescent="0.2">
      <c r="A25" s="1784" t="s">
        <v>148</v>
      </c>
      <c r="B25" s="1784"/>
      <c r="C25" s="1784"/>
    </row>
  </sheetData>
  <mergeCells count="11">
    <mergeCell ref="A2:O2"/>
    <mergeCell ref="A3:O3"/>
    <mergeCell ref="A4:O4"/>
    <mergeCell ref="A6:B9"/>
    <mergeCell ref="C6:J7"/>
    <mergeCell ref="C8:D8"/>
    <mergeCell ref="E8:F8"/>
    <mergeCell ref="G8:H8"/>
    <mergeCell ref="I8:J8"/>
    <mergeCell ref="K8:L9"/>
    <mergeCell ref="M8:N9"/>
  </mergeCells>
  <printOptions horizontalCentered="1"/>
  <pageMargins left="0.7" right="0.7" top="0.75" bottom="0.5" header="0.3" footer="0.3"/>
  <pageSetup scale="8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57"/>
  <sheetViews>
    <sheetView zoomScaleNormal="100" workbookViewId="0">
      <selection activeCell="D10" sqref="D10"/>
    </sheetView>
  </sheetViews>
  <sheetFormatPr defaultRowHeight="12.75" x14ac:dyDescent="0.2"/>
  <cols>
    <col min="1" max="1" width="2.7109375" style="105" customWidth="1"/>
    <col min="2" max="3" width="3.7109375" style="105" customWidth="1"/>
    <col min="4" max="4" width="35.28515625" style="105" customWidth="1"/>
    <col min="5" max="5" width="22.7109375" style="105" customWidth="1"/>
    <col min="6" max="6" width="7.7109375" style="105" bestFit="1" customWidth="1"/>
    <col min="7" max="7" width="13.7109375" style="105" customWidth="1"/>
    <col min="8" max="8" width="7.140625" style="143" customWidth="1"/>
    <col min="9" max="9" width="15.28515625" customWidth="1"/>
    <col min="10" max="10" width="7.7109375" customWidth="1"/>
    <col min="11" max="12" width="17.7109375" bestFit="1" customWidth="1"/>
    <col min="14" max="14" width="12.42578125" bestFit="1" customWidth="1"/>
    <col min="15" max="15" width="11" bestFit="1" customWidth="1"/>
  </cols>
  <sheetData>
    <row r="1" spans="1:10" x14ac:dyDescent="0.2">
      <c r="A1" s="2565" t="s">
        <v>149</v>
      </c>
      <c r="B1" s="2566"/>
      <c r="C1" s="2566"/>
      <c r="D1" s="2566"/>
      <c r="E1" s="2566"/>
      <c r="F1" s="2566"/>
      <c r="G1" s="2566"/>
      <c r="H1" s="2566"/>
      <c r="I1" s="2566"/>
      <c r="J1" s="2567"/>
    </row>
    <row r="2" spans="1:10" ht="23.25" customHeight="1" x14ac:dyDescent="0.2">
      <c r="A2" s="2546"/>
      <c r="B2" s="2547"/>
      <c r="C2" s="2547"/>
      <c r="D2" s="2547"/>
      <c r="E2" s="2547"/>
      <c r="F2" s="2547"/>
      <c r="G2" s="2547"/>
      <c r="H2" s="2547"/>
      <c r="I2" s="2547"/>
      <c r="J2" s="2548"/>
    </row>
    <row r="3" spans="1:10" ht="18" x14ac:dyDescent="0.25">
      <c r="A3" s="2549" t="s">
        <v>975</v>
      </c>
      <c r="B3" s="2550"/>
      <c r="C3" s="2550"/>
      <c r="D3" s="2550"/>
      <c r="E3" s="2550"/>
      <c r="F3" s="2550"/>
      <c r="G3" s="2550"/>
      <c r="H3" s="2550"/>
      <c r="I3" s="2550"/>
      <c r="J3" s="2551"/>
    </row>
    <row r="4" spans="1:10" ht="18" x14ac:dyDescent="0.25">
      <c r="A4" s="2549" t="s">
        <v>1</v>
      </c>
      <c r="B4" s="2550"/>
      <c r="C4" s="2550"/>
      <c r="D4" s="2550"/>
      <c r="E4" s="2550"/>
      <c r="F4" s="2550"/>
      <c r="G4" s="2550"/>
      <c r="H4" s="2550"/>
      <c r="I4" s="2550"/>
      <c r="J4" s="2551"/>
    </row>
    <row r="5" spans="1:10" ht="20.25" x14ac:dyDescent="0.2">
      <c r="A5" s="2709"/>
      <c r="B5" s="2710"/>
      <c r="C5" s="2710"/>
      <c r="D5" s="2710"/>
      <c r="E5" s="2710"/>
      <c r="F5" s="2710"/>
      <c r="G5" s="2710"/>
      <c r="H5" s="2710"/>
      <c r="I5" s="2710"/>
      <c r="J5" s="2711"/>
    </row>
    <row r="6" spans="1:10" x14ac:dyDescent="0.2">
      <c r="A6" s="2712" t="s">
        <v>150</v>
      </c>
      <c r="B6" s="2713"/>
      <c r="C6" s="2713"/>
      <c r="D6" s="2714"/>
      <c r="E6" s="2721" t="s">
        <v>981</v>
      </c>
      <c r="F6" s="2722"/>
      <c r="G6" s="2727" t="s">
        <v>49</v>
      </c>
      <c r="H6" s="2722"/>
      <c r="I6" s="2727" t="s">
        <v>151</v>
      </c>
      <c r="J6" s="2730"/>
    </row>
    <row r="7" spans="1:10" x14ac:dyDescent="0.2">
      <c r="A7" s="2715"/>
      <c r="B7" s="2716"/>
      <c r="C7" s="2716"/>
      <c r="D7" s="2717"/>
      <c r="E7" s="2723"/>
      <c r="F7" s="2724"/>
      <c r="G7" s="2728"/>
      <c r="H7" s="2724"/>
      <c r="I7" s="2728"/>
      <c r="J7" s="2731"/>
    </row>
    <row r="8" spans="1:10" x14ac:dyDescent="0.2">
      <c r="A8" s="2715"/>
      <c r="B8" s="2716"/>
      <c r="C8" s="2716"/>
      <c r="D8" s="2717"/>
      <c r="E8" s="2723"/>
      <c r="F8" s="2724"/>
      <c r="G8" s="2728"/>
      <c r="H8" s="2724"/>
      <c r="I8" s="2728"/>
      <c r="J8" s="2731"/>
    </row>
    <row r="9" spans="1:10" ht="13.5" thickBot="1" x14ac:dyDescent="0.25">
      <c r="A9" s="2718"/>
      <c r="B9" s="2719"/>
      <c r="C9" s="2719"/>
      <c r="D9" s="2720"/>
      <c r="E9" s="2725"/>
      <c r="F9" s="2726"/>
      <c r="G9" s="2729"/>
      <c r="H9" s="2726"/>
      <c r="I9" s="2729"/>
      <c r="J9" s="2732"/>
    </row>
    <row r="10" spans="1:10" x14ac:dyDescent="0.2">
      <c r="A10" s="65"/>
      <c r="B10" s="295"/>
      <c r="C10" s="295"/>
      <c r="D10" s="66"/>
      <c r="E10" s="17"/>
      <c r="F10" s="296"/>
      <c r="G10" s="17"/>
      <c r="H10" s="296"/>
      <c r="I10" s="71"/>
      <c r="J10" s="72"/>
    </row>
    <row r="11" spans="1:10" x14ac:dyDescent="0.2">
      <c r="A11" s="297"/>
      <c r="B11" s="298" t="s">
        <v>152</v>
      </c>
      <c r="C11" s="299"/>
      <c r="D11" s="300"/>
      <c r="E11" s="301">
        <v>744763850</v>
      </c>
      <c r="F11" s="302">
        <f>E11/$E$29</f>
        <v>1.5270217173206306E-2</v>
      </c>
      <c r="G11" s="303">
        <v>262</v>
      </c>
      <c r="H11" s="304">
        <f>G11/$G$29</f>
        <v>5.6465517241379312E-2</v>
      </c>
      <c r="I11" s="305">
        <v>46580</v>
      </c>
      <c r="J11" s="306">
        <f>I11/$I$29</f>
        <v>2.1104310933827246E-2</v>
      </c>
    </row>
    <row r="12" spans="1:10" x14ac:dyDescent="0.2">
      <c r="A12" s="297"/>
      <c r="B12" s="298" t="s">
        <v>153</v>
      </c>
      <c r="C12" s="299"/>
      <c r="D12" s="307"/>
      <c r="E12" s="303">
        <f>SUM(E13:E20)</f>
        <v>28354784409</v>
      </c>
      <c r="F12" s="302">
        <f>E12/E29</f>
        <v>0.58137047847431667</v>
      </c>
      <c r="G12" s="303">
        <f>SUM(G13:G20)</f>
        <v>2782</v>
      </c>
      <c r="H12" s="304">
        <f>G12/$G$29</f>
        <v>0.59956896551724137</v>
      </c>
      <c r="I12" s="305">
        <f>SUM(I13:I20)</f>
        <v>1317564</v>
      </c>
      <c r="J12" s="306">
        <f>I12/$I$29</f>
        <v>0.59695749959676181</v>
      </c>
    </row>
    <row r="13" spans="1:10" x14ac:dyDescent="0.2">
      <c r="A13" s="308"/>
      <c r="B13" s="309"/>
      <c r="C13" s="309" t="s">
        <v>154</v>
      </c>
      <c r="D13" s="310"/>
      <c r="E13" s="311">
        <v>1247973012</v>
      </c>
      <c r="F13" s="337">
        <f>E13/$E$29</f>
        <v>2.5587733507124975E-2</v>
      </c>
      <c r="G13" s="311">
        <v>203</v>
      </c>
      <c r="H13" s="338">
        <f>G13/$G$29</f>
        <v>4.3749999999999997E-2</v>
      </c>
      <c r="I13" s="312">
        <v>188020</v>
      </c>
      <c r="J13" s="339">
        <f>I13/$I$29</f>
        <v>8.5187474061361082E-2</v>
      </c>
    </row>
    <row r="14" spans="1:10" x14ac:dyDescent="0.2">
      <c r="A14" s="308"/>
      <c r="B14" s="309"/>
      <c r="C14" s="309" t="s">
        <v>155</v>
      </c>
      <c r="D14" s="313"/>
      <c r="E14" s="311">
        <v>1763694010</v>
      </c>
      <c r="F14" s="337">
        <f t="shared" ref="F14:F20" si="0">E14/$E$29</f>
        <v>3.616178545693792E-2</v>
      </c>
      <c r="G14" s="311">
        <v>659</v>
      </c>
      <c r="H14" s="338">
        <f t="shared" ref="H14:H20" si="1">G14/$G$29</f>
        <v>0.14202586206896553</v>
      </c>
      <c r="I14" s="312">
        <v>132334</v>
      </c>
      <c r="J14" s="339">
        <f t="shared" ref="J14:J20" si="2">I14/$I$29</f>
        <v>5.9957447039868932E-2</v>
      </c>
    </row>
    <row r="15" spans="1:10" x14ac:dyDescent="0.2">
      <c r="A15" s="308"/>
      <c r="B15" s="309"/>
      <c r="C15" s="309" t="s">
        <v>156</v>
      </c>
      <c r="D15" s="313"/>
      <c r="E15" s="311">
        <v>483179503</v>
      </c>
      <c r="F15" s="337">
        <f t="shared" si="0"/>
        <v>9.9068395229600474E-3</v>
      </c>
      <c r="G15" s="311">
        <v>180</v>
      </c>
      <c r="H15" s="338">
        <f t="shared" si="1"/>
        <v>3.8793103448275863E-2</v>
      </c>
      <c r="I15" s="312">
        <v>53193</v>
      </c>
      <c r="J15" s="339">
        <f t="shared" si="2"/>
        <v>2.4100506902169874E-2</v>
      </c>
    </row>
    <row r="16" spans="1:10" x14ac:dyDescent="0.2">
      <c r="A16" s="308"/>
      <c r="B16" s="309"/>
      <c r="C16" s="309" t="s">
        <v>157</v>
      </c>
      <c r="D16" s="313"/>
      <c r="E16" s="311">
        <v>1243736682</v>
      </c>
      <c r="F16" s="337">
        <f t="shared" si="0"/>
        <v>2.5500874190420266E-2</v>
      </c>
      <c r="G16" s="311">
        <v>285</v>
      </c>
      <c r="H16" s="338">
        <f t="shared" si="1"/>
        <v>6.1422413793103446E-2</v>
      </c>
      <c r="I16" s="312">
        <v>97097</v>
      </c>
      <c r="J16" s="339">
        <f t="shared" si="2"/>
        <v>4.3992384687458655E-2</v>
      </c>
    </row>
    <row r="17" spans="1:10" x14ac:dyDescent="0.2">
      <c r="A17" s="308"/>
      <c r="B17" s="309"/>
      <c r="C17" s="309" t="s">
        <v>158</v>
      </c>
      <c r="D17" s="313"/>
      <c r="E17" s="311">
        <v>7011065833</v>
      </c>
      <c r="F17" s="337">
        <f t="shared" si="0"/>
        <v>0.14375093244060727</v>
      </c>
      <c r="G17" s="311">
        <v>131</v>
      </c>
      <c r="H17" s="338">
        <f t="shared" si="1"/>
        <v>2.8232758620689656E-2</v>
      </c>
      <c r="I17" s="312">
        <v>130102</v>
      </c>
      <c r="J17" s="339">
        <f t="shared" si="2"/>
        <v>5.8946179929428778E-2</v>
      </c>
    </row>
    <row r="18" spans="1:10" x14ac:dyDescent="0.2">
      <c r="A18" s="308"/>
      <c r="B18" s="309"/>
      <c r="C18" s="309" t="s">
        <v>159</v>
      </c>
      <c r="D18" s="313"/>
      <c r="E18" s="311">
        <v>12366939058</v>
      </c>
      <c r="F18" s="337">
        <f t="shared" si="0"/>
        <v>0.25356473086531711</v>
      </c>
      <c r="G18" s="311">
        <v>353</v>
      </c>
      <c r="H18" s="338">
        <f t="shared" si="1"/>
        <v>7.6077586206896558E-2</v>
      </c>
      <c r="I18" s="312">
        <v>428235</v>
      </c>
      <c r="J18" s="339">
        <f t="shared" si="2"/>
        <v>0.19402328451583323</v>
      </c>
    </row>
    <row r="19" spans="1:10" x14ac:dyDescent="0.2">
      <c r="A19" s="308"/>
      <c r="B19" s="309"/>
      <c r="C19" s="309" t="s">
        <v>160</v>
      </c>
      <c r="D19" s="313"/>
      <c r="E19" s="311">
        <v>517006837</v>
      </c>
      <c r="F19" s="337">
        <f t="shared" si="0"/>
        <v>1.0600416066142943E-2</v>
      </c>
      <c r="G19" s="311">
        <v>123</v>
      </c>
      <c r="H19" s="338">
        <f t="shared" si="1"/>
        <v>2.6508620689655173E-2</v>
      </c>
      <c r="I19" s="312">
        <v>38169</v>
      </c>
      <c r="J19" s="339">
        <f t="shared" si="2"/>
        <v>1.729348312651894E-2</v>
      </c>
    </row>
    <row r="20" spans="1:10" x14ac:dyDescent="0.2">
      <c r="A20" s="308"/>
      <c r="B20" s="309"/>
      <c r="C20" s="309" t="s">
        <v>161</v>
      </c>
      <c r="D20" s="313"/>
      <c r="E20" s="311">
        <v>3721189474</v>
      </c>
      <c r="F20" s="337">
        <f t="shared" si="0"/>
        <v>7.629716642480612E-2</v>
      </c>
      <c r="G20" s="311">
        <v>848</v>
      </c>
      <c r="H20" s="338">
        <f t="shared" si="1"/>
        <v>0.18275862068965518</v>
      </c>
      <c r="I20" s="312">
        <v>250414</v>
      </c>
      <c r="J20" s="339">
        <f t="shared" si="2"/>
        <v>0.11345673933412229</v>
      </c>
    </row>
    <row r="21" spans="1:10" x14ac:dyDescent="0.2">
      <c r="A21" s="297"/>
      <c r="B21" s="298" t="s">
        <v>162</v>
      </c>
      <c r="C21" s="299"/>
      <c r="D21" s="300"/>
      <c r="E21" s="303">
        <f>SUM(E22:E23)</f>
        <v>14464249405</v>
      </c>
      <c r="F21" s="302">
        <f>E21/E29</f>
        <v>0.29656679719587636</v>
      </c>
      <c r="G21" s="303">
        <f>SUM(G22:G23)</f>
        <v>206</v>
      </c>
      <c r="H21" s="304">
        <f>G21/G29</f>
        <v>4.439655172413793E-2</v>
      </c>
      <c r="I21" s="305">
        <f>SUM(I22:I23)</f>
        <v>379375</v>
      </c>
      <c r="J21" s="306">
        <f>I21/I29</f>
        <v>0.1718859587917714</v>
      </c>
    </row>
    <row r="22" spans="1:10" x14ac:dyDescent="0.2">
      <c r="A22" s="308"/>
      <c r="B22" s="309"/>
      <c r="C22" s="309" t="s">
        <v>163</v>
      </c>
      <c r="D22" s="313"/>
      <c r="E22" s="311">
        <v>14027015559</v>
      </c>
      <c r="F22" s="337">
        <f>E22/E29</f>
        <v>0.28760200146378462</v>
      </c>
      <c r="G22" s="311">
        <v>43</v>
      </c>
      <c r="H22" s="338">
        <f>G22/G29</f>
        <v>9.2672413793103443E-3</v>
      </c>
      <c r="I22" s="312">
        <v>340721</v>
      </c>
      <c r="J22" s="339">
        <f>I22/I29</f>
        <v>0.15437273348399644</v>
      </c>
    </row>
    <row r="23" spans="1:10" x14ac:dyDescent="0.2">
      <c r="A23" s="308"/>
      <c r="B23" s="309"/>
      <c r="C23" s="309" t="s">
        <v>164</v>
      </c>
      <c r="D23" s="313"/>
      <c r="E23" s="311">
        <v>437233846</v>
      </c>
      <c r="F23" s="337">
        <f>E23/E29</f>
        <v>8.9647957320917789E-3</v>
      </c>
      <c r="G23" s="311">
        <v>163</v>
      </c>
      <c r="H23" s="338">
        <f>G23/G29</f>
        <v>3.5129310344827587E-2</v>
      </c>
      <c r="I23" s="312">
        <v>38654</v>
      </c>
      <c r="J23" s="339">
        <f>I23/I29</f>
        <v>1.7513225307774976E-2</v>
      </c>
    </row>
    <row r="24" spans="1:10" x14ac:dyDescent="0.2">
      <c r="A24" s="297"/>
      <c r="B24" s="298" t="s">
        <v>165</v>
      </c>
      <c r="C24" s="299"/>
      <c r="D24" s="300"/>
      <c r="E24" s="303">
        <v>256435935</v>
      </c>
      <c r="F24" s="302">
        <f>E24/$E$29</f>
        <v>5.2578175195590066E-3</v>
      </c>
      <c r="G24" s="303">
        <v>65</v>
      </c>
      <c r="H24" s="304">
        <f>G24/$G$29</f>
        <v>1.4008620689655173E-2</v>
      </c>
      <c r="I24" s="305">
        <v>15322</v>
      </c>
      <c r="J24" s="306">
        <f>I24/$I$29</f>
        <v>6.9420406210412428E-3</v>
      </c>
    </row>
    <row r="25" spans="1:10" x14ac:dyDescent="0.2">
      <c r="A25" s="297"/>
      <c r="B25" s="298" t="s">
        <v>166</v>
      </c>
      <c r="C25" s="299"/>
      <c r="D25" s="300"/>
      <c r="E25" s="303">
        <v>516224568</v>
      </c>
      <c r="F25" s="302">
        <f t="shared" ref="F25:F28" si="3">E25/$E$29</f>
        <v>1.0584376864565334E-2</v>
      </c>
      <c r="G25" s="303">
        <v>290</v>
      </c>
      <c r="H25" s="304">
        <f t="shared" ref="H25:H28" si="4">G25/$G$29</f>
        <v>6.25E-2</v>
      </c>
      <c r="I25" s="305">
        <v>42004</v>
      </c>
      <c r="J25" s="306">
        <f t="shared" ref="J25:J28" si="5">I25/$I$29</f>
        <v>1.9031032126759977E-2</v>
      </c>
    </row>
    <row r="26" spans="1:10" x14ac:dyDescent="0.2">
      <c r="A26" s="297"/>
      <c r="B26" s="298" t="s">
        <v>167</v>
      </c>
      <c r="C26" s="299"/>
      <c r="D26" s="300"/>
      <c r="E26" s="303">
        <v>703703807</v>
      </c>
      <c r="F26" s="302">
        <f t="shared" si="3"/>
        <v>1.442834525131967E-2</v>
      </c>
      <c r="G26" s="303">
        <v>333</v>
      </c>
      <c r="H26" s="304">
        <f t="shared" si="4"/>
        <v>7.1767241379310343E-2</v>
      </c>
      <c r="I26" s="305">
        <v>152323</v>
      </c>
      <c r="J26" s="306">
        <f t="shared" si="5"/>
        <v>6.901399644425435E-2</v>
      </c>
    </row>
    <row r="27" spans="1:10" x14ac:dyDescent="0.2">
      <c r="A27" s="297"/>
      <c r="B27" s="298" t="s">
        <v>168</v>
      </c>
      <c r="C27" s="299"/>
      <c r="D27" s="300"/>
      <c r="E27" s="303">
        <v>1042221194</v>
      </c>
      <c r="F27" s="302">
        <f t="shared" si="3"/>
        <v>2.1369114484944968E-2</v>
      </c>
      <c r="G27" s="303">
        <v>147</v>
      </c>
      <c r="H27" s="304">
        <f t="shared" si="4"/>
        <v>3.1681034482758622E-2</v>
      </c>
      <c r="I27" s="305">
        <v>84516</v>
      </c>
      <c r="J27" s="306">
        <f t="shared" si="5"/>
        <v>3.8292227198010814E-2</v>
      </c>
    </row>
    <row r="28" spans="1:10" x14ac:dyDescent="0.2">
      <c r="A28" s="297"/>
      <c r="B28" s="298" t="s">
        <v>169</v>
      </c>
      <c r="C28" s="299"/>
      <c r="D28" s="300"/>
      <c r="E28" s="303">
        <v>2689932351</v>
      </c>
      <c r="F28" s="302">
        <f t="shared" si="3"/>
        <v>5.5152853056715107E-2</v>
      </c>
      <c r="G28" s="303">
        <v>555</v>
      </c>
      <c r="H28" s="304">
        <f t="shared" si="4"/>
        <v>0.11961206896551724</v>
      </c>
      <c r="I28" s="305">
        <v>169448</v>
      </c>
      <c r="J28" s="306">
        <f t="shared" si="5"/>
        <v>7.6772934287573188E-2</v>
      </c>
    </row>
    <row r="29" spans="1:10" x14ac:dyDescent="0.2">
      <c r="A29" s="297"/>
      <c r="B29" s="298" t="s">
        <v>170</v>
      </c>
      <c r="C29" s="299"/>
      <c r="D29" s="300"/>
      <c r="E29" s="301">
        <v>48772315518</v>
      </c>
      <c r="F29" s="302">
        <v>1</v>
      </c>
      <c r="G29" s="303">
        <v>4640</v>
      </c>
      <c r="H29" s="304">
        <v>1</v>
      </c>
      <c r="I29" s="305">
        <v>2207132</v>
      </c>
      <c r="J29" s="306">
        <v>1</v>
      </c>
    </row>
    <row r="30" spans="1:10" ht="13.5" thickBot="1" x14ac:dyDescent="0.25">
      <c r="A30" s="314"/>
      <c r="B30" s="315"/>
      <c r="C30" s="315"/>
      <c r="D30" s="316"/>
      <c r="E30" s="317"/>
      <c r="F30" s="318"/>
      <c r="G30" s="317"/>
      <c r="H30" s="318"/>
      <c r="I30" s="317"/>
      <c r="J30" s="319"/>
    </row>
    <row r="32" spans="1:10" x14ac:dyDescent="0.2">
      <c r="A32" s="1784" t="s">
        <v>862</v>
      </c>
      <c r="B32" s="1784"/>
      <c r="C32" s="1784"/>
    </row>
    <row r="33" spans="1:10" x14ac:dyDescent="0.2">
      <c r="A33" s="2100" t="s">
        <v>979</v>
      </c>
      <c r="B33" s="2100"/>
      <c r="H33" s="105"/>
      <c r="I33" s="105"/>
      <c r="J33" s="105"/>
    </row>
    <row r="34" spans="1:10" x14ac:dyDescent="0.2">
      <c r="A34" s="1784" t="s">
        <v>171</v>
      </c>
      <c r="B34" s="1784"/>
      <c r="C34" s="1784"/>
    </row>
    <row r="35" spans="1:10" x14ac:dyDescent="0.2">
      <c r="A35" s="1784" t="s">
        <v>172</v>
      </c>
      <c r="B35" s="1784"/>
      <c r="C35" s="1784"/>
    </row>
    <row r="36" spans="1:10" x14ac:dyDescent="0.2">
      <c r="A36" s="1784" t="s">
        <v>79</v>
      </c>
      <c r="B36" s="1784"/>
      <c r="C36" s="1784"/>
    </row>
    <row r="42" spans="1:10" x14ac:dyDescent="0.2">
      <c r="D42"/>
      <c r="E42"/>
      <c r="F42"/>
      <c r="G42"/>
      <c r="H42"/>
    </row>
    <row r="43" spans="1:10" x14ac:dyDescent="0.2">
      <c r="D43"/>
      <c r="E43"/>
      <c r="F43"/>
      <c r="G43"/>
      <c r="H43"/>
    </row>
    <row r="44" spans="1:10" x14ac:dyDescent="0.2">
      <c r="D44" s="1770"/>
      <c r="E44"/>
      <c r="F44"/>
      <c r="G44"/>
      <c r="H44"/>
    </row>
    <row r="45" spans="1:10" x14ac:dyDescent="0.2">
      <c r="D45" s="1770"/>
      <c r="E45"/>
      <c r="F45"/>
      <c r="G45"/>
      <c r="H45"/>
    </row>
    <row r="46" spans="1:10" x14ac:dyDescent="0.2">
      <c r="D46" s="618"/>
      <c r="E46"/>
      <c r="F46"/>
      <c r="G46"/>
      <c r="H46"/>
    </row>
    <row r="47" spans="1:10" x14ac:dyDescent="0.2">
      <c r="D47"/>
      <c r="E47"/>
      <c r="F47"/>
      <c r="G47"/>
      <c r="H47"/>
    </row>
    <row r="48" spans="1:10" x14ac:dyDescent="0.2">
      <c r="D48"/>
      <c r="E48"/>
      <c r="F48"/>
      <c r="G48"/>
      <c r="H48"/>
    </row>
    <row r="49" spans="4:8" x14ac:dyDescent="0.2">
      <c r="D49"/>
      <c r="E49"/>
      <c r="F49"/>
      <c r="G49"/>
      <c r="H49"/>
    </row>
    <row r="50" spans="4:8" x14ac:dyDescent="0.2">
      <c r="D50"/>
      <c r="E50"/>
      <c r="F50"/>
      <c r="G50"/>
      <c r="H50"/>
    </row>
    <row r="51" spans="4:8" x14ac:dyDescent="0.2">
      <c r="D51"/>
      <c r="E51"/>
      <c r="F51"/>
      <c r="G51"/>
      <c r="H51"/>
    </row>
    <row r="52" spans="4:8" x14ac:dyDescent="0.2">
      <c r="D52"/>
      <c r="E52"/>
      <c r="F52"/>
      <c r="G52"/>
      <c r="H52"/>
    </row>
    <row r="53" spans="4:8" x14ac:dyDescent="0.2">
      <c r="D53"/>
      <c r="E53"/>
      <c r="F53"/>
      <c r="G53"/>
      <c r="H53"/>
    </row>
    <row r="54" spans="4:8" x14ac:dyDescent="0.2">
      <c r="D54"/>
      <c r="E54"/>
      <c r="F54"/>
      <c r="G54"/>
      <c r="H54"/>
    </row>
    <row r="55" spans="4:8" x14ac:dyDescent="0.2">
      <c r="D55"/>
      <c r="E55"/>
      <c r="F55"/>
      <c r="G55"/>
      <c r="H55"/>
    </row>
    <row r="56" spans="4:8" x14ac:dyDescent="0.2">
      <c r="D56"/>
      <c r="E56"/>
      <c r="F56"/>
      <c r="G56"/>
      <c r="H56"/>
    </row>
    <row r="57" spans="4:8" x14ac:dyDescent="0.2">
      <c r="D57"/>
      <c r="E57"/>
      <c r="F57"/>
      <c r="G57"/>
      <c r="H57"/>
    </row>
  </sheetData>
  <mergeCells count="8">
    <mergeCell ref="A1:J2"/>
    <mergeCell ref="A3:J3"/>
    <mergeCell ref="A4:J4"/>
    <mergeCell ref="A5:J5"/>
    <mergeCell ref="A6:D9"/>
    <mergeCell ref="E6:F9"/>
    <mergeCell ref="G6:H9"/>
    <mergeCell ref="I6:J9"/>
  </mergeCells>
  <pageMargins left="0.7" right="0.7" top="0.75" bottom="0.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47"/>
  <sheetViews>
    <sheetView zoomScaleNormal="100" workbookViewId="0">
      <selection activeCell="D10" sqref="D10"/>
    </sheetView>
  </sheetViews>
  <sheetFormatPr defaultRowHeight="12.75" x14ac:dyDescent="0.2"/>
  <cols>
    <col min="1" max="1" width="11.42578125" style="105" customWidth="1"/>
    <col min="2" max="2" width="15.42578125" style="105" customWidth="1"/>
    <col min="3" max="3" width="13.28515625" style="105" customWidth="1"/>
    <col min="4" max="4" width="11.5703125" style="143" bestFit="1" customWidth="1"/>
    <col min="5" max="5" width="11.42578125" style="105" customWidth="1"/>
    <col min="6" max="6" width="15" style="105" bestFit="1" customWidth="1"/>
    <col min="7" max="7" width="13.7109375" style="105" customWidth="1"/>
    <col min="8" max="8" width="14.140625" style="105" customWidth="1"/>
    <col min="9" max="9" width="12.42578125" style="292" customWidth="1"/>
    <col min="10" max="10" width="12.42578125" style="387" customWidth="1"/>
    <col min="11" max="11" width="12.42578125" style="292" customWidth="1"/>
    <col min="13" max="13" width="13.28515625" customWidth="1"/>
  </cols>
  <sheetData>
    <row r="1" spans="1:11" x14ac:dyDescent="0.2">
      <c r="A1" s="1543"/>
      <c r="B1" s="427"/>
      <c r="C1" s="427"/>
      <c r="D1" s="427"/>
      <c r="E1" s="427"/>
      <c r="F1" s="427"/>
      <c r="G1" s="427"/>
      <c r="H1" s="427"/>
      <c r="I1" s="427"/>
      <c r="J1" s="427"/>
      <c r="K1" s="386"/>
    </row>
    <row r="2" spans="1:11" ht="20.25" x14ac:dyDescent="0.3">
      <c r="A2" s="2546" t="s">
        <v>722</v>
      </c>
      <c r="B2" s="2547"/>
      <c r="C2" s="2547"/>
      <c r="D2" s="2547"/>
      <c r="E2" s="2547"/>
      <c r="F2" s="2547"/>
      <c r="G2" s="2547"/>
      <c r="H2" s="2547"/>
      <c r="I2" s="2547"/>
      <c r="J2" s="2547"/>
      <c r="K2" s="2548"/>
    </row>
    <row r="3" spans="1:11" ht="18" x14ac:dyDescent="0.25">
      <c r="A3" s="2733" t="s">
        <v>820</v>
      </c>
      <c r="B3" s="2734"/>
      <c r="C3" s="2734"/>
      <c r="D3" s="2734"/>
      <c r="E3" s="2734"/>
      <c r="F3" s="2734"/>
      <c r="G3" s="2734"/>
      <c r="H3" s="2734"/>
      <c r="I3" s="2734"/>
      <c r="J3" s="2734"/>
      <c r="K3" s="2735"/>
    </row>
    <row r="4" spans="1:11" ht="18" x14ac:dyDescent="0.25">
      <c r="A4" s="2733" t="s">
        <v>1</v>
      </c>
      <c r="B4" s="2734"/>
      <c r="C4" s="2734"/>
      <c r="D4" s="2734"/>
      <c r="E4" s="2734"/>
      <c r="F4" s="2734"/>
      <c r="G4" s="2734"/>
      <c r="H4" s="2734"/>
      <c r="I4" s="2734"/>
      <c r="J4" s="2734"/>
      <c r="K4" s="2735"/>
    </row>
    <row r="5" spans="1:11" ht="15" customHeight="1" x14ac:dyDescent="0.2">
      <c r="A5" s="2709"/>
      <c r="B5" s="2710"/>
      <c r="C5" s="2710"/>
      <c r="D5" s="2710"/>
      <c r="E5" s="2710"/>
      <c r="F5" s="2710"/>
      <c r="G5" s="2710"/>
      <c r="H5" s="2710"/>
      <c r="I5" s="2710"/>
      <c r="J5" s="2710"/>
      <c r="K5" s="2711"/>
    </row>
    <row r="6" spans="1:11" x14ac:dyDescent="0.2">
      <c r="A6" s="2736" t="s">
        <v>84</v>
      </c>
      <c r="B6" s="2739" t="s">
        <v>385</v>
      </c>
      <c r="C6" s="2740"/>
      <c r="D6" s="2740"/>
      <c r="E6" s="2741"/>
      <c r="F6" s="2745" t="s">
        <v>723</v>
      </c>
      <c r="G6" s="2740"/>
      <c r="H6" s="2741"/>
      <c r="I6" s="2745" t="s">
        <v>724</v>
      </c>
      <c r="J6" s="2741"/>
      <c r="K6" s="1840"/>
    </row>
    <row r="7" spans="1:11" x14ac:dyDescent="0.2">
      <c r="A7" s="2737"/>
      <c r="B7" s="2742"/>
      <c r="C7" s="2743"/>
      <c r="D7" s="2743"/>
      <c r="E7" s="2744"/>
      <c r="F7" s="2746"/>
      <c r="G7" s="2743"/>
      <c r="H7" s="2744"/>
      <c r="I7" s="2746"/>
      <c r="J7" s="2744"/>
      <c r="K7" s="1841"/>
    </row>
    <row r="8" spans="1:11" x14ac:dyDescent="0.2">
      <c r="A8" s="2737"/>
      <c r="B8" s="2742"/>
      <c r="C8" s="2743"/>
      <c r="D8" s="2743"/>
      <c r="E8" s="2744"/>
      <c r="F8" s="2746"/>
      <c r="G8" s="2743"/>
      <c r="H8" s="2744"/>
      <c r="I8" s="2746"/>
      <c r="J8" s="2744"/>
      <c r="K8" s="1842"/>
    </row>
    <row r="9" spans="1:11" ht="15" x14ac:dyDescent="0.2">
      <c r="A9" s="2737"/>
      <c r="B9" s="1790"/>
      <c r="C9" s="738"/>
      <c r="D9" s="1786" t="s">
        <v>124</v>
      </c>
      <c r="E9" s="1787" t="s">
        <v>725</v>
      </c>
      <c r="F9" s="2746"/>
      <c r="G9" s="2743"/>
      <c r="H9" s="2744"/>
      <c r="I9" s="2746"/>
      <c r="J9" s="2744"/>
      <c r="K9" s="1842"/>
    </row>
    <row r="10" spans="1:11" ht="15" x14ac:dyDescent="0.2">
      <c r="A10" s="2737"/>
      <c r="B10" s="686"/>
      <c r="C10" s="684" t="s">
        <v>713</v>
      </c>
      <c r="D10" s="738" t="s">
        <v>726</v>
      </c>
      <c r="E10" s="1843" t="s">
        <v>726</v>
      </c>
      <c r="F10" s="684"/>
      <c r="G10" s="684" t="s">
        <v>713</v>
      </c>
      <c r="H10" s="1844" t="s">
        <v>39</v>
      </c>
      <c r="I10" s="738"/>
      <c r="J10" s="1843" t="s">
        <v>713</v>
      </c>
      <c r="K10" s="1845" t="s">
        <v>727</v>
      </c>
    </row>
    <row r="11" spans="1:11" ht="15" x14ac:dyDescent="0.2">
      <c r="A11" s="2737"/>
      <c r="B11" s="686" t="s">
        <v>22</v>
      </c>
      <c r="C11" s="684" t="s">
        <v>728</v>
      </c>
      <c r="D11" s="738" t="s">
        <v>391</v>
      </c>
      <c r="E11" s="1843" t="s">
        <v>391</v>
      </c>
      <c r="F11" s="684" t="s">
        <v>22</v>
      </c>
      <c r="G11" s="684" t="s">
        <v>728</v>
      </c>
      <c r="H11" s="1844" t="s">
        <v>391</v>
      </c>
      <c r="I11" s="738" t="s">
        <v>22</v>
      </c>
      <c r="J11" s="1843" t="s">
        <v>728</v>
      </c>
      <c r="K11" s="1845" t="s">
        <v>713</v>
      </c>
    </row>
    <row r="12" spans="1:11" x14ac:dyDescent="0.2">
      <c r="A12" s="2737"/>
      <c r="B12" s="1846" t="s">
        <v>15</v>
      </c>
      <c r="C12" s="399" t="s">
        <v>209</v>
      </c>
      <c r="D12" s="1847"/>
      <c r="E12" s="1848"/>
      <c r="F12" s="399" t="s">
        <v>15</v>
      </c>
      <c r="G12" s="399" t="s">
        <v>209</v>
      </c>
      <c r="H12" s="1849"/>
      <c r="I12" s="399" t="s">
        <v>15</v>
      </c>
      <c r="J12" s="1850" t="s">
        <v>209</v>
      </c>
      <c r="K12" s="1851" t="s">
        <v>209</v>
      </c>
    </row>
    <row r="13" spans="1:11" ht="4.5" customHeight="1" thickBot="1" x14ac:dyDescent="0.25">
      <c r="A13" s="2738"/>
      <c r="B13" s="1852"/>
      <c r="C13" s="62"/>
      <c r="D13" s="62"/>
      <c r="E13" s="1853"/>
      <c r="F13" s="13"/>
      <c r="G13" s="13"/>
      <c r="H13" s="1854"/>
      <c r="I13" s="10"/>
      <c r="J13" s="1855"/>
      <c r="K13" s="64"/>
    </row>
    <row r="14" spans="1:11" x14ac:dyDescent="0.2">
      <c r="A14" s="435"/>
      <c r="B14" s="71"/>
      <c r="C14" s="71"/>
      <c r="D14" s="1544"/>
      <c r="E14" s="1545"/>
      <c r="F14" s="71"/>
      <c r="G14" s="71"/>
      <c r="H14" s="1290"/>
      <c r="I14" s="1269"/>
      <c r="J14" s="1546"/>
      <c r="K14" s="138"/>
    </row>
    <row r="15" spans="1:11" ht="15.75" x14ac:dyDescent="0.2">
      <c r="A15" s="1547">
        <v>1980</v>
      </c>
      <c r="B15" s="1548">
        <v>34</v>
      </c>
      <c r="C15" s="1549">
        <v>28</v>
      </c>
      <c r="D15" s="1550">
        <v>124.129</v>
      </c>
      <c r="E15" s="1551">
        <v>91</v>
      </c>
      <c r="F15" s="1552">
        <v>3</v>
      </c>
      <c r="G15" s="1553">
        <v>2</v>
      </c>
      <c r="H15" s="1554">
        <v>1623</v>
      </c>
      <c r="I15" s="1550">
        <v>37</v>
      </c>
      <c r="J15" s="1555">
        <v>30</v>
      </c>
      <c r="K15" s="1556">
        <v>25</v>
      </c>
    </row>
    <row r="16" spans="1:11" ht="15.75" x14ac:dyDescent="0.2">
      <c r="A16" s="1547"/>
      <c r="B16" s="1557"/>
      <c r="C16" s="1549"/>
      <c r="D16" s="1549"/>
      <c r="E16" s="1558"/>
      <c r="F16" s="1553"/>
      <c r="G16" s="1553"/>
      <c r="H16" s="1555"/>
      <c r="I16" s="1549"/>
      <c r="J16" s="1555"/>
      <c r="K16" s="1556"/>
    </row>
    <row r="17" spans="1:11" ht="15.75" x14ac:dyDescent="0.2">
      <c r="A17" s="1547">
        <v>1985</v>
      </c>
      <c r="B17" s="1557">
        <v>166</v>
      </c>
      <c r="C17" s="1549">
        <v>75</v>
      </c>
      <c r="D17" s="1549">
        <v>226</v>
      </c>
      <c r="E17" s="1558">
        <v>128</v>
      </c>
      <c r="F17" s="1553">
        <v>4</v>
      </c>
      <c r="G17" s="1553">
        <v>2.0390000000000001</v>
      </c>
      <c r="H17" s="1555">
        <v>1782</v>
      </c>
      <c r="I17" s="1549">
        <v>170</v>
      </c>
      <c r="J17" s="1555">
        <v>77</v>
      </c>
      <c r="K17" s="1556">
        <v>92</v>
      </c>
    </row>
    <row r="18" spans="1:11" ht="15.75" x14ac:dyDescent="0.2">
      <c r="A18" s="1547"/>
      <c r="B18" s="1557"/>
      <c r="C18" s="1549"/>
      <c r="D18" s="1549"/>
      <c r="E18" s="1558"/>
      <c r="F18" s="1553"/>
      <c r="G18" s="1553"/>
      <c r="H18" s="1555"/>
      <c r="I18" s="1549"/>
      <c r="J18" s="1555"/>
      <c r="K18" s="1556"/>
    </row>
    <row r="19" spans="1:11" ht="15.75" x14ac:dyDescent="0.2">
      <c r="A19" s="1547">
        <v>1990</v>
      </c>
      <c r="B19" s="1557">
        <v>356</v>
      </c>
      <c r="C19" s="1549">
        <v>110</v>
      </c>
      <c r="D19" s="1549">
        <v>262</v>
      </c>
      <c r="E19" s="1558">
        <v>184</v>
      </c>
      <c r="F19" s="1553">
        <v>13</v>
      </c>
      <c r="G19" s="1553">
        <v>6</v>
      </c>
      <c r="H19" s="1555">
        <v>2437</v>
      </c>
      <c r="I19" s="1549">
        <v>369</v>
      </c>
      <c r="J19" s="1555">
        <v>116</v>
      </c>
      <c r="K19" s="1556">
        <v>85</v>
      </c>
    </row>
    <row r="20" spans="1:11" ht="15.75" x14ac:dyDescent="0.2">
      <c r="A20" s="1547"/>
      <c r="B20" s="1557"/>
      <c r="C20" s="1549"/>
      <c r="D20" s="1549"/>
      <c r="E20" s="1558"/>
      <c r="F20" s="1553"/>
      <c r="G20" s="1553"/>
      <c r="H20" s="1555"/>
      <c r="I20" s="1549"/>
      <c r="J20" s="1555"/>
      <c r="K20" s="1556"/>
    </row>
    <row r="21" spans="1:11" ht="18.75" customHeight="1" x14ac:dyDescent="0.2">
      <c r="A21" s="1547">
        <v>1995</v>
      </c>
      <c r="B21" s="1557">
        <v>739</v>
      </c>
      <c r="C21" s="1559">
        <v>182</v>
      </c>
      <c r="D21" s="1549">
        <v>344</v>
      </c>
      <c r="E21" s="1558">
        <v>232</v>
      </c>
      <c r="F21" s="1553">
        <v>22</v>
      </c>
      <c r="G21" s="1553">
        <v>6</v>
      </c>
      <c r="H21" s="1555">
        <v>3335</v>
      </c>
      <c r="I21" s="1549">
        <v>761</v>
      </c>
      <c r="J21" s="1555">
        <v>187</v>
      </c>
      <c r="K21" s="1556">
        <v>163</v>
      </c>
    </row>
    <row r="22" spans="1:11" ht="18.75" customHeight="1" x14ac:dyDescent="0.2">
      <c r="A22" s="1547">
        <v>1996</v>
      </c>
      <c r="B22" s="1557">
        <v>770</v>
      </c>
      <c r="C22" s="1559">
        <v>199</v>
      </c>
      <c r="D22" s="1549">
        <v>328</v>
      </c>
      <c r="E22" s="1558">
        <v>225</v>
      </c>
      <c r="F22" s="1553">
        <v>20</v>
      </c>
      <c r="G22" s="1553">
        <v>7</v>
      </c>
      <c r="H22" s="1555">
        <v>2757</v>
      </c>
      <c r="I22" s="1549">
        <v>790</v>
      </c>
      <c r="J22" s="1555">
        <v>206</v>
      </c>
      <c r="K22" s="1556">
        <v>182</v>
      </c>
    </row>
    <row r="23" spans="1:11" ht="18.75" customHeight="1" x14ac:dyDescent="0.2">
      <c r="A23" s="1547">
        <v>1997</v>
      </c>
      <c r="B23" s="1557">
        <v>800</v>
      </c>
      <c r="C23" s="1559">
        <v>204</v>
      </c>
      <c r="D23" s="1549">
        <v>316</v>
      </c>
      <c r="E23" s="1558">
        <v>212</v>
      </c>
      <c r="F23" s="1553">
        <v>23</v>
      </c>
      <c r="G23" s="1553">
        <v>9</v>
      </c>
      <c r="H23" s="1555">
        <v>2629</v>
      </c>
      <c r="I23" s="1549">
        <v>823</v>
      </c>
      <c r="J23" s="1555">
        <v>213</v>
      </c>
      <c r="K23" s="1556">
        <v>202</v>
      </c>
    </row>
    <row r="24" spans="1:11" ht="18.75" customHeight="1" x14ac:dyDescent="0.2">
      <c r="A24" s="1547">
        <v>1998</v>
      </c>
      <c r="B24" s="1557">
        <v>826.077448</v>
      </c>
      <c r="C24" s="1559">
        <v>207.57300000000001</v>
      </c>
      <c r="D24" s="1549">
        <v>313</v>
      </c>
      <c r="E24" s="1558">
        <v>208</v>
      </c>
      <c r="F24" s="1553">
        <v>21</v>
      </c>
      <c r="G24" s="1553">
        <v>8.59</v>
      </c>
      <c r="H24" s="1555">
        <v>2198</v>
      </c>
      <c r="I24" s="1549">
        <v>846.770445</v>
      </c>
      <c r="J24" s="1555">
        <v>215.893</v>
      </c>
      <c r="K24" s="1556">
        <v>213</v>
      </c>
    </row>
    <row r="25" spans="1:11" ht="18.75" customHeight="1" x14ac:dyDescent="0.2">
      <c r="A25" s="1547">
        <v>1999</v>
      </c>
      <c r="B25" s="1557">
        <v>844</v>
      </c>
      <c r="C25" s="1559">
        <v>214</v>
      </c>
      <c r="D25" s="1549">
        <v>311</v>
      </c>
      <c r="E25" s="1558">
        <v>208</v>
      </c>
      <c r="F25" s="1553">
        <v>56</v>
      </c>
      <c r="G25" s="1553">
        <v>16</v>
      </c>
      <c r="H25" s="1555">
        <v>3553</v>
      </c>
      <c r="I25" s="1549">
        <v>901</v>
      </c>
      <c r="J25" s="1555">
        <v>229</v>
      </c>
      <c r="K25" s="1556">
        <v>225</v>
      </c>
    </row>
    <row r="26" spans="1:11" ht="18.75" customHeight="1" x14ac:dyDescent="0.2">
      <c r="A26" s="1547">
        <v>2000</v>
      </c>
      <c r="B26" s="1557">
        <v>831</v>
      </c>
      <c r="C26" s="1559">
        <v>226</v>
      </c>
      <c r="D26" s="1549">
        <v>309</v>
      </c>
      <c r="E26" s="1558">
        <v>206</v>
      </c>
      <c r="F26" s="1553">
        <v>71</v>
      </c>
      <c r="G26" s="1553">
        <v>19</v>
      </c>
      <c r="H26" s="1555">
        <v>3726</v>
      </c>
      <c r="I26" s="1549">
        <v>902</v>
      </c>
      <c r="J26" s="1555">
        <v>243</v>
      </c>
      <c r="K26" s="1556">
        <v>226</v>
      </c>
    </row>
    <row r="27" spans="1:11" ht="18.75" customHeight="1" x14ac:dyDescent="0.2">
      <c r="A27" s="1547">
        <v>2001</v>
      </c>
      <c r="B27" s="1557">
        <v>954</v>
      </c>
      <c r="C27" s="1559">
        <v>266</v>
      </c>
      <c r="D27" s="1549">
        <v>325</v>
      </c>
      <c r="E27" s="1558">
        <v>208</v>
      </c>
      <c r="F27" s="1553">
        <v>88</v>
      </c>
      <c r="G27" s="1553">
        <v>18</v>
      </c>
      <c r="H27" s="1555">
        <v>4817</v>
      </c>
      <c r="I27" s="1549">
        <v>1042</v>
      </c>
      <c r="J27" s="1555">
        <v>283</v>
      </c>
      <c r="K27" s="1556">
        <v>246</v>
      </c>
    </row>
    <row r="28" spans="1:11" ht="18.75" customHeight="1" x14ac:dyDescent="0.2">
      <c r="A28" s="1547">
        <v>2002</v>
      </c>
      <c r="B28" s="1557">
        <v>1458</v>
      </c>
      <c r="C28" s="1559">
        <v>343</v>
      </c>
      <c r="D28" s="1549">
        <v>383</v>
      </c>
      <c r="E28" s="1558">
        <v>242</v>
      </c>
      <c r="F28" s="1553">
        <v>79</v>
      </c>
      <c r="G28" s="1553">
        <v>21</v>
      </c>
      <c r="H28" s="1555">
        <v>3757</v>
      </c>
      <c r="I28" s="1549">
        <v>1537</v>
      </c>
      <c r="J28" s="1555">
        <v>362</v>
      </c>
      <c r="K28" s="1556">
        <v>326</v>
      </c>
    </row>
    <row r="29" spans="1:11" ht="18.75" customHeight="1" x14ac:dyDescent="0.2">
      <c r="A29" s="1547">
        <v>2003</v>
      </c>
      <c r="B29" s="1557">
        <v>2401</v>
      </c>
      <c r="C29" s="1559">
        <v>457</v>
      </c>
      <c r="D29" s="1549">
        <v>453</v>
      </c>
      <c r="E29" s="1558">
        <v>275</v>
      </c>
      <c r="F29" s="1553">
        <v>87</v>
      </c>
      <c r="G29" s="1553">
        <v>22</v>
      </c>
      <c r="H29" s="1555">
        <v>4220</v>
      </c>
      <c r="I29" s="1549">
        <v>2488</v>
      </c>
      <c r="J29" s="1555">
        <v>477</v>
      </c>
      <c r="K29" s="1556">
        <v>375</v>
      </c>
    </row>
    <row r="30" spans="1:11" ht="18.75" customHeight="1" x14ac:dyDescent="0.2">
      <c r="A30" s="1547">
        <v>2004</v>
      </c>
      <c r="B30" s="1557">
        <v>2918</v>
      </c>
      <c r="C30" s="1559">
        <v>517</v>
      </c>
      <c r="D30" s="1549">
        <v>475</v>
      </c>
      <c r="E30" s="1558">
        <v>281</v>
      </c>
      <c r="F30" s="1553">
        <v>88</v>
      </c>
      <c r="G30" s="1553">
        <v>21</v>
      </c>
      <c r="H30" s="1555">
        <v>4229</v>
      </c>
      <c r="I30" s="1549">
        <v>3006</v>
      </c>
      <c r="J30" s="1555">
        <v>533</v>
      </c>
      <c r="K30" s="1556">
        <v>424</v>
      </c>
    </row>
    <row r="31" spans="1:11" ht="18.75" customHeight="1" x14ac:dyDescent="0.2">
      <c r="A31" s="1547">
        <v>2005</v>
      </c>
      <c r="B31" s="1557">
        <v>3607</v>
      </c>
      <c r="C31" s="1559">
        <v>683</v>
      </c>
      <c r="D31" s="1549">
        <v>487</v>
      </c>
      <c r="E31" s="1558">
        <v>286</v>
      </c>
      <c r="F31" s="1553">
        <v>78</v>
      </c>
      <c r="G31" s="1553">
        <v>17</v>
      </c>
      <c r="H31" s="1555">
        <v>4633</v>
      </c>
      <c r="I31" s="1549">
        <v>3685</v>
      </c>
      <c r="J31" s="1555">
        <v>698</v>
      </c>
      <c r="K31" s="1556">
        <v>489</v>
      </c>
    </row>
    <row r="32" spans="1:11" ht="18.75" customHeight="1" x14ac:dyDescent="0.2">
      <c r="A32" s="1547">
        <v>2006</v>
      </c>
      <c r="B32" s="1557">
        <v>4011</v>
      </c>
      <c r="C32" s="1559">
        <v>612</v>
      </c>
      <c r="D32" s="1549">
        <v>531</v>
      </c>
      <c r="E32" s="1558">
        <v>296</v>
      </c>
      <c r="F32" s="1553">
        <v>71</v>
      </c>
      <c r="G32" s="1553">
        <v>13</v>
      </c>
      <c r="H32" s="1555">
        <v>5145</v>
      </c>
      <c r="I32" s="1549">
        <v>4082</v>
      </c>
      <c r="J32" s="1555">
        <v>622</v>
      </c>
      <c r="K32" s="1556">
        <v>520</v>
      </c>
    </row>
    <row r="33" spans="1:13" ht="18.75" customHeight="1" x14ac:dyDescent="0.2">
      <c r="A33" s="1547">
        <v>2007</v>
      </c>
      <c r="B33" s="1560">
        <v>4179</v>
      </c>
      <c r="C33" s="1549">
        <v>630</v>
      </c>
      <c r="D33" s="1549">
        <v>539</v>
      </c>
      <c r="E33" s="1549">
        <v>281</v>
      </c>
      <c r="F33" s="1561">
        <v>87</v>
      </c>
      <c r="G33" s="1553">
        <v>17</v>
      </c>
      <c r="H33" s="1559">
        <v>5154</v>
      </c>
      <c r="I33" s="1562">
        <v>4266</v>
      </c>
      <c r="J33" s="1559">
        <v>645</v>
      </c>
      <c r="K33" s="1563">
        <v>534</v>
      </c>
    </row>
    <row r="34" spans="1:13" ht="18.75" customHeight="1" x14ac:dyDescent="0.2">
      <c r="A34" s="1547">
        <v>2008</v>
      </c>
      <c r="B34" s="1560">
        <v>4211</v>
      </c>
      <c r="C34" s="1549">
        <v>639</v>
      </c>
      <c r="D34" s="1549">
        <v>534</v>
      </c>
      <c r="E34" s="1549">
        <v>289</v>
      </c>
      <c r="F34" s="1561">
        <v>81</v>
      </c>
      <c r="G34" s="1553">
        <v>17</v>
      </c>
      <c r="H34" s="1559">
        <v>4827.83</v>
      </c>
      <c r="I34" s="1562">
        <v>4292</v>
      </c>
      <c r="J34" s="1559">
        <v>653</v>
      </c>
      <c r="K34" s="1563">
        <v>495</v>
      </c>
    </row>
    <row r="35" spans="1:13" ht="18.75" customHeight="1" x14ac:dyDescent="0.2">
      <c r="A35" s="1547">
        <v>2009</v>
      </c>
      <c r="B35" s="1560">
        <v>4409</v>
      </c>
      <c r="C35" s="1549">
        <v>743</v>
      </c>
      <c r="D35" s="1549">
        <v>598</v>
      </c>
      <c r="E35" s="1558">
        <v>305</v>
      </c>
      <c r="F35" s="1561">
        <v>69</v>
      </c>
      <c r="G35" s="1553">
        <v>12</v>
      </c>
      <c r="H35" s="1555">
        <v>4289</v>
      </c>
      <c r="I35" s="1562">
        <v>4478</v>
      </c>
      <c r="J35" s="1549">
        <v>754</v>
      </c>
      <c r="K35" s="1563">
        <v>565</v>
      </c>
    </row>
    <row r="36" spans="1:13" ht="18.75" customHeight="1" x14ac:dyDescent="0.2">
      <c r="A36" s="1547">
        <v>2010</v>
      </c>
      <c r="B36" s="1560">
        <v>5361</v>
      </c>
      <c r="C36" s="1549">
        <v>746</v>
      </c>
      <c r="D36" s="1549">
        <v>594</v>
      </c>
      <c r="E36" s="1558">
        <v>316</v>
      </c>
      <c r="F36" s="1561">
        <v>106</v>
      </c>
      <c r="G36" s="1553">
        <v>16</v>
      </c>
      <c r="H36" s="1555">
        <v>6661</v>
      </c>
      <c r="I36" s="1562">
        <v>5467</v>
      </c>
      <c r="J36" s="1549">
        <v>758</v>
      </c>
      <c r="K36" s="1563">
        <v>614</v>
      </c>
    </row>
    <row r="37" spans="1:13" ht="18.75" customHeight="1" x14ac:dyDescent="0.2">
      <c r="A37" s="1547">
        <v>2011</v>
      </c>
      <c r="B37" s="1557">
        <v>5172</v>
      </c>
      <c r="C37" s="1559">
        <v>775</v>
      </c>
      <c r="D37" s="1549">
        <v>579</v>
      </c>
      <c r="E37" s="1558">
        <v>287</v>
      </c>
      <c r="F37" s="1553">
        <v>168</v>
      </c>
      <c r="G37" s="1553">
        <v>48</v>
      </c>
      <c r="H37" s="1555">
        <v>3517</v>
      </c>
      <c r="I37" s="1549">
        <v>5340</v>
      </c>
      <c r="J37" s="1555">
        <v>781</v>
      </c>
      <c r="K37" s="1556">
        <v>595</v>
      </c>
    </row>
    <row r="38" spans="1:13" ht="18.75" customHeight="1" x14ac:dyDescent="0.2">
      <c r="A38" s="1547">
        <v>2012</v>
      </c>
      <c r="B38" s="1560">
        <v>5299</v>
      </c>
      <c r="C38" s="1549">
        <v>781</v>
      </c>
      <c r="D38" s="1549">
        <v>559</v>
      </c>
      <c r="E38" s="1549">
        <v>284</v>
      </c>
      <c r="F38" s="1561">
        <v>85</v>
      </c>
      <c r="G38" s="1553">
        <v>39</v>
      </c>
      <c r="H38" s="1559">
        <v>2198</v>
      </c>
      <c r="I38" s="1562">
        <v>5384</v>
      </c>
      <c r="J38" s="1559">
        <v>786</v>
      </c>
      <c r="K38" s="1563">
        <v>590</v>
      </c>
    </row>
    <row r="39" spans="1:13" ht="18.75" customHeight="1" x14ac:dyDescent="0.2">
      <c r="A39" s="1547">
        <v>2013</v>
      </c>
      <c r="B39" s="1557">
        <v>5385.8</v>
      </c>
      <c r="C39" s="1559">
        <v>799</v>
      </c>
      <c r="D39" s="1549">
        <v>539</v>
      </c>
      <c r="E39" s="1558">
        <v>283</v>
      </c>
      <c r="F39" s="1553">
        <v>62.779000000000003</v>
      </c>
      <c r="G39" s="1553">
        <v>39</v>
      </c>
      <c r="H39" s="1555">
        <v>1600</v>
      </c>
      <c r="I39" s="1549">
        <v>5449</v>
      </c>
      <c r="J39" s="1555">
        <v>801</v>
      </c>
      <c r="K39" s="1556">
        <v>600</v>
      </c>
      <c r="M39" s="1778"/>
    </row>
    <row r="40" spans="1:13" ht="18.75" customHeight="1" thickBot="1" x14ac:dyDescent="0.25">
      <c r="A40" s="1564">
        <v>2014</v>
      </c>
      <c r="B40" s="1565">
        <f>I40-F40</f>
        <v>5436.2510000000002</v>
      </c>
      <c r="C40" s="1566">
        <v>812</v>
      </c>
      <c r="D40" s="1566">
        <v>539</v>
      </c>
      <c r="E40" s="1566">
        <v>283</v>
      </c>
      <c r="F40" s="1567">
        <v>85.748999999999995</v>
      </c>
      <c r="G40" s="1568">
        <v>39</v>
      </c>
      <c r="H40" s="1569">
        <v>2014</v>
      </c>
      <c r="I40" s="1570">
        <v>5522</v>
      </c>
      <c r="J40" s="1569">
        <v>815</v>
      </c>
      <c r="K40" s="1571">
        <v>488</v>
      </c>
    </row>
    <row r="41" spans="1:13" x14ac:dyDescent="0.2">
      <c r="I41" s="1572"/>
      <c r="J41" s="1573"/>
    </row>
    <row r="42" spans="1:13" x14ac:dyDescent="0.2">
      <c r="A42" s="1917" t="s">
        <v>729</v>
      </c>
      <c r="B42" s="1575"/>
      <c r="C42" s="1575"/>
      <c r="D42" s="1576"/>
      <c r="E42" s="1575"/>
      <c r="F42" s="1575"/>
      <c r="G42" s="1575"/>
      <c r="H42" s="1575"/>
      <c r="I42" s="1577"/>
      <c r="J42" s="1578"/>
      <c r="K42" s="1577"/>
    </row>
    <row r="43" spans="1:13" x14ac:dyDescent="0.2">
      <c r="A43" s="1918" t="s">
        <v>730</v>
      </c>
      <c r="B43" s="1575"/>
      <c r="C43" s="1575"/>
      <c r="D43" s="1576"/>
      <c r="E43" s="1575"/>
      <c r="F43" s="1575"/>
      <c r="G43" s="1575"/>
      <c r="H43" s="1575"/>
      <c r="I43" s="1577"/>
      <c r="J43" s="1578"/>
      <c r="K43" s="1577"/>
    </row>
    <row r="44" spans="1:13" x14ac:dyDescent="0.2">
      <c r="A44" s="1919" t="s">
        <v>731</v>
      </c>
      <c r="B44" s="1580"/>
      <c r="C44" s="1580"/>
      <c r="D44" s="1576"/>
      <c r="E44" s="1580"/>
      <c r="F44" s="1580"/>
      <c r="G44" s="1580"/>
      <c r="H44" s="1580"/>
      <c r="I44" s="1577"/>
      <c r="J44" s="1578"/>
      <c r="K44" s="1577"/>
    </row>
    <row r="45" spans="1:13" x14ac:dyDescent="0.2">
      <c r="A45" s="1919" t="s">
        <v>732</v>
      </c>
      <c r="B45" s="1579"/>
      <c r="C45" s="1579"/>
      <c r="D45" s="1574"/>
      <c r="E45" s="1579"/>
      <c r="F45" s="1579"/>
      <c r="G45" s="1579"/>
      <c r="H45" s="1579"/>
      <c r="I45" s="733"/>
      <c r="J45" s="1581"/>
      <c r="K45" s="733"/>
    </row>
    <row r="46" spans="1:13" x14ac:dyDescent="0.2">
      <c r="A46" s="1785" t="s">
        <v>23</v>
      </c>
      <c r="B46" s="1580"/>
      <c r="C46" s="1580"/>
      <c r="D46" s="1576"/>
      <c r="E46" s="1580"/>
      <c r="F46" s="1580"/>
      <c r="G46" s="1580"/>
      <c r="H46" s="1580"/>
      <c r="I46" s="1577"/>
      <c r="J46" s="1578"/>
      <c r="K46" s="1577"/>
    </row>
    <row r="47" spans="1:13" hidden="1" x14ac:dyDescent="0.2">
      <c r="A47" s="1582" t="s">
        <v>733</v>
      </c>
    </row>
  </sheetData>
  <mergeCells count="8">
    <mergeCell ref="A2:K2"/>
    <mergeCell ref="A3:K3"/>
    <mergeCell ref="A4:K4"/>
    <mergeCell ref="A5:K5"/>
    <mergeCell ref="A6:A13"/>
    <mergeCell ref="B6:E8"/>
    <mergeCell ref="F6:H9"/>
    <mergeCell ref="I6:J9"/>
  </mergeCells>
  <printOptions horizontalCentered="1"/>
  <pageMargins left="0.7" right="0.7" top="0.75" bottom="0.5" header="0.3" footer="0.3"/>
  <pageSetup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Y43"/>
  <sheetViews>
    <sheetView zoomScaleNormal="100" workbookViewId="0">
      <selection activeCell="D10" sqref="D10"/>
    </sheetView>
  </sheetViews>
  <sheetFormatPr defaultRowHeight="12.75" x14ac:dyDescent="0.2"/>
  <cols>
    <col min="1" max="1" width="2.7109375" style="105" customWidth="1"/>
    <col min="2" max="2" width="16.28515625" style="105" customWidth="1"/>
    <col min="3" max="3" width="1.7109375" style="105" customWidth="1"/>
    <col min="4" max="4" width="12.7109375" style="105" bestFit="1" customWidth="1"/>
    <col min="5" max="5" width="14.7109375" style="105" customWidth="1"/>
    <col min="6" max="6" width="1.7109375" style="105" customWidth="1"/>
    <col min="7" max="7" width="11.7109375" style="105" customWidth="1"/>
    <col min="8" max="8" width="18.7109375" style="143" customWidth="1"/>
    <col min="9" max="9" width="10.7109375" style="143" customWidth="1"/>
    <col min="10" max="10" width="3.7109375" style="143" customWidth="1"/>
    <col min="11" max="11" width="9.7109375" style="143" customWidth="1"/>
    <col min="12" max="12" width="4.5703125" style="143" customWidth="1"/>
    <col min="13" max="13" width="13.7109375" style="143" customWidth="1"/>
    <col min="14" max="14" width="2.7109375" style="105" customWidth="1"/>
    <col min="16" max="16" width="11.7109375" bestFit="1" customWidth="1"/>
    <col min="17" max="17" width="12" bestFit="1" customWidth="1"/>
    <col min="18" max="18" width="11" bestFit="1" customWidth="1"/>
    <col min="24" max="24" width="11.42578125" bestFit="1" customWidth="1"/>
    <col min="25" max="25" width="10.140625" bestFit="1" customWidth="1"/>
  </cols>
  <sheetData>
    <row r="1" spans="1:20" x14ac:dyDescent="0.2">
      <c r="A1" s="32"/>
      <c r="B1" s="33"/>
      <c r="C1" s="33"/>
      <c r="D1" s="33"/>
      <c r="E1" s="33"/>
      <c r="F1" s="33"/>
      <c r="G1" s="33"/>
      <c r="H1" s="33"/>
      <c r="I1" s="33"/>
      <c r="J1" s="33"/>
      <c r="K1" s="33"/>
      <c r="L1" s="33"/>
      <c r="M1" s="2764"/>
      <c r="N1" s="2765"/>
    </row>
    <row r="2" spans="1:20" ht="20.25" x14ac:dyDescent="0.3">
      <c r="A2" s="2546" t="s">
        <v>734</v>
      </c>
      <c r="B2" s="2547"/>
      <c r="C2" s="2547"/>
      <c r="D2" s="2547"/>
      <c r="E2" s="2547"/>
      <c r="F2" s="2547"/>
      <c r="G2" s="2547"/>
      <c r="H2" s="2547"/>
      <c r="I2" s="2547"/>
      <c r="J2" s="2547"/>
      <c r="K2" s="2547"/>
      <c r="L2" s="2547"/>
      <c r="M2" s="2547"/>
      <c r="N2" s="2548"/>
    </row>
    <row r="3" spans="1:20" ht="18" x14ac:dyDescent="0.2">
      <c r="A3" s="2559" t="s">
        <v>818</v>
      </c>
      <c r="B3" s="2560"/>
      <c r="C3" s="2560"/>
      <c r="D3" s="2560"/>
      <c r="E3" s="2560"/>
      <c r="F3" s="2560"/>
      <c r="G3" s="2560"/>
      <c r="H3" s="2560"/>
      <c r="I3" s="2560"/>
      <c r="J3" s="2560"/>
      <c r="K3" s="2560"/>
      <c r="L3" s="2560"/>
      <c r="M3" s="2560"/>
      <c r="N3" s="2561"/>
    </row>
    <row r="4" spans="1:20" ht="18" x14ac:dyDescent="0.2">
      <c r="A4" s="2559" t="s">
        <v>1</v>
      </c>
      <c r="B4" s="2560"/>
      <c r="C4" s="2560"/>
      <c r="D4" s="2560"/>
      <c r="E4" s="2560"/>
      <c r="F4" s="2560"/>
      <c r="G4" s="2560"/>
      <c r="H4" s="2560"/>
      <c r="I4" s="2560"/>
      <c r="J4" s="2560"/>
      <c r="K4" s="2560"/>
      <c r="L4" s="2560"/>
      <c r="M4" s="2560"/>
      <c r="N4" s="2561"/>
    </row>
    <row r="5" spans="1:20" ht="6.75" customHeight="1" x14ac:dyDescent="0.2">
      <c r="A5" s="2766"/>
      <c r="B5" s="2767"/>
      <c r="C5" s="2767"/>
      <c r="D5" s="2767"/>
      <c r="E5" s="2767"/>
      <c r="F5" s="2767"/>
      <c r="G5" s="2767"/>
      <c r="H5" s="2767"/>
      <c r="I5" s="2767"/>
      <c r="J5" s="2767"/>
      <c r="K5" s="2767"/>
      <c r="L5" s="2767"/>
      <c r="M5" s="2767"/>
      <c r="N5" s="2768"/>
    </row>
    <row r="6" spans="1:20" ht="12.75" customHeight="1" x14ac:dyDescent="0.2">
      <c r="A6" s="1836"/>
      <c r="B6" s="583"/>
      <c r="C6" s="2758" t="s">
        <v>816</v>
      </c>
      <c r="D6" s="2759"/>
      <c r="E6" s="2760"/>
      <c r="F6" s="2728" t="s">
        <v>817</v>
      </c>
      <c r="G6" s="2716"/>
      <c r="H6" s="2724"/>
      <c r="I6" s="1837"/>
      <c r="J6" s="583"/>
      <c r="K6" s="583"/>
      <c r="L6" s="583"/>
      <c r="M6" s="1838"/>
      <c r="N6" s="1839"/>
    </row>
    <row r="7" spans="1:20" ht="15.75" x14ac:dyDescent="0.2">
      <c r="A7" s="2715" t="s">
        <v>84</v>
      </c>
      <c r="B7" s="2717"/>
      <c r="C7" s="2526"/>
      <c r="D7" s="2527"/>
      <c r="E7" s="2528"/>
      <c r="F7" s="2728"/>
      <c r="G7" s="2716"/>
      <c r="H7" s="2724"/>
      <c r="I7" s="2728" t="s">
        <v>124</v>
      </c>
      <c r="J7" s="2716"/>
      <c r="K7" s="2716" t="s">
        <v>735</v>
      </c>
      <c r="L7" s="2716"/>
      <c r="M7" s="2728" t="s">
        <v>727</v>
      </c>
      <c r="N7" s="2731"/>
    </row>
    <row r="8" spans="1:20" ht="15.75" x14ac:dyDescent="0.2">
      <c r="A8" s="2715" t="s">
        <v>45</v>
      </c>
      <c r="B8" s="2717"/>
      <c r="C8" s="2526"/>
      <c r="D8" s="2527"/>
      <c r="E8" s="2528"/>
      <c r="F8" s="2728"/>
      <c r="G8" s="2716"/>
      <c r="H8" s="2724"/>
      <c r="I8" s="2728" t="s">
        <v>726</v>
      </c>
      <c r="J8" s="2716"/>
      <c r="K8" s="2716" t="s">
        <v>726</v>
      </c>
      <c r="L8" s="2716"/>
      <c r="M8" s="2728" t="s">
        <v>713</v>
      </c>
      <c r="N8" s="2731"/>
    </row>
    <row r="9" spans="1:20" ht="15.75" x14ac:dyDescent="0.2">
      <c r="A9" s="2715" t="s">
        <v>736</v>
      </c>
      <c r="B9" s="2717"/>
      <c r="C9" s="2526"/>
      <c r="D9" s="2527"/>
      <c r="E9" s="2527"/>
      <c r="F9" s="2756" t="s">
        <v>15</v>
      </c>
      <c r="G9" s="2757"/>
      <c r="H9" s="2757"/>
      <c r="I9" s="2728" t="s">
        <v>714</v>
      </c>
      <c r="J9" s="2716"/>
      <c r="K9" s="2716" t="s">
        <v>714</v>
      </c>
      <c r="L9" s="2716"/>
      <c r="M9" s="2728" t="s">
        <v>819</v>
      </c>
      <c r="N9" s="2731"/>
    </row>
    <row r="10" spans="1:20" ht="12.75" customHeight="1" thickBot="1" x14ac:dyDescent="0.25">
      <c r="A10" s="9"/>
      <c r="B10" s="10"/>
      <c r="C10" s="2761"/>
      <c r="D10" s="2762"/>
      <c r="E10" s="2763"/>
      <c r="F10" s="2752"/>
      <c r="G10" s="2753"/>
      <c r="H10" s="2754"/>
      <c r="I10" s="2752"/>
      <c r="J10" s="2753"/>
      <c r="K10" s="2753"/>
      <c r="L10" s="2753"/>
      <c r="M10" s="2752"/>
      <c r="N10" s="2755"/>
      <c r="P10" s="2747"/>
      <c r="Q10" s="2747"/>
      <c r="S10" s="2747"/>
      <c r="T10" s="2747"/>
    </row>
    <row r="11" spans="1:20" x14ac:dyDescent="0.2">
      <c r="A11" s="15"/>
      <c r="B11" s="16"/>
      <c r="C11" s="1583"/>
      <c r="D11" s="69"/>
      <c r="E11" s="1584"/>
      <c r="F11" s="1585"/>
      <c r="G11" s="17"/>
      <c r="H11" s="67"/>
      <c r="I11" s="1586"/>
      <c r="J11" s="67"/>
      <c r="K11" s="67"/>
      <c r="L11" s="67"/>
      <c r="M11" s="1586"/>
      <c r="N11" s="403"/>
      <c r="P11" s="1777"/>
      <c r="Q11" s="1777"/>
    </row>
    <row r="12" spans="1:20" ht="18" customHeight="1" x14ac:dyDescent="0.2">
      <c r="A12" s="2748" t="s">
        <v>737</v>
      </c>
      <c r="B12" s="2749"/>
      <c r="C12" s="774"/>
      <c r="D12" s="1587">
        <v>3996</v>
      </c>
      <c r="E12" s="1588">
        <f>D12/$D$36</f>
        <v>4.9031637430918887E-3</v>
      </c>
      <c r="F12" s="1589"/>
      <c r="G12" s="1590">
        <v>4.9000000000000004</v>
      </c>
      <c r="H12" s="1588">
        <f>G12/$G$36</f>
        <v>8.8734358305717033E-4</v>
      </c>
      <c r="I12" s="1591">
        <v>106</v>
      </c>
      <c r="J12" s="1592"/>
      <c r="K12" s="1593">
        <v>84</v>
      </c>
      <c r="L12" s="1592"/>
      <c r="M12" s="1594">
        <v>987</v>
      </c>
      <c r="N12" s="1595"/>
    </row>
    <row r="13" spans="1:20" ht="18" customHeight="1" x14ac:dyDescent="0.2">
      <c r="A13" s="2748" t="s">
        <v>738</v>
      </c>
      <c r="B13" s="2749"/>
      <c r="C13" s="774"/>
      <c r="D13" s="1587">
        <v>18174</v>
      </c>
      <c r="E13" s="1588">
        <f t="shared" ref="E13:E35" si="0">D13/$D$36</f>
        <v>2.2299824291029027E-2</v>
      </c>
      <c r="F13" s="1589"/>
      <c r="G13" s="1596">
        <v>44.8</v>
      </c>
      <c r="H13" s="1588">
        <f t="shared" ref="H13:H35" si="1">G13/$G$36</f>
        <v>8.1128556165226979E-3</v>
      </c>
      <c r="I13" s="1597">
        <v>197</v>
      </c>
      <c r="J13" s="1598"/>
      <c r="K13" s="1599">
        <v>160</v>
      </c>
      <c r="L13" s="1598"/>
      <c r="M13" s="1594">
        <v>1958</v>
      </c>
      <c r="N13" s="1595"/>
    </row>
    <row r="14" spans="1:20" ht="18" customHeight="1" x14ac:dyDescent="0.2">
      <c r="A14" s="2748" t="s">
        <v>739</v>
      </c>
      <c r="B14" s="2749"/>
      <c r="C14" s="774"/>
      <c r="D14" s="1587">
        <v>30954</v>
      </c>
      <c r="E14" s="1588">
        <f t="shared" si="0"/>
        <v>3.7981113739656236E-2</v>
      </c>
      <c r="F14" s="1589"/>
      <c r="G14" s="1596">
        <v>103.8</v>
      </c>
      <c r="H14" s="1588">
        <f t="shared" si="1"/>
        <v>1.8797196718639646E-2</v>
      </c>
      <c r="I14" s="1597">
        <v>264</v>
      </c>
      <c r="J14" s="1598"/>
      <c r="K14" s="1599">
        <v>196</v>
      </c>
      <c r="L14" s="1598"/>
      <c r="M14" s="1594">
        <v>3527</v>
      </c>
      <c r="N14" s="1595"/>
    </row>
    <row r="15" spans="1:20" ht="18" customHeight="1" x14ac:dyDescent="0.2">
      <c r="A15" s="2748" t="s">
        <v>740</v>
      </c>
      <c r="B15" s="2749"/>
      <c r="C15" s="774"/>
      <c r="D15" s="1587">
        <v>83172</v>
      </c>
      <c r="E15" s="1588">
        <f t="shared" si="0"/>
        <v>0.10205353724735701</v>
      </c>
      <c r="F15" s="1589"/>
      <c r="G15" s="1596">
        <v>348.8</v>
      </c>
      <c r="H15" s="1588">
        <f t="shared" si="1"/>
        <v>6.316437587149816E-2</v>
      </c>
      <c r="I15" s="1600">
        <v>327</v>
      </c>
      <c r="J15" s="1601"/>
      <c r="K15" s="1602">
        <v>238</v>
      </c>
      <c r="L15" s="1601"/>
      <c r="M15" s="1594">
        <v>6227</v>
      </c>
      <c r="N15" s="1595"/>
    </row>
    <row r="16" spans="1:20" ht="18" customHeight="1" x14ac:dyDescent="0.2">
      <c r="A16" s="2748">
        <v>1995</v>
      </c>
      <c r="B16" s="2749"/>
      <c r="C16" s="774"/>
      <c r="D16" s="1587">
        <v>7253</v>
      </c>
      <c r="E16" s="1588">
        <f t="shared" si="0"/>
        <v>8.8995612183797469E-3</v>
      </c>
      <c r="F16" s="1589"/>
      <c r="G16" s="1596">
        <v>27.3</v>
      </c>
      <c r="H16" s="1588">
        <f t="shared" si="1"/>
        <v>4.9437713913185197E-3</v>
      </c>
      <c r="I16" s="1597">
        <v>297</v>
      </c>
      <c r="J16" s="1601"/>
      <c r="K16" s="1599">
        <v>165</v>
      </c>
      <c r="L16" s="1601"/>
      <c r="M16" s="1594">
        <v>2355</v>
      </c>
      <c r="N16" s="1595"/>
    </row>
    <row r="17" spans="1:14" ht="18" customHeight="1" x14ac:dyDescent="0.2">
      <c r="A17" s="2748">
        <v>1996</v>
      </c>
      <c r="B17" s="2749"/>
      <c r="C17" s="774"/>
      <c r="D17" s="1587">
        <v>9231</v>
      </c>
      <c r="E17" s="1588">
        <f t="shared" si="0"/>
        <v>1.1326602730851157E-2</v>
      </c>
      <c r="F17" s="1589"/>
      <c r="G17" s="1596">
        <v>25.6</v>
      </c>
      <c r="H17" s="1588">
        <f t="shared" si="1"/>
        <v>4.6359174951558285E-3</v>
      </c>
      <c r="I17" s="1597">
        <v>221</v>
      </c>
      <c r="J17" s="1601"/>
      <c r="K17" s="1599">
        <v>126</v>
      </c>
      <c r="L17" s="1601"/>
      <c r="M17" s="1594">
        <v>2932</v>
      </c>
      <c r="N17" s="1595"/>
    </row>
    <row r="18" spans="1:14" ht="18" customHeight="1" x14ac:dyDescent="0.2">
      <c r="A18" s="2748">
        <v>1997</v>
      </c>
      <c r="B18" s="2749"/>
      <c r="C18" s="774"/>
      <c r="D18" s="1587">
        <v>12516</v>
      </c>
      <c r="E18" s="1588">
        <f t="shared" si="0"/>
        <v>1.5357356708843363E-2</v>
      </c>
      <c r="F18" s="1589"/>
      <c r="G18" s="1596">
        <v>43.3</v>
      </c>
      <c r="H18" s="1588">
        <f t="shared" si="1"/>
        <v>7.8412198257909113E-3</v>
      </c>
      <c r="I18" s="1597">
        <v>273</v>
      </c>
      <c r="J18" s="1601"/>
      <c r="K18" s="1599">
        <v>198</v>
      </c>
      <c r="L18" s="1601"/>
      <c r="M18" s="1594">
        <v>5142</v>
      </c>
      <c r="N18" s="1595"/>
    </row>
    <row r="19" spans="1:14" ht="18" customHeight="1" x14ac:dyDescent="0.2">
      <c r="A19" s="2748">
        <v>1998</v>
      </c>
      <c r="B19" s="2749"/>
      <c r="C19" s="774"/>
      <c r="D19" s="1587">
        <v>4364</v>
      </c>
      <c r="E19" s="1588">
        <f t="shared" si="0"/>
        <v>5.3547063500633141E-3</v>
      </c>
      <c r="F19" s="1589"/>
      <c r="G19" s="1596">
        <v>14.3</v>
      </c>
      <c r="H19" s="1588">
        <f t="shared" si="1"/>
        <v>2.5895945383097008E-3</v>
      </c>
      <c r="I19" s="1597">
        <v>259</v>
      </c>
      <c r="J19" s="1601"/>
      <c r="K19" s="1599">
        <v>157</v>
      </c>
      <c r="L19" s="1601"/>
      <c r="M19" s="1594">
        <v>2971</v>
      </c>
      <c r="N19" s="1595"/>
    </row>
    <row r="20" spans="1:14" ht="18" customHeight="1" x14ac:dyDescent="0.2">
      <c r="A20" s="2748">
        <v>1999</v>
      </c>
      <c r="B20" s="2749"/>
      <c r="C20" s="774"/>
      <c r="D20" s="1587">
        <v>8697</v>
      </c>
      <c r="E20" s="1588">
        <f t="shared" si="0"/>
        <v>1.0671375143561101E-2</v>
      </c>
      <c r="F20" s="1589"/>
      <c r="G20" s="1596">
        <v>26.5</v>
      </c>
      <c r="H20" s="1588">
        <f t="shared" si="1"/>
        <v>4.7988989695949003E-3</v>
      </c>
      <c r="I20" s="1597">
        <v>241</v>
      </c>
      <c r="J20" s="1601"/>
      <c r="K20" s="1599">
        <v>156</v>
      </c>
      <c r="L20" s="1601"/>
      <c r="M20" s="1594">
        <v>10148</v>
      </c>
      <c r="N20" s="1595"/>
    </row>
    <row r="21" spans="1:14" ht="18" customHeight="1" x14ac:dyDescent="0.2">
      <c r="A21" s="2748">
        <v>2000</v>
      </c>
      <c r="B21" s="2749"/>
      <c r="C21" s="774"/>
      <c r="D21" s="1587">
        <v>8642</v>
      </c>
      <c r="E21" s="1588">
        <f t="shared" si="0"/>
        <v>1.0603889156106132E-2</v>
      </c>
      <c r="F21" s="1589"/>
      <c r="G21" s="1596">
        <v>25.1</v>
      </c>
      <c r="H21" s="1588">
        <f t="shared" si="1"/>
        <v>4.545372231578566E-3</v>
      </c>
      <c r="I21" s="1597">
        <v>232</v>
      </c>
      <c r="J21" s="1601"/>
      <c r="K21" s="1599">
        <v>130</v>
      </c>
      <c r="L21" s="1601"/>
      <c r="M21" s="1594">
        <v>2672</v>
      </c>
      <c r="N21" s="1595"/>
    </row>
    <row r="22" spans="1:14" ht="18" customHeight="1" x14ac:dyDescent="0.2">
      <c r="A22" s="2748">
        <v>2001</v>
      </c>
      <c r="B22" s="2749"/>
      <c r="C22" s="774"/>
      <c r="D22" s="1587">
        <v>47499</v>
      </c>
      <c r="E22" s="1588">
        <f t="shared" si="0"/>
        <v>5.828212578406447E-2</v>
      </c>
      <c r="F22" s="1589"/>
      <c r="G22" s="1596">
        <v>282.5</v>
      </c>
      <c r="H22" s="1588">
        <f t="shared" si="1"/>
        <v>5.115807392115318E-2</v>
      </c>
      <c r="I22" s="1597">
        <v>460</v>
      </c>
      <c r="J22" s="1601"/>
      <c r="K22" s="1599">
        <v>279</v>
      </c>
      <c r="L22" s="1601"/>
      <c r="M22" s="1594">
        <v>18471</v>
      </c>
      <c r="N22" s="1595"/>
    </row>
    <row r="23" spans="1:14" ht="18" customHeight="1" x14ac:dyDescent="0.2">
      <c r="A23" s="2748">
        <v>2002</v>
      </c>
      <c r="B23" s="2749"/>
      <c r="C23" s="774"/>
      <c r="D23" s="1587">
        <v>92545</v>
      </c>
      <c r="E23" s="1588">
        <f t="shared" si="0"/>
        <v>0.11355437652763735</v>
      </c>
      <c r="F23" s="1589"/>
      <c r="G23" s="1596">
        <v>535.70000000000005</v>
      </c>
      <c r="H23" s="1588">
        <f t="shared" si="1"/>
        <v>9.7010195396678808E-2</v>
      </c>
      <c r="I23" s="1597">
        <v>451</v>
      </c>
      <c r="J23" s="1601"/>
      <c r="K23" s="1599">
        <v>285</v>
      </c>
      <c r="L23" s="1601"/>
      <c r="M23" s="1594">
        <v>27626</v>
      </c>
      <c r="N23" s="1595"/>
    </row>
    <row r="24" spans="1:14" ht="18" customHeight="1" x14ac:dyDescent="0.2">
      <c r="A24" s="2748">
        <v>2003</v>
      </c>
      <c r="B24" s="2749"/>
      <c r="C24" s="774"/>
      <c r="D24" s="1587">
        <v>96777</v>
      </c>
      <c r="E24" s="1588">
        <f t="shared" si="0"/>
        <v>0.11874711650780874</v>
      </c>
      <c r="F24" s="1589"/>
      <c r="G24" s="1596">
        <v>861.2</v>
      </c>
      <c r="H24" s="1588">
        <f t="shared" si="1"/>
        <v>0.15595516198547654</v>
      </c>
      <c r="I24" s="1597">
        <v>693</v>
      </c>
      <c r="J24" s="1601"/>
      <c r="K24" s="1599">
        <v>410</v>
      </c>
      <c r="L24" s="1601"/>
      <c r="M24" s="1594">
        <v>28637</v>
      </c>
      <c r="N24" s="1595"/>
    </row>
    <row r="25" spans="1:14" ht="18" customHeight="1" x14ac:dyDescent="0.2">
      <c r="A25" s="2748">
        <v>2004</v>
      </c>
      <c r="B25" s="2749"/>
      <c r="C25" s="774"/>
      <c r="D25" s="1587">
        <v>65500</v>
      </c>
      <c r="E25" s="1588">
        <f t="shared" si="0"/>
        <v>8.0369675969098775E-2</v>
      </c>
      <c r="F25" s="1589"/>
      <c r="G25" s="1596">
        <v>338.2</v>
      </c>
      <c r="H25" s="1588">
        <f t="shared" si="1"/>
        <v>6.1244816283660193E-2</v>
      </c>
      <c r="I25" s="1597">
        <v>405</v>
      </c>
      <c r="J25" s="1601"/>
      <c r="K25" s="1599">
        <v>233</v>
      </c>
      <c r="L25" s="1601"/>
      <c r="M25" s="1594">
        <v>31886</v>
      </c>
      <c r="N25" s="1595"/>
    </row>
    <row r="26" spans="1:14" ht="18" customHeight="1" x14ac:dyDescent="0.2">
      <c r="A26" s="2748">
        <v>2005</v>
      </c>
      <c r="B26" s="2749"/>
      <c r="C26" s="774"/>
      <c r="D26" s="1587">
        <v>109699</v>
      </c>
      <c r="E26" s="1588">
        <f t="shared" si="0"/>
        <v>0.13460264250586515</v>
      </c>
      <c r="F26" s="1589"/>
      <c r="G26" s="1596">
        <v>1096</v>
      </c>
      <c r="H26" s="1588">
        <f t="shared" si="1"/>
        <v>0.1984752177613589</v>
      </c>
      <c r="I26" s="1597">
        <v>777</v>
      </c>
      <c r="J26" s="1601"/>
      <c r="K26" s="1599">
        <v>453</v>
      </c>
      <c r="L26" s="1601"/>
      <c r="M26" s="1594">
        <v>101323</v>
      </c>
      <c r="N26" s="1595"/>
    </row>
    <row r="27" spans="1:14" ht="18" customHeight="1" x14ac:dyDescent="0.2">
      <c r="A27" s="2748">
        <v>2006</v>
      </c>
      <c r="B27" s="2749"/>
      <c r="C27" s="774"/>
      <c r="D27" s="1587">
        <v>21094</v>
      </c>
      <c r="E27" s="1588">
        <f t="shared" si="0"/>
        <v>2.5882716715910987E-2</v>
      </c>
      <c r="F27" s="1589"/>
      <c r="G27" s="1596">
        <v>276.3</v>
      </c>
      <c r="H27" s="1588">
        <f t="shared" si="1"/>
        <v>5.0035312652795129E-2</v>
      </c>
      <c r="I27" s="1597">
        <v>1023</v>
      </c>
      <c r="J27" s="1601"/>
      <c r="K27" s="1599">
        <v>437</v>
      </c>
      <c r="L27" s="1601"/>
      <c r="M27" s="1594">
        <v>14689</v>
      </c>
      <c r="N27" s="1595"/>
    </row>
    <row r="28" spans="1:14" ht="18" customHeight="1" x14ac:dyDescent="0.2">
      <c r="A28" s="2748">
        <v>2007</v>
      </c>
      <c r="B28" s="2749"/>
      <c r="C28" s="774"/>
      <c r="D28" s="1587">
        <v>12579</v>
      </c>
      <c r="E28" s="1588">
        <f t="shared" si="0"/>
        <v>1.5434658839928147E-2</v>
      </c>
      <c r="F28" s="1589"/>
      <c r="G28" s="1596">
        <v>56.2</v>
      </c>
      <c r="H28" s="1588">
        <f t="shared" si="1"/>
        <v>1.017728762608428E-2</v>
      </c>
      <c r="I28" s="1597">
        <v>351</v>
      </c>
      <c r="J28" s="1592"/>
      <c r="K28" s="1599">
        <v>193</v>
      </c>
      <c r="L28" s="1601"/>
      <c r="M28" s="1594">
        <v>10720</v>
      </c>
      <c r="N28" s="1595"/>
    </row>
    <row r="29" spans="1:14" ht="18" customHeight="1" x14ac:dyDescent="0.2">
      <c r="A29" s="2748">
        <v>2008</v>
      </c>
      <c r="B29" s="2749"/>
      <c r="C29" s="774"/>
      <c r="D29" s="1587">
        <v>9407</v>
      </c>
      <c r="E29" s="1588">
        <f t="shared" si="0"/>
        <v>1.1542557890707057E-2</v>
      </c>
      <c r="F29" s="1589"/>
      <c r="G29" s="1596">
        <v>46.5</v>
      </c>
      <c r="H29" s="1588">
        <f t="shared" si="1"/>
        <v>8.4207095126853908E-3</v>
      </c>
      <c r="I29" s="1597">
        <v>390</v>
      </c>
      <c r="J29" s="1592"/>
      <c r="K29" s="1599">
        <v>216</v>
      </c>
      <c r="L29" s="1601"/>
      <c r="M29" s="1594">
        <v>9917</v>
      </c>
      <c r="N29" s="1595"/>
    </row>
    <row r="30" spans="1:14" ht="18" customHeight="1" x14ac:dyDescent="0.2">
      <c r="A30" s="2748">
        <v>2009</v>
      </c>
      <c r="B30" s="2749"/>
      <c r="C30" s="774"/>
      <c r="D30" s="1587">
        <v>101403</v>
      </c>
      <c r="E30" s="1588">
        <f t="shared" si="0"/>
        <v>0.12442330156174845</v>
      </c>
      <c r="F30" s="1589"/>
      <c r="G30" s="1596">
        <v>1028.7</v>
      </c>
      <c r="H30" s="1588">
        <f t="shared" si="1"/>
        <v>0.1862878252838594</v>
      </c>
      <c r="I30" s="1597">
        <v>777</v>
      </c>
      <c r="J30" s="1592"/>
      <c r="K30" s="1599">
        <v>452</v>
      </c>
      <c r="L30" s="1601"/>
      <c r="M30" s="1594">
        <v>103149</v>
      </c>
      <c r="N30" s="1595"/>
    </row>
    <row r="31" spans="1:14" ht="18" customHeight="1" x14ac:dyDescent="0.2">
      <c r="A31" s="2748">
        <v>2010</v>
      </c>
      <c r="B31" s="2749"/>
      <c r="C31" s="774"/>
      <c r="D31" s="1587">
        <v>24509</v>
      </c>
      <c r="E31" s="1588">
        <f t="shared" si="0"/>
        <v>3.0072983027887665E-2</v>
      </c>
      <c r="F31" s="1589"/>
      <c r="G31" s="1596">
        <v>134.19999999999999</v>
      </c>
      <c r="H31" s="1588">
        <f t="shared" si="1"/>
        <v>2.4302348744137191E-2</v>
      </c>
      <c r="I31" s="1597">
        <v>449</v>
      </c>
      <c r="J31" s="1592"/>
      <c r="K31" s="1599">
        <v>274</v>
      </c>
      <c r="L31" s="1601"/>
      <c r="M31" s="1594">
        <v>26318</v>
      </c>
      <c r="N31" s="1595"/>
    </row>
    <row r="32" spans="1:14" ht="18" customHeight="1" x14ac:dyDescent="0.2">
      <c r="A32" s="2748">
        <v>2011</v>
      </c>
      <c r="B32" s="2749"/>
      <c r="C32" s="774"/>
      <c r="D32" s="1587">
        <v>12644</v>
      </c>
      <c r="E32" s="1588">
        <f t="shared" si="0"/>
        <v>1.5514415006920381E-2</v>
      </c>
      <c r="F32" s="1589"/>
      <c r="G32" s="1596">
        <v>72.8</v>
      </c>
      <c r="H32" s="1588">
        <f t="shared" si="1"/>
        <v>1.3183390376849386E-2</v>
      </c>
      <c r="I32" s="1597">
        <v>466</v>
      </c>
      <c r="J32" s="1592"/>
      <c r="K32" s="1599">
        <v>280</v>
      </c>
      <c r="L32" s="1601"/>
      <c r="M32" s="1594">
        <v>18164</v>
      </c>
      <c r="N32" s="1595"/>
    </row>
    <row r="33" spans="1:25" ht="18" customHeight="1" x14ac:dyDescent="0.2">
      <c r="A33" s="2748">
        <v>2012</v>
      </c>
      <c r="B33" s="2749"/>
      <c r="C33" s="774"/>
      <c r="D33" s="1587">
        <v>10200</v>
      </c>
      <c r="E33" s="1588">
        <f t="shared" si="0"/>
        <v>1.2515583128012328E-2</v>
      </c>
      <c r="F33" s="1589"/>
      <c r="G33" s="1596">
        <v>62.7</v>
      </c>
      <c r="H33" s="1588">
        <f t="shared" si="1"/>
        <v>1.135437605258869E-2</v>
      </c>
      <c r="I33" s="1597">
        <v>500</v>
      </c>
      <c r="J33" s="1592"/>
      <c r="K33" s="1599">
        <v>253</v>
      </c>
      <c r="L33" s="1601"/>
      <c r="M33" s="1594">
        <v>17928</v>
      </c>
      <c r="N33" s="1595"/>
    </row>
    <row r="34" spans="1:25" ht="18" customHeight="1" x14ac:dyDescent="0.2">
      <c r="A34" s="2748">
        <v>2013</v>
      </c>
      <c r="B34" s="2749"/>
      <c r="C34" s="774"/>
      <c r="D34" s="1587">
        <v>13750</v>
      </c>
      <c r="E34" s="1588">
        <f t="shared" si="0"/>
        <v>1.6871496863742109E-2</v>
      </c>
      <c r="F34" s="1589"/>
      <c r="G34" s="1596">
        <v>66.5</v>
      </c>
      <c r="H34" s="1588">
        <f t="shared" si="1"/>
        <v>1.2042520055775881E-2</v>
      </c>
      <c r="I34" s="1597">
        <v>633</v>
      </c>
      <c r="J34" s="1592"/>
      <c r="K34" s="1599">
        <v>405</v>
      </c>
      <c r="L34" s="1601"/>
      <c r="M34" s="1594">
        <v>22173</v>
      </c>
      <c r="N34" s="1595"/>
    </row>
    <row r="35" spans="1:25" ht="18" customHeight="1" x14ac:dyDescent="0.2">
      <c r="A35" s="2748">
        <v>2014</v>
      </c>
      <c r="B35" s="2749"/>
      <c r="C35" s="1775"/>
      <c r="D35" s="1587">
        <v>10377</v>
      </c>
      <c r="E35" s="1588">
        <f t="shared" si="0"/>
        <v>1.2732765305821955E-2</v>
      </c>
      <c r="F35" s="1589"/>
      <c r="G35" s="1596">
        <v>0.4</v>
      </c>
      <c r="H35" s="1588">
        <f t="shared" si="1"/>
        <v>7.243621086180982E-5</v>
      </c>
      <c r="I35" s="1597">
        <v>534</v>
      </c>
      <c r="J35" s="1592"/>
      <c r="K35" s="1599">
        <v>391</v>
      </c>
      <c r="L35" s="1601"/>
      <c r="M35" s="1594">
        <v>18400</v>
      </c>
      <c r="N35" s="1595"/>
    </row>
    <row r="36" spans="1:25" ht="18" customHeight="1" thickBot="1" x14ac:dyDescent="0.3">
      <c r="A36" s="2750" t="s">
        <v>22</v>
      </c>
      <c r="B36" s="2751"/>
      <c r="C36" s="1198"/>
      <c r="D36" s="1603">
        <v>814984</v>
      </c>
      <c r="E36" s="1604">
        <v>1</v>
      </c>
      <c r="F36" s="1605"/>
      <c r="G36" s="1606">
        <v>5522.1</v>
      </c>
      <c r="H36" s="1607">
        <v>1</v>
      </c>
      <c r="I36" s="1608">
        <v>539</v>
      </c>
      <c r="J36" s="1609"/>
      <c r="K36" s="1610">
        <v>283</v>
      </c>
      <c r="L36" s="1609"/>
      <c r="M36" s="1611">
        <v>488319</v>
      </c>
      <c r="N36" s="102"/>
    </row>
    <row r="37" spans="1:25" x14ac:dyDescent="0.2">
      <c r="D37" s="1612"/>
      <c r="Q37" s="334"/>
      <c r="R37" s="341"/>
    </row>
    <row r="38" spans="1:25" x14ac:dyDescent="0.2">
      <c r="A38" s="1784" t="s">
        <v>741</v>
      </c>
      <c r="B38" s="1916"/>
      <c r="Y38" s="1717"/>
    </row>
    <row r="39" spans="1:25" x14ac:dyDescent="0.2">
      <c r="A39" s="1784" t="s">
        <v>34</v>
      </c>
      <c r="B39" s="1916"/>
    </row>
    <row r="43" spans="1:25" x14ac:dyDescent="0.2">
      <c r="D43" s="1612"/>
    </row>
  </sheetData>
  <mergeCells count="51">
    <mergeCell ref="M1:N1"/>
    <mergeCell ref="A2:N2"/>
    <mergeCell ref="A3:N3"/>
    <mergeCell ref="A4:N4"/>
    <mergeCell ref="A5:N5"/>
    <mergeCell ref="A9:B9"/>
    <mergeCell ref="F9:H9"/>
    <mergeCell ref="I9:J9"/>
    <mergeCell ref="K9:L9"/>
    <mergeCell ref="M9:N9"/>
    <mergeCell ref="C6:E10"/>
    <mergeCell ref="F6:H8"/>
    <mergeCell ref="A7:B7"/>
    <mergeCell ref="I7:J7"/>
    <mergeCell ref="K7:L7"/>
    <mergeCell ref="M7:N7"/>
    <mergeCell ref="A8:B8"/>
    <mergeCell ref="I8:J8"/>
    <mergeCell ref="K8:L8"/>
    <mergeCell ref="M8:N8"/>
    <mergeCell ref="A24:B24"/>
    <mergeCell ref="F10:H10"/>
    <mergeCell ref="I10:J10"/>
    <mergeCell ref="K10:L10"/>
    <mergeCell ref="M10:N10"/>
    <mergeCell ref="A12:B12"/>
    <mergeCell ref="A13:B13"/>
    <mergeCell ref="A36:B36"/>
    <mergeCell ref="A26:B26"/>
    <mergeCell ref="A27:B27"/>
    <mergeCell ref="A28:B28"/>
    <mergeCell ref="A29:B29"/>
    <mergeCell ref="A30:B30"/>
    <mergeCell ref="A31:B31"/>
    <mergeCell ref="A35:B35"/>
    <mergeCell ref="P10:Q10"/>
    <mergeCell ref="S10:T10"/>
    <mergeCell ref="A32:B32"/>
    <mergeCell ref="A33:B33"/>
    <mergeCell ref="A34:B34"/>
    <mergeCell ref="A25:B25"/>
    <mergeCell ref="A14:B14"/>
    <mergeCell ref="A15:B15"/>
    <mergeCell ref="A16:B16"/>
    <mergeCell ref="A17:B17"/>
    <mergeCell ref="A18:B18"/>
    <mergeCell ref="A19:B19"/>
    <mergeCell ref="A20:B20"/>
    <mergeCell ref="A21:B21"/>
    <mergeCell ref="A22:B22"/>
    <mergeCell ref="A23:B23"/>
  </mergeCells>
  <printOptions horizontalCentered="1"/>
  <pageMargins left="0.7" right="0.7" top="0.75" bottom="0.5" header="0.3" footer="0.3"/>
  <pageSetup scale="8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L39"/>
  <sheetViews>
    <sheetView zoomScaleNormal="100" workbookViewId="0">
      <selection activeCell="D10" sqref="D10"/>
    </sheetView>
  </sheetViews>
  <sheetFormatPr defaultRowHeight="12.75" x14ac:dyDescent="0.2"/>
  <cols>
    <col min="1" max="1" width="2.7109375" style="105" customWidth="1"/>
    <col min="2" max="2" width="20.5703125" style="105" customWidth="1"/>
    <col min="3" max="3" width="15.7109375" style="105" customWidth="1"/>
    <col min="4" max="4" width="11.42578125" style="143" customWidth="1"/>
    <col min="5" max="5" width="4.28515625" style="143" customWidth="1"/>
    <col min="6" max="7" width="15.7109375" style="143" customWidth="1"/>
    <col min="8" max="8" width="5.5703125" style="143" customWidth="1"/>
    <col min="9" max="9" width="14.140625" style="143" customWidth="1"/>
    <col min="10" max="10" width="9.7109375" style="143" customWidth="1"/>
    <col min="11" max="11" width="12.42578125" style="143" customWidth="1"/>
    <col min="12" max="12" width="9.7109375" style="143" customWidth="1"/>
  </cols>
  <sheetData>
    <row r="1" spans="1:12" x14ac:dyDescent="0.2">
      <c r="A1" s="32"/>
      <c r="B1" s="33"/>
      <c r="C1" s="33"/>
      <c r="D1" s="33"/>
      <c r="E1" s="33"/>
      <c r="F1" s="33"/>
      <c r="G1" s="33"/>
      <c r="H1" s="33"/>
      <c r="I1" s="33"/>
      <c r="J1" s="33"/>
      <c r="K1" s="33"/>
      <c r="L1" s="34"/>
    </row>
    <row r="2" spans="1:12" ht="20.25" x14ac:dyDescent="0.3">
      <c r="A2" s="2583" t="s">
        <v>742</v>
      </c>
      <c r="B2" s="2584"/>
      <c r="C2" s="2584"/>
      <c r="D2" s="2584"/>
      <c r="E2" s="2584"/>
      <c r="F2" s="2584"/>
      <c r="G2" s="2584"/>
      <c r="H2" s="2584"/>
      <c r="I2" s="2584"/>
      <c r="J2" s="2584"/>
      <c r="K2" s="2584"/>
      <c r="L2" s="2585"/>
    </row>
    <row r="3" spans="1:12" ht="18" x14ac:dyDescent="0.25">
      <c r="A3" s="2549" t="s">
        <v>821</v>
      </c>
      <c r="B3" s="2550"/>
      <c r="C3" s="2550"/>
      <c r="D3" s="2550"/>
      <c r="E3" s="2550"/>
      <c r="F3" s="2550"/>
      <c r="G3" s="2550"/>
      <c r="H3" s="2550"/>
      <c r="I3" s="2550"/>
      <c r="J3" s="2550"/>
      <c r="K3" s="2550"/>
      <c r="L3" s="2551"/>
    </row>
    <row r="4" spans="1:12" ht="18" x14ac:dyDescent="0.25">
      <c r="A4" s="2549" t="s">
        <v>1</v>
      </c>
      <c r="B4" s="2550"/>
      <c r="C4" s="2550"/>
      <c r="D4" s="2550"/>
      <c r="E4" s="2550"/>
      <c r="F4" s="2550"/>
      <c r="G4" s="2550"/>
      <c r="H4" s="2550"/>
      <c r="I4" s="2550"/>
      <c r="J4" s="2550"/>
      <c r="K4" s="2550"/>
      <c r="L4" s="2551"/>
    </row>
    <row r="5" spans="1:12" ht="12.75" customHeight="1" x14ac:dyDescent="0.2">
      <c r="A5" s="2766"/>
      <c r="B5" s="2767"/>
      <c r="C5" s="2767"/>
      <c r="D5" s="2767"/>
      <c r="E5" s="2767"/>
      <c r="F5" s="2767"/>
      <c r="G5" s="2767"/>
      <c r="H5" s="2767"/>
      <c r="I5" s="2767"/>
      <c r="J5" s="2767"/>
      <c r="K5" s="2767"/>
      <c r="L5" s="2768"/>
    </row>
    <row r="6" spans="1:12" x14ac:dyDescent="0.2">
      <c r="A6" s="1856"/>
      <c r="B6" s="1857"/>
      <c r="C6" s="2698" t="s">
        <v>713</v>
      </c>
      <c r="D6" s="2699"/>
      <c r="E6" s="2773"/>
      <c r="F6" s="2778" t="s">
        <v>314</v>
      </c>
      <c r="G6" s="2699"/>
      <c r="H6" s="2773"/>
      <c r="I6" s="1858"/>
      <c r="J6" s="2139"/>
      <c r="K6" s="1859"/>
      <c r="L6" s="1860"/>
    </row>
    <row r="7" spans="1:12" ht="15.75" x14ac:dyDescent="0.2">
      <c r="A7" s="2780" t="s">
        <v>40</v>
      </c>
      <c r="B7" s="2781"/>
      <c r="C7" s="2632"/>
      <c r="D7" s="2633"/>
      <c r="E7" s="2774"/>
      <c r="F7" s="2779"/>
      <c r="G7" s="2633"/>
      <c r="H7" s="2774"/>
      <c r="I7" s="2650" t="s">
        <v>124</v>
      </c>
      <c r="J7" s="2782"/>
      <c r="K7" s="2694" t="s">
        <v>735</v>
      </c>
      <c r="L7" s="2651"/>
    </row>
    <row r="8" spans="1:12" ht="15.75" x14ac:dyDescent="0.2">
      <c r="A8" s="1861" t="s">
        <v>45</v>
      </c>
      <c r="B8" s="1862"/>
      <c r="C8" s="2632"/>
      <c r="D8" s="2633"/>
      <c r="E8" s="2774"/>
      <c r="F8" s="2779"/>
      <c r="G8" s="2633"/>
      <c r="H8" s="2774"/>
      <c r="I8" s="2650" t="s">
        <v>743</v>
      </c>
      <c r="J8" s="2782"/>
      <c r="K8" s="2694" t="s">
        <v>744</v>
      </c>
      <c r="L8" s="2651"/>
    </row>
    <row r="9" spans="1:12" ht="15.75" x14ac:dyDescent="0.2">
      <c r="A9" s="2644" t="s">
        <v>128</v>
      </c>
      <c r="B9" s="2645"/>
      <c r="C9" s="2632"/>
      <c r="D9" s="2633"/>
      <c r="E9" s="2774"/>
      <c r="F9" s="2779"/>
      <c r="G9" s="2633"/>
      <c r="H9" s="2774"/>
      <c r="I9" s="2650" t="s">
        <v>391</v>
      </c>
      <c r="J9" s="2782"/>
      <c r="K9" s="2694" t="s">
        <v>391</v>
      </c>
      <c r="L9" s="2651"/>
    </row>
    <row r="10" spans="1:12" ht="13.5" thickBot="1" x14ac:dyDescent="0.25">
      <c r="A10" s="1863"/>
      <c r="B10" s="1864"/>
      <c r="C10" s="2775"/>
      <c r="D10" s="2776"/>
      <c r="E10" s="2777"/>
      <c r="F10" s="2783" t="s">
        <v>15</v>
      </c>
      <c r="G10" s="2784"/>
      <c r="H10" s="2785"/>
      <c r="I10" s="1865"/>
      <c r="J10" s="1866"/>
      <c r="K10" s="1867"/>
      <c r="L10" s="1868"/>
    </row>
    <row r="11" spans="1:12" x14ac:dyDescent="0.2">
      <c r="A11" s="478"/>
      <c r="B11" s="1615"/>
      <c r="C11" s="1616"/>
      <c r="D11" s="1616"/>
      <c r="E11" s="1616"/>
      <c r="F11" s="1617"/>
      <c r="G11" s="1616"/>
      <c r="H11" s="1618"/>
      <c r="I11" s="1616"/>
      <c r="J11" s="1619"/>
      <c r="K11" s="1616"/>
      <c r="L11" s="1620"/>
    </row>
    <row r="12" spans="1:12" ht="15" x14ac:dyDescent="0.2">
      <c r="A12" s="2769" t="s">
        <v>130</v>
      </c>
      <c r="B12" s="2770"/>
      <c r="C12" s="1621">
        <v>42462</v>
      </c>
      <c r="D12" s="1622">
        <f>C12/$C$19</f>
        <v>5.2289561667621033E-2</v>
      </c>
      <c r="E12" s="1623"/>
      <c r="F12" s="1624">
        <v>136.2757</v>
      </c>
      <c r="G12" s="1622">
        <f>F12/$F$19</f>
        <v>2.506774372334698E-2</v>
      </c>
      <c r="H12" s="1625"/>
      <c r="I12" s="1626">
        <v>271</v>
      </c>
      <c r="J12" s="1627"/>
      <c r="K12" s="1628">
        <v>146</v>
      </c>
      <c r="L12" s="1629"/>
    </row>
    <row r="13" spans="1:12" ht="15" x14ac:dyDescent="0.2">
      <c r="A13" s="2769" t="s">
        <v>537</v>
      </c>
      <c r="B13" s="2770"/>
      <c r="C13" s="1621">
        <v>103169</v>
      </c>
      <c r="D13" s="1622">
        <f t="shared" ref="D13:D18" si="0">C13/$C$19</f>
        <v>0.1270468133316093</v>
      </c>
      <c r="E13" s="1623"/>
      <c r="F13" s="1630">
        <v>383.04524400000003</v>
      </c>
      <c r="G13" s="1622">
        <f t="shared" ref="G13:G18" si="1">F13/$F$19</f>
        <v>7.0460691165328174E-2</v>
      </c>
      <c r="H13" s="1625"/>
      <c r="I13" s="1631">
        <v>315</v>
      </c>
      <c r="J13" s="1632"/>
      <c r="K13" s="1633">
        <v>195</v>
      </c>
      <c r="L13" s="1634"/>
    </row>
    <row r="14" spans="1:12" ht="15" x14ac:dyDescent="0.2">
      <c r="A14" s="2769" t="s">
        <v>538</v>
      </c>
      <c r="B14" s="2770"/>
      <c r="C14" s="1621">
        <v>65284</v>
      </c>
      <c r="D14" s="1622">
        <f t="shared" si="0"/>
        <v>8.039356940108737E-2</v>
      </c>
      <c r="E14" s="1623"/>
      <c r="F14" s="1630">
        <v>273.26698900000002</v>
      </c>
      <c r="G14" s="1622">
        <f t="shared" si="1"/>
        <v>5.026711914378483E-2</v>
      </c>
      <c r="H14" s="1625"/>
      <c r="I14" s="1631">
        <v>353</v>
      </c>
      <c r="J14" s="1632"/>
      <c r="K14" s="1633">
        <v>210</v>
      </c>
      <c r="L14" s="1634"/>
    </row>
    <row r="15" spans="1:12" ht="15" x14ac:dyDescent="0.2">
      <c r="A15" s="2769" t="s">
        <v>745</v>
      </c>
      <c r="B15" s="2770"/>
      <c r="C15" s="1621">
        <v>201490</v>
      </c>
      <c r="D15" s="1622">
        <f t="shared" si="0"/>
        <v>0.24812358768802606</v>
      </c>
      <c r="E15" s="1623"/>
      <c r="F15" s="1630">
        <v>944.30521599999997</v>
      </c>
      <c r="G15" s="1622">
        <f t="shared" si="1"/>
        <v>0.17370375753936917</v>
      </c>
      <c r="H15" s="1625"/>
      <c r="I15" s="1631">
        <v>399</v>
      </c>
      <c r="J15" s="1632"/>
      <c r="K15" s="1633">
        <v>235</v>
      </c>
      <c r="L15" s="1634"/>
    </row>
    <row r="16" spans="1:12" ht="15" x14ac:dyDescent="0.2">
      <c r="A16" s="2769" t="s">
        <v>541</v>
      </c>
      <c r="B16" s="2770"/>
      <c r="C16" s="1621">
        <v>108658</v>
      </c>
      <c r="D16" s="1622">
        <f t="shared" si="0"/>
        <v>0.13380620770760601</v>
      </c>
      <c r="E16" s="1623"/>
      <c r="F16" s="1630">
        <v>828.35762299999999</v>
      </c>
      <c r="G16" s="1622">
        <f t="shared" si="1"/>
        <v>0.15237534354727125</v>
      </c>
      <c r="H16" s="1625"/>
      <c r="I16" s="1631">
        <v>648</v>
      </c>
      <c r="J16" s="1632"/>
      <c r="K16" s="1633">
        <v>403</v>
      </c>
      <c r="L16" s="1634"/>
    </row>
    <row r="17" spans="1:12" ht="15" customHeight="1" x14ac:dyDescent="0.2">
      <c r="A17" s="2769" t="s">
        <v>746</v>
      </c>
      <c r="B17" s="2770"/>
      <c r="C17" s="1621">
        <v>120159</v>
      </c>
      <c r="D17" s="1622">
        <f t="shared" si="0"/>
        <v>0.14796904150580933</v>
      </c>
      <c r="E17" s="1623"/>
      <c r="F17" s="1630">
        <v>1208.274007</v>
      </c>
      <c r="G17" s="1622">
        <f t="shared" si="1"/>
        <v>0.22226048484841798</v>
      </c>
      <c r="H17" s="1625"/>
      <c r="I17" s="1631">
        <v>832</v>
      </c>
      <c r="J17" s="1632"/>
      <c r="K17" s="1633">
        <v>351</v>
      </c>
      <c r="L17" s="1634"/>
    </row>
    <row r="18" spans="1:12" ht="15" x14ac:dyDescent="0.2">
      <c r="A18" s="2771" t="s">
        <v>747</v>
      </c>
      <c r="B18" s="2772"/>
      <c r="C18" s="1621">
        <v>170834</v>
      </c>
      <c r="D18" s="1622">
        <f t="shared" si="0"/>
        <v>0.21037245014192388</v>
      </c>
      <c r="E18" s="1623"/>
      <c r="F18" s="1630">
        <v>1662.7723109999999</v>
      </c>
      <c r="G18" s="1622">
        <f t="shared" si="1"/>
        <v>0.30586487658786854</v>
      </c>
      <c r="H18" s="1625"/>
      <c r="I18" s="1631">
        <v>795</v>
      </c>
      <c r="J18" s="1632"/>
      <c r="K18" s="1633">
        <v>640</v>
      </c>
      <c r="L18" s="1634"/>
    </row>
    <row r="19" spans="1:12" ht="15" x14ac:dyDescent="0.2">
      <c r="A19" s="2769" t="s">
        <v>22</v>
      </c>
      <c r="B19" s="2770"/>
      <c r="C19" s="1621">
        <v>812055</v>
      </c>
      <c r="D19" s="1622">
        <v>1</v>
      </c>
      <c r="E19" s="1623"/>
      <c r="F19" s="1624">
        <v>5436.2969999999996</v>
      </c>
      <c r="G19" s="1622">
        <v>1</v>
      </c>
      <c r="H19" s="1625"/>
      <c r="I19" s="1635">
        <v>539</v>
      </c>
      <c r="J19" s="1636"/>
      <c r="K19" s="1628">
        <v>283</v>
      </c>
      <c r="L19" s="1629"/>
    </row>
    <row r="20" spans="1:12" ht="6" customHeight="1" thickBot="1" x14ac:dyDescent="0.25">
      <c r="A20" s="999"/>
      <c r="B20" s="1000"/>
      <c r="C20" s="1538"/>
      <c r="D20" s="1538"/>
      <c r="E20" s="1538"/>
      <c r="F20" s="1637"/>
      <c r="G20" s="1538"/>
      <c r="H20" s="1638"/>
      <c r="I20" s="1538"/>
      <c r="J20" s="1639"/>
      <c r="K20" s="1538"/>
      <c r="L20" s="1540"/>
    </row>
    <row r="21" spans="1:12" ht="12.75" customHeight="1" x14ac:dyDescent="0.2"/>
    <row r="22" spans="1:12" x14ac:dyDescent="0.2">
      <c r="A22" s="733" t="s">
        <v>741</v>
      </c>
    </row>
    <row r="23" spans="1:12" x14ac:dyDescent="0.2">
      <c r="A23" s="733" t="s">
        <v>34</v>
      </c>
    </row>
    <row r="24" spans="1:12" x14ac:dyDescent="0.2">
      <c r="A24" s="650" t="s">
        <v>761</v>
      </c>
    </row>
    <row r="31" spans="1:12" x14ac:dyDescent="0.2">
      <c r="L31"/>
    </row>
    <row r="32" spans="1:12" x14ac:dyDescent="0.2">
      <c r="L32"/>
    </row>
    <row r="33" spans="12:12" x14ac:dyDescent="0.2">
      <c r="L33"/>
    </row>
    <row r="34" spans="12:12" x14ac:dyDescent="0.2">
      <c r="L34"/>
    </row>
    <row r="35" spans="12:12" x14ac:dyDescent="0.2">
      <c r="L35"/>
    </row>
    <row r="36" spans="12:12" x14ac:dyDescent="0.2">
      <c r="L36"/>
    </row>
    <row r="37" spans="12:12" x14ac:dyDescent="0.2">
      <c r="L37"/>
    </row>
    <row r="38" spans="12:12" x14ac:dyDescent="0.2">
      <c r="L38"/>
    </row>
    <row r="39" spans="12:12" x14ac:dyDescent="0.2">
      <c r="L39"/>
    </row>
  </sheetData>
  <sortState ref="F29:F49">
    <sortCondition ref="F29"/>
  </sortState>
  <mergeCells count="23">
    <mergeCell ref="A12:B12"/>
    <mergeCell ref="A2:L2"/>
    <mergeCell ref="A3:L3"/>
    <mergeCell ref="A4:L4"/>
    <mergeCell ref="A5:L5"/>
    <mergeCell ref="C6:E10"/>
    <mergeCell ref="F6:H9"/>
    <mergeCell ref="A7:B7"/>
    <mergeCell ref="I7:J7"/>
    <mergeCell ref="K7:L7"/>
    <mergeCell ref="I8:J8"/>
    <mergeCell ref="K8:L8"/>
    <mergeCell ref="A9:B9"/>
    <mergeCell ref="I9:J9"/>
    <mergeCell ref="K9:L9"/>
    <mergeCell ref="F10:H10"/>
    <mergeCell ref="A19:B19"/>
    <mergeCell ref="A13:B13"/>
    <mergeCell ref="A14:B14"/>
    <mergeCell ref="A15:B15"/>
    <mergeCell ref="A16:B16"/>
    <mergeCell ref="A17:B17"/>
    <mergeCell ref="A18:B18"/>
  </mergeCells>
  <printOptions horizontalCentered="1"/>
  <pageMargins left="0.7" right="0.7" top="0.75" bottom="0.5" header="0.3" footer="0.3"/>
  <pageSetup scale="8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X54"/>
  <sheetViews>
    <sheetView zoomScaleNormal="100" workbookViewId="0">
      <selection activeCell="D10" sqref="D10"/>
    </sheetView>
  </sheetViews>
  <sheetFormatPr defaultRowHeight="12.75" x14ac:dyDescent="0.2"/>
  <cols>
    <col min="1" max="1" width="2.28515625" style="105" customWidth="1"/>
    <col min="2" max="2" width="21.7109375" style="105" customWidth="1"/>
    <col min="3" max="3" width="10.7109375" style="105" customWidth="1"/>
    <col min="4" max="4" width="12.7109375" style="105" customWidth="1"/>
    <col min="5" max="5" width="7.7109375" style="105" customWidth="1"/>
    <col min="6" max="6" width="3.7109375" style="105" customWidth="1"/>
    <col min="7" max="8" width="12.7109375" style="105" customWidth="1"/>
    <col min="9" max="9" width="7.7109375" style="105" customWidth="1"/>
    <col min="10" max="10" width="3.7109375" style="105" customWidth="1"/>
    <col min="11" max="12" width="12.7109375" style="105" customWidth="1"/>
    <col min="13" max="13" width="9.28515625" style="105" customWidth="1"/>
    <col min="14" max="14" width="3.28515625" style="105" customWidth="1"/>
    <col min="16" max="16" width="11.28515625" bestFit="1" customWidth="1"/>
    <col min="17" max="17" width="10.28515625" bestFit="1" customWidth="1"/>
    <col min="18" max="22" width="10.28515625" customWidth="1"/>
    <col min="23" max="23" width="13.42578125" bestFit="1" customWidth="1"/>
    <col min="24" max="24" width="13.42578125" customWidth="1"/>
  </cols>
  <sheetData>
    <row r="1" spans="1:16" ht="6" customHeight="1" x14ac:dyDescent="0.2">
      <c r="A1" s="32"/>
      <c r="B1" s="33"/>
      <c r="C1" s="33"/>
      <c r="D1" s="33"/>
      <c r="E1" s="33"/>
      <c r="F1" s="33"/>
      <c r="G1" s="33"/>
      <c r="H1" s="33"/>
      <c r="I1" s="33"/>
      <c r="J1" s="33"/>
      <c r="K1" s="33"/>
      <c r="L1" s="33"/>
      <c r="M1" s="33"/>
      <c r="N1" s="34"/>
    </row>
    <row r="2" spans="1:16" ht="20.25" x14ac:dyDescent="0.3">
      <c r="A2" s="2583" t="s">
        <v>748</v>
      </c>
      <c r="B2" s="2584"/>
      <c r="C2" s="2584"/>
      <c r="D2" s="2584"/>
      <c r="E2" s="2584"/>
      <c r="F2" s="2584"/>
      <c r="G2" s="2584"/>
      <c r="H2" s="2584"/>
      <c r="I2" s="2584"/>
      <c r="J2" s="2584"/>
      <c r="K2" s="2584"/>
      <c r="L2" s="2584"/>
      <c r="M2" s="2584"/>
      <c r="N2" s="2585"/>
    </row>
    <row r="3" spans="1:16" ht="18" x14ac:dyDescent="0.25">
      <c r="A3" s="2549" t="s">
        <v>901</v>
      </c>
      <c r="B3" s="2550"/>
      <c r="C3" s="2550"/>
      <c r="D3" s="2550"/>
      <c r="E3" s="2550"/>
      <c r="F3" s="2550"/>
      <c r="G3" s="2550"/>
      <c r="H3" s="2550"/>
      <c r="I3" s="2550"/>
      <c r="J3" s="2550"/>
      <c r="K3" s="2550"/>
      <c r="L3" s="2550"/>
      <c r="M3" s="2550"/>
      <c r="N3" s="2551"/>
    </row>
    <row r="4" spans="1:16" ht="18" x14ac:dyDescent="0.25">
      <c r="A4" s="2549" t="s">
        <v>1</v>
      </c>
      <c r="B4" s="2550"/>
      <c r="C4" s="2550"/>
      <c r="D4" s="2550"/>
      <c r="E4" s="2550"/>
      <c r="F4" s="2550"/>
      <c r="G4" s="2550"/>
      <c r="H4" s="2550"/>
      <c r="I4" s="2550"/>
      <c r="J4" s="2550"/>
      <c r="K4" s="2550"/>
      <c r="L4" s="2550"/>
      <c r="M4" s="2550"/>
      <c r="N4" s="2551"/>
    </row>
    <row r="5" spans="1:16" ht="8.25" customHeight="1" thickBot="1" x14ac:dyDescent="0.25">
      <c r="A5" s="2766"/>
      <c r="B5" s="2767"/>
      <c r="C5" s="2767"/>
      <c r="D5" s="2767"/>
      <c r="E5" s="2767"/>
      <c r="F5" s="2767"/>
      <c r="G5" s="2767"/>
      <c r="H5" s="2767"/>
      <c r="I5" s="2767"/>
      <c r="J5" s="2767"/>
      <c r="K5" s="2767"/>
      <c r="L5" s="2767"/>
      <c r="M5" s="2767"/>
      <c r="N5" s="2768"/>
    </row>
    <row r="6" spans="1:16" x14ac:dyDescent="0.2">
      <c r="A6" s="2796" t="s">
        <v>749</v>
      </c>
      <c r="B6" s="2797"/>
      <c r="C6" s="2802" t="s">
        <v>750</v>
      </c>
      <c r="D6" s="2803"/>
      <c r="E6" s="2803"/>
      <c r="F6" s="2804"/>
      <c r="G6" s="2803" t="s">
        <v>751</v>
      </c>
      <c r="H6" s="2803"/>
      <c r="I6" s="2803"/>
      <c r="J6" s="2804"/>
      <c r="K6" s="2803" t="s">
        <v>752</v>
      </c>
      <c r="L6" s="2803"/>
      <c r="M6" s="2803"/>
      <c r="N6" s="2806"/>
    </row>
    <row r="7" spans="1:16" x14ac:dyDescent="0.2">
      <c r="A7" s="2798"/>
      <c r="B7" s="2799"/>
      <c r="C7" s="2526"/>
      <c r="D7" s="2527"/>
      <c r="E7" s="2527"/>
      <c r="F7" s="2805"/>
      <c r="G7" s="2527"/>
      <c r="H7" s="2527"/>
      <c r="I7" s="2527"/>
      <c r="J7" s="2805"/>
      <c r="K7" s="2527"/>
      <c r="L7" s="2527"/>
      <c r="M7" s="2527"/>
      <c r="N7" s="2530"/>
    </row>
    <row r="8" spans="1:16" x14ac:dyDescent="0.2">
      <c r="A8" s="2798"/>
      <c r="B8" s="2799"/>
      <c r="C8" s="2526"/>
      <c r="D8" s="2527"/>
      <c r="E8" s="2527"/>
      <c r="F8" s="2805"/>
      <c r="G8" s="2527"/>
      <c r="H8" s="2527"/>
      <c r="I8" s="2527"/>
      <c r="J8" s="2805"/>
      <c r="K8" s="2527"/>
      <c r="L8" s="2527"/>
      <c r="M8" s="2527"/>
      <c r="N8" s="2530"/>
    </row>
    <row r="9" spans="1:16" ht="12.75" customHeight="1" x14ac:dyDescent="0.3">
      <c r="A9" s="2798"/>
      <c r="B9" s="2799"/>
      <c r="C9" s="2758" t="s">
        <v>713</v>
      </c>
      <c r="D9" s="2759"/>
      <c r="E9" s="2807" t="s">
        <v>753</v>
      </c>
      <c r="F9" s="2788"/>
      <c r="G9" s="2759" t="s">
        <v>713</v>
      </c>
      <c r="H9" s="2760"/>
      <c r="I9" s="2787" t="s">
        <v>753</v>
      </c>
      <c r="J9" s="2788"/>
      <c r="K9" s="2759" t="s">
        <v>713</v>
      </c>
      <c r="L9" s="2760"/>
      <c r="M9" s="2787" t="s">
        <v>753</v>
      </c>
      <c r="N9" s="2793"/>
      <c r="P9" s="1780"/>
    </row>
    <row r="10" spans="1:16" ht="12.75" customHeight="1" x14ac:dyDescent="0.3">
      <c r="A10" s="2798"/>
      <c r="B10" s="2799"/>
      <c r="C10" s="2526"/>
      <c r="D10" s="2527"/>
      <c r="E10" s="2808"/>
      <c r="F10" s="2790"/>
      <c r="G10" s="2527"/>
      <c r="H10" s="2528"/>
      <c r="I10" s="2789"/>
      <c r="J10" s="2790"/>
      <c r="K10" s="2527"/>
      <c r="L10" s="2528"/>
      <c r="M10" s="2789"/>
      <c r="N10" s="2794"/>
      <c r="P10" s="1780"/>
    </row>
    <row r="11" spans="1:16" ht="13.5" thickBot="1" x14ac:dyDescent="0.25">
      <c r="A11" s="2800"/>
      <c r="B11" s="2801"/>
      <c r="C11" s="2761"/>
      <c r="D11" s="2762"/>
      <c r="E11" s="2809"/>
      <c r="F11" s="2792"/>
      <c r="G11" s="2762"/>
      <c r="H11" s="2763"/>
      <c r="I11" s="2791"/>
      <c r="J11" s="2792"/>
      <c r="K11" s="2762"/>
      <c r="L11" s="2763"/>
      <c r="M11" s="2791"/>
      <c r="N11" s="2795"/>
      <c r="P11" s="1640"/>
    </row>
    <row r="12" spans="1:16" x14ac:dyDescent="0.2">
      <c r="A12" s="478"/>
      <c r="B12" s="66"/>
      <c r="C12" s="402"/>
      <c r="D12" s="1545"/>
      <c r="E12" s="67"/>
      <c r="F12" s="1881"/>
      <c r="G12" s="67"/>
      <c r="H12" s="1545"/>
      <c r="I12" s="67"/>
      <c r="J12" s="1881"/>
      <c r="K12" s="69"/>
      <c r="L12" s="1871"/>
      <c r="M12" s="67"/>
      <c r="N12" s="403"/>
      <c r="P12" s="1640"/>
    </row>
    <row r="13" spans="1:16" ht="20.25" customHeight="1" x14ac:dyDescent="0.2">
      <c r="A13" s="2748" t="s">
        <v>754</v>
      </c>
      <c r="B13" s="2749"/>
      <c r="C13" s="1641">
        <v>45042</v>
      </c>
      <c r="D13" s="1869">
        <f>C13/$C$20</f>
        <v>5.5466686369765594E-2</v>
      </c>
      <c r="E13" s="1642">
        <v>489</v>
      </c>
      <c r="F13" s="1882"/>
      <c r="G13" s="1644">
        <v>23963</v>
      </c>
      <c r="H13" s="1869">
        <f>G13/$G$20</f>
        <v>5.1466150637769624E-2</v>
      </c>
      <c r="I13" s="1642">
        <v>576</v>
      </c>
      <c r="J13" s="1882"/>
      <c r="K13" s="1644">
        <v>21080</v>
      </c>
      <c r="L13" s="1869">
        <f>K13/$K$20</f>
        <v>6.0846072137810001E-2</v>
      </c>
      <c r="M13" s="1642">
        <v>388</v>
      </c>
      <c r="N13" s="536"/>
      <c r="P13" s="1643"/>
    </row>
    <row r="14" spans="1:16" ht="20.25" customHeight="1" x14ac:dyDescent="0.2">
      <c r="A14" s="2748" t="s">
        <v>755</v>
      </c>
      <c r="B14" s="2749"/>
      <c r="C14" s="1641">
        <v>105414</v>
      </c>
      <c r="D14" s="1869">
        <f t="shared" ref="D14:D19" si="0">C14/$C$20</f>
        <v>0.12981140439994829</v>
      </c>
      <c r="E14" s="1644">
        <v>603</v>
      </c>
      <c r="F14" s="1883"/>
      <c r="G14" s="1644">
        <v>63887</v>
      </c>
      <c r="H14" s="1869">
        <f t="shared" ref="H14:H19" si="1">G14/$G$20</f>
        <v>0.13721228417957634</v>
      </c>
      <c r="I14" s="1644">
        <v>691</v>
      </c>
      <c r="J14" s="1883"/>
      <c r="K14" s="1644">
        <v>41533</v>
      </c>
      <c r="L14" s="1869">
        <f t="shared" ref="L14:L19" si="2">K14/$K$20</f>
        <v>0.11988234886620791</v>
      </c>
      <c r="M14" s="1644">
        <v>467</v>
      </c>
      <c r="N14" s="1645"/>
      <c r="P14" s="1643"/>
    </row>
    <row r="15" spans="1:16" ht="20.25" customHeight="1" x14ac:dyDescent="0.2">
      <c r="A15" s="2748" t="s">
        <v>756</v>
      </c>
      <c r="B15" s="2749"/>
      <c r="C15" s="1641">
        <v>178014</v>
      </c>
      <c r="D15" s="1869">
        <f t="shared" si="0"/>
        <v>0.21921421578587658</v>
      </c>
      <c r="E15" s="1644">
        <v>621</v>
      </c>
      <c r="F15" s="1884"/>
      <c r="G15" s="1644">
        <v>107567</v>
      </c>
      <c r="H15" s="1869">
        <f t="shared" si="1"/>
        <v>0.23102530675011329</v>
      </c>
      <c r="I15" s="1644">
        <v>714</v>
      </c>
      <c r="J15" s="1884"/>
      <c r="K15" s="1644">
        <v>70456</v>
      </c>
      <c r="L15" s="1869">
        <f t="shared" si="2"/>
        <v>0.20336673901999722</v>
      </c>
      <c r="M15" s="1644">
        <v>478</v>
      </c>
      <c r="N15" s="1645"/>
      <c r="P15" s="1643"/>
    </row>
    <row r="16" spans="1:16" ht="20.25" customHeight="1" x14ac:dyDescent="0.2">
      <c r="A16" s="2748" t="s">
        <v>757</v>
      </c>
      <c r="B16" s="2749"/>
      <c r="C16" s="1641">
        <v>158203</v>
      </c>
      <c r="D16" s="1869">
        <f t="shared" si="0"/>
        <v>0.19481808498192857</v>
      </c>
      <c r="E16" s="1644">
        <v>622</v>
      </c>
      <c r="F16" s="1884"/>
      <c r="G16" s="1644">
        <v>97567</v>
      </c>
      <c r="H16" s="1869">
        <f t="shared" si="1"/>
        <v>0.20954796641803067</v>
      </c>
      <c r="I16" s="1644">
        <v>748</v>
      </c>
      <c r="J16" s="1884"/>
      <c r="K16" s="1644">
        <v>60638</v>
      </c>
      <c r="L16" s="1869">
        <f t="shared" si="2"/>
        <v>0.17502770978617282</v>
      </c>
      <c r="M16" s="1644">
        <v>413</v>
      </c>
      <c r="N16" s="1645"/>
      <c r="P16" s="1643"/>
    </row>
    <row r="17" spans="1:16" ht="20.25" customHeight="1" x14ac:dyDescent="0.2">
      <c r="A17" s="2748" t="s">
        <v>758</v>
      </c>
      <c r="B17" s="2749"/>
      <c r="C17" s="1641">
        <v>124401</v>
      </c>
      <c r="D17" s="1869">
        <f t="shared" si="0"/>
        <v>0.15319282560910283</v>
      </c>
      <c r="E17" s="1644">
        <v>597</v>
      </c>
      <c r="F17" s="1884"/>
      <c r="G17" s="1644">
        <v>74062</v>
      </c>
      <c r="H17" s="1869">
        <f t="shared" si="1"/>
        <v>0.15906547796747042</v>
      </c>
      <c r="I17" s="1644">
        <v>770</v>
      </c>
      <c r="J17" s="1884"/>
      <c r="K17" s="1644">
        <v>50340</v>
      </c>
      <c r="L17" s="1869">
        <f t="shared" si="2"/>
        <v>0.14530319124370758</v>
      </c>
      <c r="M17" s="1644">
        <v>331</v>
      </c>
      <c r="N17" s="1645"/>
      <c r="P17" s="1643"/>
    </row>
    <row r="18" spans="1:16" ht="20.25" customHeight="1" x14ac:dyDescent="0.2">
      <c r="A18" s="2748" t="s">
        <v>759</v>
      </c>
      <c r="B18" s="2749"/>
      <c r="C18" s="1641">
        <v>96854</v>
      </c>
      <c r="D18" s="1869">
        <f t="shared" si="0"/>
        <v>0.11927024647345315</v>
      </c>
      <c r="E18" s="1644">
        <v>532</v>
      </c>
      <c r="F18" s="1884"/>
      <c r="G18" s="1644">
        <v>52773</v>
      </c>
      <c r="H18" s="1869">
        <f t="shared" si="1"/>
        <v>0.1133423681344997</v>
      </c>
      <c r="I18" s="1644">
        <v>735</v>
      </c>
      <c r="J18" s="1884"/>
      <c r="K18" s="1644">
        <v>44077</v>
      </c>
      <c r="L18" s="1869">
        <f t="shared" si="2"/>
        <v>0.12722544220200435</v>
      </c>
      <c r="M18" s="1644">
        <v>276</v>
      </c>
      <c r="N18" s="1645"/>
      <c r="P18" s="1643"/>
    </row>
    <row r="19" spans="1:16" ht="20.25" customHeight="1" x14ac:dyDescent="0.2">
      <c r="A19" s="2748" t="s">
        <v>760</v>
      </c>
      <c r="B19" s="2749"/>
      <c r="C19" s="1641">
        <v>104127</v>
      </c>
      <c r="D19" s="1869">
        <f t="shared" si="0"/>
        <v>0.12822653637992501</v>
      </c>
      <c r="E19" s="1644">
        <v>416</v>
      </c>
      <c r="F19" s="1884"/>
      <c r="G19" s="1644">
        <v>45789</v>
      </c>
      <c r="H19" s="1869">
        <f t="shared" si="1"/>
        <v>9.834259364657319E-2</v>
      </c>
      <c r="I19" s="1644">
        <v>642</v>
      </c>
      <c r="J19" s="1884"/>
      <c r="K19" s="1644">
        <v>58323</v>
      </c>
      <c r="L19" s="1869">
        <f t="shared" si="2"/>
        <v>0.16834561030804046</v>
      </c>
      <c r="M19" s="1644">
        <v>233</v>
      </c>
      <c r="N19" s="1645"/>
      <c r="P19" s="1643"/>
    </row>
    <row r="20" spans="1:16" ht="20.25" customHeight="1" x14ac:dyDescent="0.2">
      <c r="A20" s="2748" t="s">
        <v>22</v>
      </c>
      <c r="B20" s="2749"/>
      <c r="C20" s="1641">
        <v>812055</v>
      </c>
      <c r="D20" s="1869">
        <f>SUM(D13:D19)</f>
        <v>1</v>
      </c>
      <c r="E20" s="1642">
        <v>539</v>
      </c>
      <c r="F20" s="1885"/>
      <c r="G20" s="1644">
        <v>465607</v>
      </c>
      <c r="H20" s="1869">
        <f>SUM(H13:H19)</f>
        <v>1.0000021477340333</v>
      </c>
      <c r="I20" s="1642">
        <v>716</v>
      </c>
      <c r="J20" s="1885"/>
      <c r="K20" s="1644">
        <v>346448</v>
      </c>
      <c r="L20" s="1869">
        <f>SUM(L13:L19)</f>
        <v>0.9999971135639405</v>
      </c>
      <c r="M20" s="1642">
        <v>373</v>
      </c>
      <c r="N20" s="536"/>
      <c r="P20" s="1643"/>
    </row>
    <row r="21" spans="1:16" ht="5.25" customHeight="1" thickBot="1" x14ac:dyDescent="0.25">
      <c r="A21" s="502"/>
      <c r="B21" s="96"/>
      <c r="C21" s="1646"/>
      <c r="D21" s="98"/>
      <c r="E21" s="1199"/>
      <c r="F21" s="1878"/>
      <c r="G21" s="98"/>
      <c r="H21" s="1870"/>
      <c r="I21" s="22"/>
      <c r="J21" s="1878"/>
      <c r="K21" s="22"/>
      <c r="L21" s="505"/>
      <c r="M21" s="22"/>
      <c r="N21" s="507"/>
    </row>
    <row r="23" spans="1:16" x14ac:dyDescent="0.2">
      <c r="A23" s="2786" t="s">
        <v>741</v>
      </c>
      <c r="B23" s="2786"/>
      <c r="C23" s="2786"/>
      <c r="D23" s="2786"/>
      <c r="E23" s="2786"/>
      <c r="F23" s="2786"/>
      <c r="G23" s="2786"/>
      <c r="H23" s="2786"/>
      <c r="I23" s="2786"/>
      <c r="J23" s="2786"/>
      <c r="K23" s="2786"/>
      <c r="L23" s="2786"/>
      <c r="M23" s="2786"/>
      <c r="N23" s="2786"/>
    </row>
    <row r="24" spans="1:16" x14ac:dyDescent="0.2">
      <c r="A24" s="2786" t="s">
        <v>34</v>
      </c>
      <c r="B24" s="2786"/>
      <c r="C24" s="2786"/>
      <c r="D24" s="2786"/>
      <c r="E24" s="2786"/>
      <c r="F24" s="2786"/>
      <c r="G24" s="2786"/>
      <c r="H24" s="2786"/>
      <c r="I24" s="2786"/>
      <c r="J24" s="2786"/>
      <c r="K24" s="2786"/>
      <c r="L24" s="2786"/>
      <c r="M24" s="2786"/>
      <c r="N24" s="2786"/>
    </row>
    <row r="25" spans="1:16" x14ac:dyDescent="0.2">
      <c r="A25" s="2786" t="s">
        <v>761</v>
      </c>
      <c r="B25" s="2786"/>
      <c r="C25" s="2786"/>
      <c r="D25" s="2786"/>
      <c r="E25" s="2786"/>
      <c r="F25" s="2786"/>
      <c r="G25" s="2786"/>
      <c r="H25" s="2786"/>
      <c r="I25" s="2786"/>
      <c r="J25" s="2786"/>
      <c r="K25" s="2786"/>
      <c r="L25" s="2786"/>
      <c r="M25" s="2786"/>
      <c r="N25" s="2786"/>
    </row>
    <row r="26" spans="1:16" x14ac:dyDescent="0.2">
      <c r="A26" s="2786" t="s">
        <v>762</v>
      </c>
      <c r="B26" s="2786"/>
      <c r="C26" s="2786"/>
      <c r="D26" s="2786"/>
      <c r="E26" s="2786"/>
      <c r="F26" s="2786"/>
      <c r="G26" s="2786"/>
      <c r="H26" s="2786"/>
      <c r="I26" s="2786"/>
      <c r="J26" s="2786"/>
      <c r="K26" s="2786"/>
      <c r="L26" s="2786"/>
      <c r="M26" s="2786"/>
      <c r="N26" s="2786"/>
    </row>
    <row r="27" spans="1:16" x14ac:dyDescent="0.2">
      <c r="A27" s="2786" t="s">
        <v>904</v>
      </c>
      <c r="B27" s="2786"/>
      <c r="C27" s="2786"/>
      <c r="D27" s="2786"/>
      <c r="E27" s="2786"/>
      <c r="F27" s="2786"/>
      <c r="G27" s="2786"/>
      <c r="H27" s="2786"/>
      <c r="I27" s="2786"/>
      <c r="J27" s="2786"/>
      <c r="K27" s="2786"/>
      <c r="L27" s="2786"/>
      <c r="M27" s="2786"/>
      <c r="N27" s="2786"/>
    </row>
    <row r="39" spans="17:24" x14ac:dyDescent="0.2">
      <c r="Q39" s="1777"/>
      <c r="R39" s="1777"/>
      <c r="S39" s="1777"/>
      <c r="T39" s="1777"/>
      <c r="U39" s="1777"/>
      <c r="V39" s="1777"/>
      <c r="W39" s="1777"/>
      <c r="X39" s="1777"/>
    </row>
    <row r="50" spans="17:24" x14ac:dyDescent="0.2">
      <c r="Q50" s="1662"/>
      <c r="R50" s="1662"/>
      <c r="S50" s="1662"/>
      <c r="T50" s="1662"/>
      <c r="U50" s="1662"/>
      <c r="V50" s="1662"/>
      <c r="W50" s="1779"/>
      <c r="X50" s="1779"/>
    </row>
    <row r="51" spans="17:24" x14ac:dyDescent="0.2">
      <c r="Q51" s="341"/>
      <c r="R51" s="341"/>
      <c r="S51" s="341"/>
      <c r="T51" s="341"/>
      <c r="U51" s="341"/>
      <c r="V51" s="341"/>
      <c r="W51" s="28"/>
      <c r="X51" s="28"/>
    </row>
    <row r="52" spans="17:24" x14ac:dyDescent="0.2">
      <c r="Q52" s="341"/>
      <c r="R52" s="341"/>
      <c r="S52" s="341"/>
      <c r="T52" s="341"/>
      <c r="U52" s="341"/>
      <c r="V52" s="341"/>
      <c r="W52" s="27"/>
      <c r="X52" s="27"/>
    </row>
    <row r="54" spans="17:24" x14ac:dyDescent="0.2">
      <c r="W54" s="1777"/>
      <c r="X54" s="1777"/>
    </row>
  </sheetData>
  <mergeCells count="27">
    <mergeCell ref="A2:N2"/>
    <mergeCell ref="A3:N3"/>
    <mergeCell ref="A4:N4"/>
    <mergeCell ref="A5:N5"/>
    <mergeCell ref="A6:B11"/>
    <mergeCell ref="C6:F8"/>
    <mergeCell ref="G6:J8"/>
    <mergeCell ref="K6:N8"/>
    <mergeCell ref="C9:D11"/>
    <mergeCell ref="E9:F11"/>
    <mergeCell ref="A19:B19"/>
    <mergeCell ref="G9:H11"/>
    <mergeCell ref="I9:J11"/>
    <mergeCell ref="K9:L11"/>
    <mergeCell ref="M9:N11"/>
    <mergeCell ref="A14:B14"/>
    <mergeCell ref="A15:B15"/>
    <mergeCell ref="A16:B16"/>
    <mergeCell ref="A17:B17"/>
    <mergeCell ref="A18:B18"/>
    <mergeCell ref="A13:B13"/>
    <mergeCell ref="A27:N27"/>
    <mergeCell ref="A20:B20"/>
    <mergeCell ref="A23:N23"/>
    <mergeCell ref="A24:N24"/>
    <mergeCell ref="A25:N25"/>
    <mergeCell ref="A26:N26"/>
  </mergeCells>
  <printOptions horizontalCentered="1"/>
  <pageMargins left="0.7" right="0.7" top="0.75" bottom="0.5" header="0.3" footer="0.3"/>
  <pageSetup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R41"/>
  <sheetViews>
    <sheetView zoomScaleNormal="100" workbookViewId="0">
      <selection activeCell="D10" sqref="D10"/>
    </sheetView>
  </sheetViews>
  <sheetFormatPr defaultRowHeight="12.75" x14ac:dyDescent="0.2"/>
  <cols>
    <col min="1" max="1" width="6.7109375" style="105" customWidth="1"/>
    <col min="2" max="2" width="18.140625" style="105" customWidth="1"/>
    <col min="3" max="3" width="10.7109375" style="105" customWidth="1"/>
    <col min="4" max="4" width="12.7109375" style="105" customWidth="1"/>
    <col min="5" max="5" width="7.7109375" style="105" customWidth="1"/>
    <col min="6" max="6" width="3.7109375" style="105" customWidth="1"/>
    <col min="7" max="7" width="10.7109375" style="423" customWidth="1"/>
    <col min="8" max="8" width="12.7109375" style="105" customWidth="1"/>
    <col min="9" max="9" width="7.7109375" style="105" customWidth="1"/>
    <col min="10" max="10" width="3.7109375" style="105" customWidth="1"/>
    <col min="11" max="11" width="10.7109375" style="423" customWidth="1"/>
    <col min="12" max="12" width="12.7109375" style="105" customWidth="1"/>
    <col min="13" max="13" width="9.85546875" style="105" customWidth="1"/>
    <col min="14" max="14" width="4.7109375" style="105" customWidth="1"/>
    <col min="15" max="15" width="14.42578125" bestFit="1" customWidth="1"/>
  </cols>
  <sheetData>
    <row r="1" spans="1:18" ht="6.75" customHeight="1" x14ac:dyDescent="0.2">
      <c r="A1" s="32"/>
      <c r="B1" s="33"/>
      <c r="C1" s="33"/>
      <c r="D1" s="33"/>
      <c r="E1" s="33"/>
      <c r="F1" s="33"/>
      <c r="G1" s="473"/>
      <c r="H1" s="33"/>
      <c r="I1" s="33"/>
      <c r="J1" s="33"/>
      <c r="K1" s="473"/>
      <c r="L1" s="33"/>
      <c r="M1" s="33"/>
      <c r="N1" s="34"/>
    </row>
    <row r="2" spans="1:18" ht="20.25" x14ac:dyDescent="0.3">
      <c r="A2" s="2583" t="s">
        <v>763</v>
      </c>
      <c r="B2" s="2584"/>
      <c r="C2" s="2584"/>
      <c r="D2" s="2584"/>
      <c r="E2" s="2584"/>
      <c r="F2" s="2584"/>
      <c r="G2" s="2584"/>
      <c r="H2" s="2584"/>
      <c r="I2" s="2584"/>
      <c r="J2" s="2584"/>
      <c r="K2" s="2584"/>
      <c r="L2" s="2584"/>
      <c r="M2" s="2584"/>
      <c r="N2" s="2585"/>
    </row>
    <row r="3" spans="1:18" ht="18" x14ac:dyDescent="0.25">
      <c r="A3" s="2733" t="s">
        <v>764</v>
      </c>
      <c r="B3" s="2734"/>
      <c r="C3" s="2734"/>
      <c r="D3" s="2734"/>
      <c r="E3" s="2734"/>
      <c r="F3" s="2734"/>
      <c r="G3" s="2734"/>
      <c r="H3" s="2734"/>
      <c r="I3" s="2734"/>
      <c r="J3" s="2734"/>
      <c r="K3" s="2734"/>
      <c r="L3" s="2734"/>
      <c r="M3" s="2734"/>
      <c r="N3" s="2735"/>
    </row>
    <row r="4" spans="1:18" ht="18" x14ac:dyDescent="0.25">
      <c r="A4" s="2549" t="s">
        <v>902</v>
      </c>
      <c r="B4" s="2550"/>
      <c r="C4" s="2550"/>
      <c r="D4" s="2550"/>
      <c r="E4" s="2550"/>
      <c r="F4" s="2550"/>
      <c r="G4" s="2550"/>
      <c r="H4" s="2550"/>
      <c r="I4" s="2550"/>
      <c r="J4" s="2550"/>
      <c r="K4" s="2550"/>
      <c r="L4" s="2550"/>
      <c r="M4" s="2550"/>
      <c r="N4" s="2551"/>
    </row>
    <row r="5" spans="1:18" ht="18" x14ac:dyDescent="0.25">
      <c r="A5" s="2549" t="s">
        <v>1</v>
      </c>
      <c r="B5" s="2550"/>
      <c r="C5" s="2550"/>
      <c r="D5" s="2550"/>
      <c r="E5" s="2550"/>
      <c r="F5" s="2550"/>
      <c r="G5" s="2550"/>
      <c r="H5" s="2550"/>
      <c r="I5" s="2550"/>
      <c r="J5" s="2550"/>
      <c r="K5" s="2550"/>
      <c r="L5" s="2550"/>
      <c r="M5" s="2550"/>
      <c r="N5" s="2551"/>
    </row>
    <row r="6" spans="1:18" ht="8.25" customHeight="1" thickBot="1" x14ac:dyDescent="0.25">
      <c r="A6" s="2766"/>
      <c r="B6" s="2767"/>
      <c r="C6" s="2767"/>
      <c r="D6" s="2767"/>
      <c r="E6" s="2767"/>
      <c r="F6" s="2767"/>
      <c r="G6" s="2767"/>
      <c r="H6" s="2767"/>
      <c r="I6" s="2767"/>
      <c r="J6" s="2767"/>
      <c r="K6" s="2767"/>
      <c r="L6" s="2767"/>
      <c r="M6" s="2767"/>
      <c r="N6" s="2768"/>
    </row>
    <row r="7" spans="1:18" ht="12.75" customHeight="1" x14ac:dyDescent="0.2">
      <c r="A7" s="2796" t="s">
        <v>749</v>
      </c>
      <c r="B7" s="2797"/>
      <c r="C7" s="2812" t="s">
        <v>765</v>
      </c>
      <c r="D7" s="2813"/>
      <c r="E7" s="2813"/>
      <c r="F7" s="2814"/>
      <c r="G7" s="2759" t="s">
        <v>751</v>
      </c>
      <c r="H7" s="2759"/>
      <c r="I7" s="2759"/>
      <c r="J7" s="2821"/>
      <c r="K7" s="2759" t="s">
        <v>752</v>
      </c>
      <c r="L7" s="2759"/>
      <c r="M7" s="2759"/>
      <c r="N7" s="2821"/>
    </row>
    <row r="8" spans="1:18" ht="12.75" customHeight="1" x14ac:dyDescent="0.2">
      <c r="A8" s="2798"/>
      <c r="B8" s="2799"/>
      <c r="C8" s="2815" t="s">
        <v>766</v>
      </c>
      <c r="D8" s="2816"/>
      <c r="E8" s="2816"/>
      <c r="F8" s="2817"/>
      <c r="G8" s="2527"/>
      <c r="H8" s="2527"/>
      <c r="I8" s="2527"/>
      <c r="J8" s="2805"/>
      <c r="K8" s="2527"/>
      <c r="L8" s="2527"/>
      <c r="M8" s="2527"/>
      <c r="N8" s="2805"/>
    </row>
    <row r="9" spans="1:18" ht="12.75" customHeight="1" x14ac:dyDescent="0.2">
      <c r="A9" s="2798"/>
      <c r="B9" s="2799"/>
      <c r="C9" s="2818"/>
      <c r="D9" s="2819"/>
      <c r="E9" s="2819"/>
      <c r="F9" s="2820"/>
      <c r="G9" s="2822"/>
      <c r="H9" s="2822"/>
      <c r="I9" s="2822"/>
      <c r="J9" s="2823"/>
      <c r="K9" s="2822"/>
      <c r="L9" s="2822"/>
      <c r="M9" s="2822"/>
      <c r="N9" s="2823"/>
    </row>
    <row r="10" spans="1:18" x14ac:dyDescent="0.2">
      <c r="A10" s="2798"/>
      <c r="B10" s="2810"/>
      <c r="C10" s="2526" t="s">
        <v>713</v>
      </c>
      <c r="D10" s="2528"/>
      <c r="E10" s="2789" t="s">
        <v>753</v>
      </c>
      <c r="F10" s="2790"/>
      <c r="G10" s="2527" t="s">
        <v>713</v>
      </c>
      <c r="H10" s="2528"/>
      <c r="I10" s="2789" t="s">
        <v>753</v>
      </c>
      <c r="J10" s="2790"/>
      <c r="K10" s="2527" t="s">
        <v>713</v>
      </c>
      <c r="L10" s="2528"/>
      <c r="M10" s="2789" t="s">
        <v>753</v>
      </c>
      <c r="N10" s="2794"/>
    </row>
    <row r="11" spans="1:18" ht="12.75" customHeight="1" x14ac:dyDescent="0.3">
      <c r="A11" s="2798"/>
      <c r="B11" s="2810"/>
      <c r="C11" s="2526"/>
      <c r="D11" s="2528"/>
      <c r="E11" s="2789"/>
      <c r="F11" s="2790"/>
      <c r="G11" s="2527"/>
      <c r="H11" s="2528"/>
      <c r="I11" s="2789"/>
      <c r="J11" s="2790"/>
      <c r="K11" s="2527"/>
      <c r="L11" s="2528"/>
      <c r="M11" s="2789"/>
      <c r="N11" s="2794"/>
      <c r="P11" s="1780"/>
      <c r="Q11" s="1780"/>
      <c r="R11" s="1780"/>
    </row>
    <row r="12" spans="1:18" ht="13.5" customHeight="1" thickBot="1" x14ac:dyDescent="0.35">
      <c r="A12" s="2800"/>
      <c r="B12" s="2811"/>
      <c r="C12" s="2761"/>
      <c r="D12" s="2763"/>
      <c r="E12" s="2791"/>
      <c r="F12" s="2792"/>
      <c r="G12" s="2762"/>
      <c r="H12" s="2763"/>
      <c r="I12" s="2791"/>
      <c r="J12" s="2792"/>
      <c r="K12" s="2762"/>
      <c r="L12" s="2763"/>
      <c r="M12" s="2791"/>
      <c r="N12" s="2795"/>
      <c r="P12" s="1780"/>
      <c r="Q12" s="1780"/>
      <c r="R12" s="1780"/>
    </row>
    <row r="13" spans="1:18" ht="12.75" customHeight="1" x14ac:dyDescent="0.2">
      <c r="A13" s="478"/>
      <c r="B13" s="66"/>
      <c r="C13" s="402"/>
      <c r="D13" s="1545"/>
      <c r="E13" s="67"/>
      <c r="F13" s="1873"/>
      <c r="G13" s="1879"/>
      <c r="H13" s="1545"/>
      <c r="I13" s="67"/>
      <c r="J13" s="1873"/>
      <c r="K13" s="1872"/>
      <c r="L13" s="1871"/>
      <c r="M13" s="67"/>
      <c r="N13" s="403"/>
      <c r="P13" s="1640"/>
      <c r="Q13" s="1640"/>
      <c r="R13" s="1640"/>
    </row>
    <row r="14" spans="1:18" ht="18.75" customHeight="1" x14ac:dyDescent="0.2">
      <c r="A14" s="2748" t="s">
        <v>754</v>
      </c>
      <c r="B14" s="2749"/>
      <c r="C14" s="1641">
        <f>SUM(G14,K14)</f>
        <v>35626</v>
      </c>
      <c r="D14" s="1869">
        <f>C14/$C$21</f>
        <v>5.3495223479877348E-2</v>
      </c>
      <c r="E14" s="1642">
        <v>523.27</v>
      </c>
      <c r="F14" s="1874"/>
      <c r="G14" s="1644">
        <v>22756</v>
      </c>
      <c r="H14" s="1869">
        <f>G14/$G$21</f>
        <v>5.016124516980891E-2</v>
      </c>
      <c r="I14" s="1642">
        <v>588.66999999999996</v>
      </c>
      <c r="J14" s="1874"/>
      <c r="K14" s="1644">
        <v>12870</v>
      </c>
      <c r="L14" s="1869">
        <f>K14/$K$21</f>
        <v>6.0619191838311139E-2</v>
      </c>
      <c r="M14" s="1642">
        <v>402.73</v>
      </c>
      <c r="N14" s="536"/>
      <c r="P14" s="1640"/>
      <c r="Q14" s="1640"/>
      <c r="R14" s="1640"/>
    </row>
    <row r="15" spans="1:18" ht="18.75" customHeight="1" x14ac:dyDescent="0.2">
      <c r="A15" s="2748" t="s">
        <v>755</v>
      </c>
      <c r="B15" s="2749"/>
      <c r="C15" s="1641">
        <f t="shared" ref="C15:C20" si="0">SUM(G15,K15)</f>
        <v>94261</v>
      </c>
      <c r="D15" s="1869">
        <f t="shared" ref="D15:D20" si="1">C15/$C$21</f>
        <v>0.14154025881201143</v>
      </c>
      <c r="E15" s="1644">
        <v>631.38</v>
      </c>
      <c r="F15" s="1875"/>
      <c r="G15" s="1644">
        <v>62934</v>
      </c>
      <c r="H15" s="1869">
        <f t="shared" ref="H15:H20" si="2">G15/$G$21</f>
        <v>0.13872595374919819</v>
      </c>
      <c r="I15" s="1644">
        <v>696.91</v>
      </c>
      <c r="J15" s="1875"/>
      <c r="K15" s="1644">
        <v>31327</v>
      </c>
      <c r="L15" s="1869">
        <f t="shared" ref="L15:L20" si="3">K15/$K$21</f>
        <v>0.14755380129904996</v>
      </c>
      <c r="M15" s="1644">
        <v>499.64</v>
      </c>
      <c r="N15" s="1645"/>
      <c r="P15" s="1643"/>
      <c r="Q15" s="1643"/>
      <c r="R15" s="1643"/>
    </row>
    <row r="16" spans="1:18" ht="18.75" customHeight="1" x14ac:dyDescent="0.2">
      <c r="A16" s="2748" t="s">
        <v>756</v>
      </c>
      <c r="B16" s="2749"/>
      <c r="C16" s="1641">
        <f t="shared" si="0"/>
        <v>159373</v>
      </c>
      <c r="D16" s="1869">
        <f t="shared" si="1"/>
        <v>0.23931101587768744</v>
      </c>
      <c r="E16" s="1644">
        <v>650.6</v>
      </c>
      <c r="F16" s="1876"/>
      <c r="G16" s="1644">
        <v>105806</v>
      </c>
      <c r="H16" s="1869">
        <f t="shared" si="2"/>
        <v>0.23322906953932157</v>
      </c>
      <c r="I16" s="1644">
        <v>720</v>
      </c>
      <c r="J16" s="1876"/>
      <c r="K16" s="1644">
        <v>53567</v>
      </c>
      <c r="L16" s="1869">
        <f t="shared" si="3"/>
        <v>0.25230677926983786</v>
      </c>
      <c r="M16" s="1644">
        <v>511.45</v>
      </c>
      <c r="N16" s="1645"/>
      <c r="P16" s="1643"/>
      <c r="Q16" s="1643"/>
      <c r="R16" s="1643"/>
    </row>
    <row r="17" spans="1:18" ht="18.75" customHeight="1" x14ac:dyDescent="0.2">
      <c r="A17" s="2748" t="s">
        <v>757</v>
      </c>
      <c r="B17" s="2749"/>
      <c r="C17" s="1641">
        <f t="shared" si="0"/>
        <v>135041</v>
      </c>
      <c r="D17" s="1869">
        <f t="shared" si="1"/>
        <v>0.20277461612154374</v>
      </c>
      <c r="E17" s="1644">
        <v>670.27</v>
      </c>
      <c r="F17" s="1876"/>
      <c r="G17" s="1644">
        <v>95191</v>
      </c>
      <c r="H17" s="1869">
        <f t="shared" si="2"/>
        <v>0.20983033437156265</v>
      </c>
      <c r="I17" s="1644">
        <v>758.17</v>
      </c>
      <c r="J17" s="1876"/>
      <c r="K17" s="1644">
        <v>39850</v>
      </c>
      <c r="L17" s="1869">
        <f t="shared" si="3"/>
        <v>0.18769811925071475</v>
      </c>
      <c r="M17" s="1644">
        <v>455.4</v>
      </c>
      <c r="N17" s="1645"/>
      <c r="P17" s="1643"/>
      <c r="Q17" s="1643"/>
      <c r="R17" s="1643"/>
    </row>
    <row r="18" spans="1:18" ht="18.75" customHeight="1" x14ac:dyDescent="0.2">
      <c r="A18" s="2748" t="s">
        <v>758</v>
      </c>
      <c r="B18" s="2749"/>
      <c r="C18" s="1641">
        <f t="shared" si="0"/>
        <v>98493</v>
      </c>
      <c r="D18" s="1869">
        <f t="shared" si="1"/>
        <v>0.14789493757939595</v>
      </c>
      <c r="E18" s="1644">
        <v>672.78</v>
      </c>
      <c r="F18" s="1876"/>
      <c r="G18" s="1644">
        <v>71261</v>
      </c>
      <c r="H18" s="1869">
        <f t="shared" si="2"/>
        <v>0.1570812309740619</v>
      </c>
      <c r="I18" s="1644">
        <v>784.82</v>
      </c>
      <c r="J18" s="1876"/>
      <c r="K18" s="1644">
        <v>27232</v>
      </c>
      <c r="L18" s="1869">
        <f t="shared" si="3"/>
        <v>0.1282658766232237</v>
      </c>
      <c r="M18" s="1644">
        <v>365.55</v>
      </c>
      <c r="N18" s="1645"/>
      <c r="P18" s="1643"/>
      <c r="Q18" s="1643"/>
      <c r="R18" s="1643"/>
    </row>
    <row r="19" spans="1:18" ht="18.75" customHeight="1" x14ac:dyDescent="0.2">
      <c r="A19" s="2748" t="s">
        <v>759</v>
      </c>
      <c r="B19" s="2749"/>
      <c r="C19" s="1641">
        <f t="shared" si="0"/>
        <v>72595</v>
      </c>
      <c r="D19" s="1869">
        <f t="shared" si="1"/>
        <v>0.10900706642681458</v>
      </c>
      <c r="E19" s="1644">
        <v>623.71</v>
      </c>
      <c r="F19" s="1876"/>
      <c r="G19" s="1644">
        <v>51396</v>
      </c>
      <c r="H19" s="1869">
        <f t="shared" si="2"/>
        <v>0.1132926417976577</v>
      </c>
      <c r="I19" s="1644">
        <v>748.36</v>
      </c>
      <c r="J19" s="1876"/>
      <c r="K19" s="1644">
        <v>21199</v>
      </c>
      <c r="L19" s="1869">
        <f t="shared" si="3"/>
        <v>9.9849747302281106E-2</v>
      </c>
      <c r="M19" s="1644">
        <v>302.81</v>
      </c>
      <c r="N19" s="1645"/>
      <c r="P19" s="1643"/>
      <c r="Q19" s="1643"/>
      <c r="R19" s="1643"/>
    </row>
    <row r="20" spans="1:18" ht="18.75" customHeight="1" x14ac:dyDescent="0.2">
      <c r="A20" s="2748" t="s">
        <v>760</v>
      </c>
      <c r="B20" s="2749"/>
      <c r="C20" s="1641">
        <f t="shared" si="0"/>
        <v>70577</v>
      </c>
      <c r="D20" s="1869">
        <f t="shared" si="1"/>
        <v>0.1059768817026695</v>
      </c>
      <c r="E20" s="1644">
        <v>508.24</v>
      </c>
      <c r="F20" s="1876"/>
      <c r="G20" s="1644">
        <v>44313</v>
      </c>
      <c r="H20" s="1869">
        <f t="shared" si="2"/>
        <v>9.7679524398389089E-2</v>
      </c>
      <c r="I20" s="1644">
        <v>656.18</v>
      </c>
      <c r="J20" s="1876"/>
      <c r="K20" s="1644">
        <v>26264</v>
      </c>
      <c r="L20" s="1869">
        <f t="shared" si="3"/>
        <v>0.1237064844165815</v>
      </c>
      <c r="M20" s="1644">
        <v>243.66</v>
      </c>
      <c r="N20" s="1645"/>
      <c r="P20" s="1643"/>
      <c r="Q20" s="1643"/>
      <c r="R20" s="1643"/>
    </row>
    <row r="21" spans="1:18" ht="18.75" customHeight="1" x14ac:dyDescent="0.2">
      <c r="A21" s="2748" t="s">
        <v>22</v>
      </c>
      <c r="B21" s="2749"/>
      <c r="C21" s="1641">
        <f>SUM(C14:C20)</f>
        <v>665966</v>
      </c>
      <c r="D21" s="1869">
        <f>SUM(D14:D20)</f>
        <v>1</v>
      </c>
      <c r="E21" s="1642">
        <v>631.67999999999995</v>
      </c>
      <c r="F21" s="1877"/>
      <c r="G21" s="1644">
        <f>SUM(G14:G20)</f>
        <v>453657</v>
      </c>
      <c r="H21" s="1869">
        <f>SUM(H14:H20)</f>
        <v>1</v>
      </c>
      <c r="I21" s="1642">
        <v>726.46</v>
      </c>
      <c r="J21" s="1877"/>
      <c r="K21" s="1644">
        <f>SUM(K14:K20)</f>
        <v>212309</v>
      </c>
      <c r="L21" s="1869">
        <f>SUM(L14:L20)</f>
        <v>1</v>
      </c>
      <c r="M21" s="1642">
        <v>422.48</v>
      </c>
      <c r="N21" s="536"/>
      <c r="P21" s="1643"/>
      <c r="Q21" s="1643"/>
      <c r="R21" s="1643"/>
    </row>
    <row r="22" spans="1:18" ht="8.25" customHeight="1" thickBot="1" x14ac:dyDescent="0.25">
      <c r="A22" s="502"/>
      <c r="B22" s="96"/>
      <c r="C22" s="1646"/>
      <c r="D22" s="1870"/>
      <c r="E22" s="22"/>
      <c r="F22" s="1878"/>
      <c r="G22" s="1880"/>
      <c r="H22" s="1870"/>
      <c r="I22" s="22"/>
      <c r="J22" s="1878"/>
      <c r="K22" s="541"/>
      <c r="L22" s="505"/>
      <c r="M22" s="22"/>
      <c r="N22" s="507"/>
      <c r="P22" s="1643"/>
      <c r="Q22" s="1643"/>
      <c r="R22" s="1643"/>
    </row>
    <row r="24" spans="1:18" x14ac:dyDescent="0.2">
      <c r="A24" s="2786" t="s">
        <v>741</v>
      </c>
      <c r="B24" s="2786"/>
      <c r="C24" s="2786"/>
      <c r="D24" s="2786"/>
      <c r="E24" s="2786"/>
      <c r="F24" s="2786"/>
      <c r="G24" s="2786"/>
      <c r="H24" s="2786"/>
      <c r="I24" s="2786"/>
      <c r="J24" s="2786"/>
      <c r="K24" s="2786"/>
      <c r="L24" s="2786"/>
      <c r="M24" s="2786"/>
      <c r="N24" s="2786"/>
    </row>
    <row r="25" spans="1:18" x14ac:dyDescent="0.2">
      <c r="A25" s="2786" t="s">
        <v>34</v>
      </c>
      <c r="B25" s="2786"/>
      <c r="C25" s="2786"/>
      <c r="D25" s="2786"/>
      <c r="E25" s="2786"/>
      <c r="F25" s="2786"/>
      <c r="G25" s="2786"/>
      <c r="H25" s="2786"/>
      <c r="I25" s="2786"/>
      <c r="J25" s="2786"/>
      <c r="K25" s="2786"/>
      <c r="L25" s="2786"/>
      <c r="M25" s="2786"/>
      <c r="N25" s="2786"/>
      <c r="P25" s="266"/>
    </row>
    <row r="26" spans="1:18" x14ac:dyDescent="0.2">
      <c r="A26" s="2786" t="s">
        <v>761</v>
      </c>
      <c r="B26" s="2786"/>
      <c r="C26" s="2786"/>
      <c r="D26" s="2786"/>
      <c r="E26" s="2786"/>
      <c r="F26" s="2786"/>
      <c r="G26" s="2786"/>
      <c r="H26" s="2786"/>
      <c r="I26" s="2786"/>
      <c r="J26" s="2786"/>
      <c r="K26" s="2786"/>
      <c r="L26" s="2786"/>
      <c r="M26" s="2786"/>
      <c r="N26" s="2786"/>
      <c r="P26" s="266"/>
    </row>
    <row r="27" spans="1:18" x14ac:dyDescent="0.2">
      <c r="A27" s="2786" t="s">
        <v>762</v>
      </c>
      <c r="B27" s="2786"/>
      <c r="C27" s="2786"/>
      <c r="D27" s="2786"/>
      <c r="E27" s="2786"/>
      <c r="F27" s="2786"/>
      <c r="G27" s="2786"/>
      <c r="H27" s="2786"/>
      <c r="I27" s="2786"/>
      <c r="J27" s="2786"/>
      <c r="K27" s="2786"/>
      <c r="L27" s="2786"/>
      <c r="M27" s="2786"/>
      <c r="N27" s="2786"/>
      <c r="P27" s="266"/>
    </row>
    <row r="28" spans="1:18" x14ac:dyDescent="0.2">
      <c r="A28" s="2786" t="s">
        <v>904</v>
      </c>
      <c r="B28" s="2786"/>
      <c r="C28" s="2786"/>
      <c r="D28" s="2786"/>
      <c r="E28" s="2786"/>
      <c r="F28" s="2786"/>
      <c r="G28" s="2786"/>
      <c r="H28" s="2786"/>
      <c r="I28" s="2786"/>
      <c r="J28" s="2786"/>
      <c r="K28" s="2786"/>
      <c r="L28" s="2786"/>
      <c r="M28" s="2786"/>
      <c r="N28" s="2786"/>
    </row>
    <row r="37" spans="7:8" x14ac:dyDescent="0.2">
      <c r="G37" s="424"/>
    </row>
    <row r="38" spans="7:8" x14ac:dyDescent="0.2">
      <c r="H38" s="749"/>
    </row>
    <row r="39" spans="7:8" x14ac:dyDescent="0.2">
      <c r="H39" s="749"/>
    </row>
    <row r="40" spans="7:8" x14ac:dyDescent="0.2">
      <c r="H40" s="749"/>
    </row>
    <row r="41" spans="7:8" x14ac:dyDescent="0.2">
      <c r="H41" s="749"/>
    </row>
  </sheetData>
  <mergeCells count="28">
    <mergeCell ref="A7:B12"/>
    <mergeCell ref="C7:F9"/>
    <mergeCell ref="G7:J9"/>
    <mergeCell ref="K7:N9"/>
    <mergeCell ref="C10:D12"/>
    <mergeCell ref="E10:F12"/>
    <mergeCell ref="G10:H12"/>
    <mergeCell ref="I10:J12"/>
    <mergeCell ref="K10:L12"/>
    <mergeCell ref="M10:N12"/>
    <mergeCell ref="A2:N2"/>
    <mergeCell ref="A3:N3"/>
    <mergeCell ref="A4:N4"/>
    <mergeCell ref="A5:N5"/>
    <mergeCell ref="A6:N6"/>
    <mergeCell ref="A28:N28"/>
    <mergeCell ref="A27:N27"/>
    <mergeCell ref="A14:B14"/>
    <mergeCell ref="A15:B15"/>
    <mergeCell ref="A16:B16"/>
    <mergeCell ref="A17:B17"/>
    <mergeCell ref="A18:B18"/>
    <mergeCell ref="A19:B19"/>
    <mergeCell ref="A20:B20"/>
    <mergeCell ref="A21:B21"/>
    <mergeCell ref="A24:N24"/>
    <mergeCell ref="A25:N25"/>
    <mergeCell ref="A26:N26"/>
  </mergeCells>
  <printOptions horizontalCentered="1"/>
  <pageMargins left="0.7" right="0.7" top="0.75" bottom="0.5" header="0.3" footer="0.3"/>
  <pageSetup scale="9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27"/>
  <sheetViews>
    <sheetView zoomScaleNormal="100" workbookViewId="0">
      <selection activeCell="D10" sqref="D10"/>
    </sheetView>
  </sheetViews>
  <sheetFormatPr defaultRowHeight="12.75" x14ac:dyDescent="0.2"/>
  <cols>
    <col min="1" max="1" width="2.28515625" style="105" customWidth="1"/>
    <col min="2" max="2" width="18.140625" style="105" customWidth="1"/>
    <col min="3" max="3" width="10.7109375" style="105" customWidth="1"/>
    <col min="4" max="4" width="12.7109375" style="105" customWidth="1"/>
    <col min="5" max="5" width="7.7109375" style="105" customWidth="1"/>
    <col min="6" max="6" width="3.7109375" style="105" customWidth="1"/>
    <col min="7" max="7" width="10.7109375" style="423" customWidth="1"/>
    <col min="8" max="8" width="12.7109375" style="105" customWidth="1"/>
    <col min="9" max="9" width="7.7109375" style="105" customWidth="1"/>
    <col min="10" max="10" width="3.7109375" style="105" customWidth="1"/>
    <col min="11" max="11" width="10.7109375" style="423" customWidth="1"/>
    <col min="12" max="12" width="12.7109375" style="105" customWidth="1"/>
    <col min="13" max="13" width="7.7109375" style="105" customWidth="1"/>
    <col min="14" max="14" width="3.7109375" style="105" customWidth="1"/>
  </cols>
  <sheetData>
    <row r="1" spans="1:14" ht="6.75" customHeight="1" x14ac:dyDescent="0.2">
      <c r="A1" s="32"/>
      <c r="B1" s="33"/>
      <c r="C1" s="33"/>
      <c r="D1" s="33"/>
      <c r="E1" s="33"/>
      <c r="F1" s="33"/>
      <c r="G1" s="473"/>
      <c r="H1" s="33"/>
      <c r="I1" s="33"/>
      <c r="J1" s="33"/>
      <c r="K1" s="473"/>
      <c r="L1" s="33"/>
      <c r="M1" s="33"/>
      <c r="N1" s="34"/>
    </row>
    <row r="2" spans="1:14" ht="20.25" x14ac:dyDescent="0.3">
      <c r="A2" s="2583" t="s">
        <v>767</v>
      </c>
      <c r="B2" s="2584"/>
      <c r="C2" s="2584"/>
      <c r="D2" s="2584"/>
      <c r="E2" s="2584"/>
      <c r="F2" s="2584"/>
      <c r="G2" s="2584"/>
      <c r="H2" s="2584"/>
      <c r="I2" s="2584"/>
      <c r="J2" s="2584"/>
      <c r="K2" s="2584"/>
      <c r="L2" s="2584"/>
      <c r="M2" s="2584"/>
      <c r="N2" s="2585"/>
    </row>
    <row r="3" spans="1:14" ht="18" x14ac:dyDescent="0.25">
      <c r="A3" s="2549" t="s">
        <v>768</v>
      </c>
      <c r="B3" s="2550"/>
      <c r="C3" s="2550"/>
      <c r="D3" s="2550"/>
      <c r="E3" s="2550"/>
      <c r="F3" s="2550"/>
      <c r="G3" s="2550"/>
      <c r="H3" s="2550"/>
      <c r="I3" s="2550"/>
      <c r="J3" s="2550"/>
      <c r="K3" s="2550"/>
      <c r="L3" s="2550"/>
      <c r="M3" s="2550"/>
      <c r="N3" s="2551"/>
    </row>
    <row r="4" spans="1:14" ht="18" x14ac:dyDescent="0.25">
      <c r="A4" s="2549" t="s">
        <v>903</v>
      </c>
      <c r="B4" s="2550"/>
      <c r="C4" s="2550"/>
      <c r="D4" s="2550"/>
      <c r="E4" s="2550"/>
      <c r="F4" s="2550"/>
      <c r="G4" s="2550"/>
      <c r="H4" s="2550"/>
      <c r="I4" s="2550"/>
      <c r="J4" s="2550"/>
      <c r="K4" s="2550"/>
      <c r="L4" s="2550"/>
      <c r="M4" s="2550"/>
      <c r="N4" s="2551"/>
    </row>
    <row r="5" spans="1:14" ht="18" x14ac:dyDescent="0.25">
      <c r="A5" s="2549" t="s">
        <v>1</v>
      </c>
      <c r="B5" s="2550"/>
      <c r="C5" s="2550"/>
      <c r="D5" s="2550"/>
      <c r="E5" s="2550"/>
      <c r="F5" s="2550"/>
      <c r="G5" s="2550"/>
      <c r="H5" s="2550"/>
      <c r="I5" s="2550"/>
      <c r="J5" s="2550"/>
      <c r="K5" s="2550"/>
      <c r="L5" s="2550"/>
      <c r="M5" s="2550"/>
      <c r="N5" s="2551"/>
    </row>
    <row r="6" spans="1:14" ht="8.25" customHeight="1" x14ac:dyDescent="0.2">
      <c r="A6" s="2766"/>
      <c r="B6" s="2767"/>
      <c r="C6" s="2767"/>
      <c r="D6" s="2767"/>
      <c r="E6" s="2767"/>
      <c r="F6" s="2767"/>
      <c r="G6" s="2767"/>
      <c r="H6" s="2767"/>
      <c r="I6" s="2767"/>
      <c r="J6" s="2767"/>
      <c r="K6" s="2767"/>
      <c r="L6" s="2767"/>
      <c r="M6" s="2767"/>
      <c r="N6" s="2768"/>
    </row>
    <row r="7" spans="1:14" ht="12.75" customHeight="1" x14ac:dyDescent="0.2">
      <c r="A7" s="2824" t="s">
        <v>749</v>
      </c>
      <c r="B7" s="2825"/>
      <c r="C7" s="2812" t="s">
        <v>769</v>
      </c>
      <c r="D7" s="2813"/>
      <c r="E7" s="2813"/>
      <c r="F7" s="2814"/>
      <c r="G7" s="2759" t="s">
        <v>751</v>
      </c>
      <c r="H7" s="2759"/>
      <c r="I7" s="2759"/>
      <c r="J7" s="2821"/>
      <c r="K7" s="2759" t="s">
        <v>752</v>
      </c>
      <c r="L7" s="2759"/>
      <c r="M7" s="2759"/>
      <c r="N7" s="2826"/>
    </row>
    <row r="8" spans="1:14" ht="12.75" customHeight="1" x14ac:dyDescent="0.2">
      <c r="A8" s="2798"/>
      <c r="B8" s="2799"/>
      <c r="C8" s="2815" t="s">
        <v>770</v>
      </c>
      <c r="D8" s="2816"/>
      <c r="E8" s="2816"/>
      <c r="F8" s="2817"/>
      <c r="G8" s="2527"/>
      <c r="H8" s="2527"/>
      <c r="I8" s="2527"/>
      <c r="J8" s="2805"/>
      <c r="K8" s="2527"/>
      <c r="L8" s="2527"/>
      <c r="M8" s="2527"/>
      <c r="N8" s="2530"/>
    </row>
    <row r="9" spans="1:14" ht="12.75" customHeight="1" x14ac:dyDescent="0.2">
      <c r="A9" s="2798"/>
      <c r="B9" s="2799"/>
      <c r="C9" s="2818"/>
      <c r="D9" s="2819"/>
      <c r="E9" s="2819"/>
      <c r="F9" s="2820"/>
      <c r="G9" s="2822"/>
      <c r="H9" s="2822"/>
      <c r="I9" s="2822"/>
      <c r="J9" s="2823"/>
      <c r="K9" s="2822"/>
      <c r="L9" s="2822"/>
      <c r="M9" s="2822"/>
      <c r="N9" s="2827"/>
    </row>
    <row r="10" spans="1:14" x14ac:dyDescent="0.2">
      <c r="A10" s="2798"/>
      <c r="B10" s="2799"/>
      <c r="C10" s="2529" t="s">
        <v>713</v>
      </c>
      <c r="D10" s="2528"/>
      <c r="E10" s="2789" t="s">
        <v>753</v>
      </c>
      <c r="F10" s="2790"/>
      <c r="G10" s="2527" t="s">
        <v>713</v>
      </c>
      <c r="H10" s="2528"/>
      <c r="I10" s="2789" t="s">
        <v>753</v>
      </c>
      <c r="J10" s="2790"/>
      <c r="K10" s="2527" t="s">
        <v>713</v>
      </c>
      <c r="L10" s="2528"/>
      <c r="M10" s="2789" t="s">
        <v>753</v>
      </c>
      <c r="N10" s="2794"/>
    </row>
    <row r="11" spans="1:14" ht="12.75" customHeight="1" x14ac:dyDescent="0.2">
      <c r="A11" s="2798"/>
      <c r="B11" s="2799"/>
      <c r="C11" s="2529"/>
      <c r="D11" s="2528"/>
      <c r="E11" s="2789"/>
      <c r="F11" s="2790"/>
      <c r="G11" s="2527"/>
      <c r="H11" s="2528"/>
      <c r="I11" s="2789"/>
      <c r="J11" s="2790"/>
      <c r="K11" s="2527"/>
      <c r="L11" s="2528"/>
      <c r="M11" s="2789"/>
      <c r="N11" s="2794"/>
    </row>
    <row r="12" spans="1:14" ht="13.5" customHeight="1" thickBot="1" x14ac:dyDescent="0.25">
      <c r="A12" s="2800"/>
      <c r="B12" s="2801"/>
      <c r="C12" s="2828"/>
      <c r="D12" s="2763"/>
      <c r="E12" s="2791"/>
      <c r="F12" s="2792"/>
      <c r="G12" s="2762"/>
      <c r="H12" s="2763"/>
      <c r="I12" s="2791"/>
      <c r="J12" s="2792"/>
      <c r="K12" s="2762"/>
      <c r="L12" s="2763"/>
      <c r="M12" s="2791"/>
      <c r="N12" s="2795"/>
    </row>
    <row r="13" spans="1:14" x14ac:dyDescent="0.2">
      <c r="A13" s="478"/>
      <c r="B13" s="66"/>
      <c r="C13" s="402"/>
      <c r="D13" s="1545"/>
      <c r="E13" s="67"/>
      <c r="F13" s="1873"/>
      <c r="G13" s="1879"/>
      <c r="H13" s="1545"/>
      <c r="I13" s="67"/>
      <c r="J13" s="1873"/>
      <c r="K13" s="1872"/>
      <c r="L13" s="1871"/>
      <c r="M13" s="67"/>
      <c r="N13" s="403"/>
    </row>
    <row r="14" spans="1:14" ht="21" customHeight="1" x14ac:dyDescent="0.2">
      <c r="A14" s="2748" t="s">
        <v>754</v>
      </c>
      <c r="B14" s="2749"/>
      <c r="C14" s="1641">
        <f>G14+K14</f>
        <v>9418</v>
      </c>
      <c r="D14" s="1869">
        <f>C14/$C$21</f>
        <v>6.4467550602714779E-2</v>
      </c>
      <c r="E14" s="1642">
        <v>357.06</v>
      </c>
      <c r="F14" s="1874"/>
      <c r="G14" s="1644">
        <v>1203</v>
      </c>
      <c r="H14" s="1869">
        <f>G14/$G$21</f>
        <v>0.10141628730399595</v>
      </c>
      <c r="I14" s="1642">
        <v>303.88</v>
      </c>
      <c r="J14" s="1874"/>
      <c r="K14" s="1644">
        <v>8215</v>
      </c>
      <c r="L14" s="1869">
        <f>K14/$K$21</f>
        <v>6.1202291640281015E-2</v>
      </c>
      <c r="M14" s="1642">
        <v>364.48</v>
      </c>
      <c r="N14" s="536"/>
    </row>
    <row r="15" spans="1:14" ht="21" customHeight="1" x14ac:dyDescent="0.2">
      <c r="A15" s="2748" t="s">
        <v>755</v>
      </c>
      <c r="B15" s="2749"/>
      <c r="C15" s="1641">
        <f t="shared" ref="C15:C20" si="0">G15+K15</f>
        <v>11160</v>
      </c>
      <c r="D15" s="1869">
        <f t="shared" ref="D15:D20" si="1">C15/$C$21</f>
        <v>7.6391788567243255E-2</v>
      </c>
      <c r="E15" s="1644">
        <v>357.39</v>
      </c>
      <c r="F15" s="1875"/>
      <c r="G15" s="1644">
        <v>940</v>
      </c>
      <c r="H15" s="1869">
        <f t="shared" ref="H15:H20" si="2">G15/$G$21</f>
        <v>7.924464677120216E-2</v>
      </c>
      <c r="I15" s="1644">
        <v>268.27999999999997</v>
      </c>
      <c r="J15" s="1875"/>
      <c r="K15" s="1644">
        <v>10220</v>
      </c>
      <c r="L15" s="1869">
        <f t="shared" ref="L15:L20" si="3">K15/$K$21</f>
        <v>7.6139673836113447E-2</v>
      </c>
      <c r="M15" s="1644">
        <v>365.26</v>
      </c>
      <c r="N15" s="1645"/>
    </row>
    <row r="16" spans="1:14" ht="21" customHeight="1" x14ac:dyDescent="0.2">
      <c r="A16" s="2748" t="s">
        <v>756</v>
      </c>
      <c r="B16" s="2749"/>
      <c r="C16" s="1641">
        <f t="shared" si="0"/>
        <v>18652</v>
      </c>
      <c r="D16" s="1869">
        <f t="shared" si="1"/>
        <v>0.12767559501399831</v>
      </c>
      <c r="E16" s="1644">
        <v>360.47</v>
      </c>
      <c r="F16" s="1876"/>
      <c r="G16" s="1644">
        <v>1740</v>
      </c>
      <c r="H16" s="1869">
        <f t="shared" si="2"/>
        <v>0.14668689934243803</v>
      </c>
      <c r="I16" s="1644">
        <v>290.43</v>
      </c>
      <c r="J16" s="1876"/>
      <c r="K16" s="1644">
        <v>16912</v>
      </c>
      <c r="L16" s="1869">
        <f t="shared" si="3"/>
        <v>0.12599551506030829</v>
      </c>
      <c r="M16" s="1644">
        <v>367.35</v>
      </c>
      <c r="N16" s="1645"/>
    </row>
    <row r="17" spans="1:14" ht="21" customHeight="1" x14ac:dyDescent="0.2">
      <c r="A17" s="2748" t="s">
        <v>757</v>
      </c>
      <c r="B17" s="2749"/>
      <c r="C17" s="1641">
        <f t="shared" si="0"/>
        <v>23162</v>
      </c>
      <c r="D17" s="1869">
        <f t="shared" si="1"/>
        <v>0.15854718698875342</v>
      </c>
      <c r="E17" s="1644">
        <v>325.95</v>
      </c>
      <c r="F17" s="1876"/>
      <c r="G17" s="1644">
        <v>2357</v>
      </c>
      <c r="H17" s="1869">
        <f t="shared" si="2"/>
        <v>0.19870173663800372</v>
      </c>
      <c r="I17" s="1644">
        <v>296.77999999999997</v>
      </c>
      <c r="J17" s="1876"/>
      <c r="K17" s="1644">
        <v>20805</v>
      </c>
      <c r="L17" s="1869">
        <f t="shared" si="3"/>
        <v>0.15499862173780238</v>
      </c>
      <c r="M17" s="1644">
        <v>329.17</v>
      </c>
      <c r="N17" s="1645"/>
    </row>
    <row r="18" spans="1:14" ht="21" customHeight="1" x14ac:dyDescent="0.2">
      <c r="A18" s="2748" t="s">
        <v>758</v>
      </c>
      <c r="B18" s="2749"/>
      <c r="C18" s="1641">
        <f t="shared" si="0"/>
        <v>25907</v>
      </c>
      <c r="D18" s="1869">
        <f t="shared" si="1"/>
        <v>0.17733710272505115</v>
      </c>
      <c r="E18" s="1644">
        <v>295.44</v>
      </c>
      <c r="F18" s="1876"/>
      <c r="G18" s="1644">
        <v>2788</v>
      </c>
      <c r="H18" s="1869">
        <f t="shared" si="2"/>
        <v>0.23503625021075705</v>
      </c>
      <c r="I18" s="1644">
        <v>348.43</v>
      </c>
      <c r="J18" s="1876"/>
      <c r="K18" s="1644">
        <v>23119</v>
      </c>
      <c r="L18" s="1869">
        <f t="shared" si="3"/>
        <v>0.17223807430695762</v>
      </c>
      <c r="M18" s="1644">
        <v>289.24</v>
      </c>
      <c r="N18" s="1645"/>
    </row>
    <row r="19" spans="1:14" ht="21" customHeight="1" x14ac:dyDescent="0.2">
      <c r="A19" s="2748" t="s">
        <v>759</v>
      </c>
      <c r="B19" s="2749"/>
      <c r="C19" s="1641">
        <f t="shared" si="0"/>
        <v>24253</v>
      </c>
      <c r="D19" s="1869">
        <f t="shared" si="1"/>
        <v>0.16601523728685938</v>
      </c>
      <c r="E19" s="1644">
        <v>248.27</v>
      </c>
      <c r="F19" s="1876"/>
      <c r="G19" s="1644">
        <v>1367</v>
      </c>
      <c r="H19" s="1869">
        <f t="shared" si="2"/>
        <v>0.1152419490810993</v>
      </c>
      <c r="I19" s="1644">
        <v>186.33</v>
      </c>
      <c r="J19" s="1876"/>
      <c r="K19" s="1644">
        <v>22886</v>
      </c>
      <c r="L19" s="1869">
        <f t="shared" si="3"/>
        <v>0.17050220894454915</v>
      </c>
      <c r="M19" s="1644">
        <v>251.73</v>
      </c>
      <c r="N19" s="1645"/>
    </row>
    <row r="20" spans="1:14" ht="21" customHeight="1" x14ac:dyDescent="0.2">
      <c r="A20" s="2748" t="s">
        <v>760</v>
      </c>
      <c r="B20" s="2749"/>
      <c r="C20" s="1641">
        <f t="shared" si="0"/>
        <v>33537</v>
      </c>
      <c r="D20" s="1869">
        <f t="shared" si="1"/>
        <v>0.22956553881537967</v>
      </c>
      <c r="E20" s="1644">
        <v>222.84</v>
      </c>
      <c r="F20" s="1876"/>
      <c r="G20" s="1644">
        <v>1467</v>
      </c>
      <c r="H20" s="1869">
        <f t="shared" si="2"/>
        <v>0.1236722306525038</v>
      </c>
      <c r="I20" s="1644">
        <v>172.57</v>
      </c>
      <c r="J20" s="1876"/>
      <c r="K20" s="1644">
        <v>32070</v>
      </c>
      <c r="L20" s="1869">
        <f t="shared" si="3"/>
        <v>0.23892361447398811</v>
      </c>
      <c r="M20" s="1644">
        <v>224.93</v>
      </c>
      <c r="N20" s="1645"/>
    </row>
    <row r="21" spans="1:14" ht="21" customHeight="1" thickBot="1" x14ac:dyDescent="0.25">
      <c r="A21" s="2750" t="s">
        <v>22</v>
      </c>
      <c r="B21" s="2751"/>
      <c r="C21" s="1647">
        <f>SUM(C14:C20)</f>
        <v>146089</v>
      </c>
      <c r="D21" s="1888">
        <f>SUM(D14:D20)</f>
        <v>1</v>
      </c>
      <c r="E21" s="1648">
        <v>293</v>
      </c>
      <c r="F21" s="1887"/>
      <c r="G21" s="1886">
        <f>SUM(G14:G20)</f>
        <v>11862</v>
      </c>
      <c r="H21" s="1888">
        <f>SUM(H14:H20)</f>
        <v>1</v>
      </c>
      <c r="I21" s="1648">
        <v>280</v>
      </c>
      <c r="J21" s="1887"/>
      <c r="K21" s="1886">
        <f>SUM(K14:K20)</f>
        <v>134227</v>
      </c>
      <c r="L21" s="1888">
        <f>SUM(L14:L20)</f>
        <v>1</v>
      </c>
      <c r="M21" s="1648">
        <v>294</v>
      </c>
      <c r="N21" s="1649"/>
    </row>
    <row r="23" spans="1:14" x14ac:dyDescent="0.2">
      <c r="A23" s="2786" t="s">
        <v>741</v>
      </c>
      <c r="B23" s="2786"/>
      <c r="C23" s="2786"/>
      <c r="D23" s="2786"/>
      <c r="E23" s="2786"/>
      <c r="F23" s="2786"/>
      <c r="G23" s="2786"/>
      <c r="H23" s="2786"/>
      <c r="I23" s="2786"/>
      <c r="J23" s="2786"/>
      <c r="K23" s="2786"/>
      <c r="L23" s="2786"/>
      <c r="M23" s="2786"/>
      <c r="N23" s="2786"/>
    </row>
    <row r="24" spans="1:14" x14ac:dyDescent="0.2">
      <c r="A24" s="2786" t="s">
        <v>34</v>
      </c>
      <c r="B24" s="2786"/>
      <c r="C24" s="2786"/>
      <c r="D24" s="2786"/>
      <c r="E24" s="2786"/>
      <c r="F24" s="2786"/>
      <c r="G24" s="2786"/>
      <c r="H24" s="2786"/>
      <c r="I24" s="2786"/>
      <c r="J24" s="2786"/>
      <c r="K24" s="2786"/>
      <c r="L24" s="2786"/>
      <c r="M24" s="2786"/>
      <c r="N24" s="2786"/>
    </row>
    <row r="25" spans="1:14" x14ac:dyDescent="0.2">
      <c r="A25" s="2786" t="s">
        <v>761</v>
      </c>
      <c r="B25" s="2786"/>
      <c r="C25" s="2786"/>
      <c r="D25" s="2786"/>
      <c r="E25" s="2786"/>
      <c r="F25" s="2786"/>
      <c r="G25" s="2786"/>
      <c r="H25" s="2786"/>
      <c r="I25" s="2786"/>
      <c r="J25" s="2786"/>
      <c r="K25" s="2786"/>
      <c r="L25" s="2786"/>
      <c r="M25" s="2786"/>
      <c r="N25" s="2786"/>
    </row>
    <row r="26" spans="1:14" x14ac:dyDescent="0.2">
      <c r="A26" s="2786" t="s">
        <v>762</v>
      </c>
      <c r="B26" s="2786"/>
      <c r="C26" s="2786"/>
      <c r="D26" s="2786"/>
      <c r="E26" s="2786"/>
      <c r="F26" s="2786"/>
      <c r="G26" s="2786"/>
      <c r="H26" s="2786"/>
      <c r="I26" s="2786"/>
      <c r="J26" s="2786"/>
      <c r="K26" s="2786"/>
      <c r="L26" s="2786"/>
      <c r="M26" s="2786"/>
      <c r="N26" s="2786"/>
    </row>
    <row r="27" spans="1:14" x14ac:dyDescent="0.2">
      <c r="A27" s="2786" t="s">
        <v>904</v>
      </c>
      <c r="B27" s="2786"/>
      <c r="C27" s="2786"/>
      <c r="D27" s="2786"/>
      <c r="E27" s="2786"/>
      <c r="F27" s="2786"/>
      <c r="G27" s="2786"/>
      <c r="H27" s="2786"/>
      <c r="I27" s="2786"/>
      <c r="J27" s="2786"/>
      <c r="K27" s="2786"/>
      <c r="L27" s="2786"/>
      <c r="M27" s="2786"/>
      <c r="N27" s="2786"/>
    </row>
  </sheetData>
  <mergeCells count="28">
    <mergeCell ref="A2:N2"/>
    <mergeCell ref="A3:N3"/>
    <mergeCell ref="A4:N4"/>
    <mergeCell ref="A5:N5"/>
    <mergeCell ref="A6:N6"/>
    <mergeCell ref="A7:B12"/>
    <mergeCell ref="C7:F9"/>
    <mergeCell ref="G7:J9"/>
    <mergeCell ref="K7:N9"/>
    <mergeCell ref="C10:D12"/>
    <mergeCell ref="E10:F12"/>
    <mergeCell ref="G10:H12"/>
    <mergeCell ref="I10:J12"/>
    <mergeCell ref="K10:L12"/>
    <mergeCell ref="M10:N12"/>
    <mergeCell ref="A27:N27"/>
    <mergeCell ref="A26:N26"/>
    <mergeCell ref="A14:B14"/>
    <mergeCell ref="A15:B15"/>
    <mergeCell ref="A16:B16"/>
    <mergeCell ref="A17:B17"/>
    <mergeCell ref="A18:B18"/>
    <mergeCell ref="A19:B19"/>
    <mergeCell ref="A20:B20"/>
    <mergeCell ref="A21:B21"/>
    <mergeCell ref="A23:N23"/>
    <mergeCell ref="A24:N24"/>
    <mergeCell ref="A25:N25"/>
  </mergeCells>
  <printOptions horizontalCentered="1"/>
  <pageMargins left="0.7" right="0.7" top="0.75" bottom="0.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M43"/>
  <sheetViews>
    <sheetView zoomScaleNormal="100" workbookViewId="0">
      <selection activeCell="D10" sqref="D10"/>
    </sheetView>
  </sheetViews>
  <sheetFormatPr defaultRowHeight="12.75" x14ac:dyDescent="0.2"/>
  <cols>
    <col min="1" max="1" width="10.7109375" style="105" customWidth="1"/>
    <col min="2" max="2" width="22.28515625" style="105" customWidth="1"/>
    <col min="3" max="3" width="18.7109375" style="105" customWidth="1"/>
    <col min="4" max="4" width="5.7109375" style="105" customWidth="1"/>
    <col min="5" max="5" width="9.140625" style="105" customWidth="1"/>
    <col min="6" max="6" width="8.7109375" style="105" customWidth="1"/>
    <col min="7" max="7" width="18.7109375" style="105" customWidth="1"/>
    <col min="8" max="8" width="7.7109375" style="105" customWidth="1"/>
    <col min="9" max="9" width="10.28515625" style="105" customWidth="1"/>
    <col min="10" max="10" width="8.140625" style="105" customWidth="1"/>
  </cols>
  <sheetData>
    <row r="1" spans="1:13" ht="9.75" customHeight="1" x14ac:dyDescent="0.2">
      <c r="A1" s="32"/>
      <c r="B1" s="33"/>
      <c r="C1" s="33"/>
      <c r="D1" s="33"/>
      <c r="E1" s="33"/>
      <c r="F1" s="33"/>
      <c r="G1" s="33"/>
      <c r="H1" s="33"/>
      <c r="I1" s="33"/>
      <c r="J1" s="34"/>
    </row>
    <row r="2" spans="1:13" ht="20.25" x14ac:dyDescent="0.3">
      <c r="A2" s="2546" t="s">
        <v>771</v>
      </c>
      <c r="B2" s="2547"/>
      <c r="C2" s="2547"/>
      <c r="D2" s="2547"/>
      <c r="E2" s="2547"/>
      <c r="F2" s="2547"/>
      <c r="G2" s="2547"/>
      <c r="H2" s="2547"/>
      <c r="I2" s="2547"/>
      <c r="J2" s="2548"/>
    </row>
    <row r="3" spans="1:13" ht="18" x14ac:dyDescent="0.2">
      <c r="A3" s="2559" t="s">
        <v>822</v>
      </c>
      <c r="B3" s="2560"/>
      <c r="C3" s="2560"/>
      <c r="D3" s="2560"/>
      <c r="E3" s="2560"/>
      <c r="F3" s="2560"/>
      <c r="G3" s="2560"/>
      <c r="H3" s="2560"/>
      <c r="I3" s="2560"/>
      <c r="J3" s="2561"/>
    </row>
    <row r="4" spans="1:13" ht="18" x14ac:dyDescent="0.2">
      <c r="A4" s="2559" t="s">
        <v>1</v>
      </c>
      <c r="B4" s="2560"/>
      <c r="C4" s="2560"/>
      <c r="D4" s="2560"/>
      <c r="E4" s="2560"/>
      <c r="F4" s="2560"/>
      <c r="G4" s="2560"/>
      <c r="H4" s="2560"/>
      <c r="I4" s="2560"/>
      <c r="J4" s="2561"/>
    </row>
    <row r="5" spans="1:13" ht="12" customHeight="1" x14ac:dyDescent="0.2">
      <c r="A5" s="2831"/>
      <c r="B5" s="2832"/>
      <c r="C5" s="2832"/>
      <c r="D5" s="2832"/>
      <c r="E5" s="2832"/>
      <c r="F5" s="2832"/>
      <c r="G5" s="2832"/>
      <c r="H5" s="2832"/>
      <c r="I5" s="2832"/>
      <c r="J5" s="2833"/>
    </row>
    <row r="6" spans="1:13" x14ac:dyDescent="0.2">
      <c r="A6" s="2834" t="s">
        <v>772</v>
      </c>
      <c r="B6" s="2835"/>
      <c r="C6" s="2840" t="s">
        <v>773</v>
      </c>
      <c r="D6" s="2841"/>
      <c r="E6" s="2841"/>
      <c r="F6" s="2842"/>
      <c r="G6" s="2849" t="s">
        <v>774</v>
      </c>
      <c r="H6" s="2841"/>
      <c r="I6" s="2841"/>
      <c r="J6" s="2850"/>
    </row>
    <row r="7" spans="1:13" x14ac:dyDescent="0.2">
      <c r="A7" s="2836"/>
      <c r="B7" s="2837"/>
      <c r="C7" s="2843"/>
      <c r="D7" s="2844"/>
      <c r="E7" s="2844"/>
      <c r="F7" s="2845"/>
      <c r="G7" s="2851"/>
      <c r="H7" s="2844"/>
      <c r="I7" s="2844"/>
      <c r="J7" s="2852"/>
    </row>
    <row r="8" spans="1:13" ht="13.5" customHeight="1" thickBot="1" x14ac:dyDescent="0.25">
      <c r="A8" s="2838"/>
      <c r="B8" s="2839"/>
      <c r="C8" s="2846"/>
      <c r="D8" s="2847"/>
      <c r="E8" s="2847"/>
      <c r="F8" s="2848"/>
      <c r="G8" s="2853"/>
      <c r="H8" s="2847"/>
      <c r="I8" s="2847"/>
      <c r="J8" s="2854"/>
    </row>
    <row r="9" spans="1:13" ht="12.75" customHeight="1" x14ac:dyDescent="0.2">
      <c r="A9" s="15"/>
      <c r="B9" s="16"/>
      <c r="C9" s="69"/>
      <c r="D9" s="69"/>
      <c r="E9" s="69"/>
      <c r="F9" s="17"/>
      <c r="G9" s="1585"/>
      <c r="H9" s="17"/>
      <c r="I9" s="17"/>
      <c r="J9" s="403"/>
    </row>
    <row r="10" spans="1:13" ht="19.5" customHeight="1" x14ac:dyDescent="0.2">
      <c r="A10" s="2829" t="s">
        <v>775</v>
      </c>
      <c r="B10" s="2830"/>
      <c r="C10" s="1137">
        <v>39941</v>
      </c>
      <c r="D10" s="1650"/>
      <c r="E10" s="1129">
        <f>C10/$C$28</f>
        <v>4.9185092142773577E-2</v>
      </c>
      <c r="F10" s="1651"/>
      <c r="G10" s="1652">
        <v>5537862</v>
      </c>
      <c r="H10" s="500"/>
      <c r="I10" s="1129">
        <f>G10/$G$28</f>
        <v>1.018682737223252E-3</v>
      </c>
      <c r="J10" s="1653"/>
      <c r="L10" s="27"/>
      <c r="M10" s="27"/>
    </row>
    <row r="11" spans="1:13" ht="19.5" customHeight="1" x14ac:dyDescent="0.2">
      <c r="A11" s="2829" t="s">
        <v>776</v>
      </c>
      <c r="B11" s="2830"/>
      <c r="C11" s="1137">
        <v>108419</v>
      </c>
      <c r="D11" s="1650"/>
      <c r="E11" s="1129">
        <f t="shared" ref="E11:E27" si="0">C11/$C$28</f>
        <v>0.1335118926673686</v>
      </c>
      <c r="F11" s="1651"/>
      <c r="G11" s="1654">
        <v>104665695</v>
      </c>
      <c r="H11" s="1655"/>
      <c r="I11" s="1129">
        <f t="shared" ref="I11:I27" si="1">G11/$G$28</f>
        <v>1.9253122717029433E-2</v>
      </c>
      <c r="J11" s="1653"/>
      <c r="L11" s="27"/>
      <c r="M11" s="27"/>
    </row>
    <row r="12" spans="1:13" ht="19.5" customHeight="1" x14ac:dyDescent="0.2">
      <c r="A12" s="2829" t="s">
        <v>777</v>
      </c>
      <c r="B12" s="2830"/>
      <c r="C12" s="1137">
        <v>95901</v>
      </c>
      <c r="D12" s="1650"/>
      <c r="E12" s="1129">
        <f t="shared" si="0"/>
        <v>0.11809668064355247</v>
      </c>
      <c r="F12" s="1651"/>
      <c r="G12" s="1654">
        <v>145744828</v>
      </c>
      <c r="H12" s="1656"/>
      <c r="I12" s="1129">
        <f t="shared" si="1"/>
        <v>2.6809577472889732E-2</v>
      </c>
      <c r="J12" s="1653"/>
      <c r="L12" s="27"/>
      <c r="M12" s="27"/>
    </row>
    <row r="13" spans="1:13" ht="19.5" customHeight="1" x14ac:dyDescent="0.2">
      <c r="A13" s="2829" t="s">
        <v>778</v>
      </c>
      <c r="B13" s="2830"/>
      <c r="C13" s="1137">
        <v>71063</v>
      </c>
      <c r="D13" s="1650"/>
      <c r="E13" s="1129">
        <f t="shared" si="0"/>
        <v>8.7510082445154583E-2</v>
      </c>
      <c r="F13" s="1651"/>
      <c r="G13" s="1654">
        <v>151256930</v>
      </c>
      <c r="H13" s="1656"/>
      <c r="I13" s="1129">
        <f t="shared" si="1"/>
        <v>2.7823521690570448E-2</v>
      </c>
      <c r="J13" s="1653"/>
      <c r="L13" s="27"/>
      <c r="M13" s="27"/>
    </row>
    <row r="14" spans="1:13" ht="19.5" customHeight="1" x14ac:dyDescent="0.2">
      <c r="A14" s="2829" t="s">
        <v>779</v>
      </c>
      <c r="B14" s="2830"/>
      <c r="C14" s="1137">
        <v>58506</v>
      </c>
      <c r="D14" s="1650"/>
      <c r="E14" s="1129">
        <f t="shared" si="0"/>
        <v>7.2046844117701389E-2</v>
      </c>
      <c r="F14" s="1651"/>
      <c r="G14" s="1654">
        <v>160654549</v>
      </c>
      <c r="H14" s="1656"/>
      <c r="I14" s="1129">
        <f t="shared" si="1"/>
        <v>2.9552201864670349E-2</v>
      </c>
      <c r="J14" s="1653"/>
      <c r="L14" s="27"/>
      <c r="M14" s="27"/>
    </row>
    <row r="15" spans="1:13" ht="19.5" customHeight="1" x14ac:dyDescent="0.2">
      <c r="A15" s="2829" t="s">
        <v>780</v>
      </c>
      <c r="B15" s="2830"/>
      <c r="C15" s="1137">
        <v>44221</v>
      </c>
      <c r="D15" s="1650"/>
      <c r="E15" s="1129">
        <f t="shared" si="0"/>
        <v>5.4455671106021147E-2</v>
      </c>
      <c r="F15" s="1651"/>
      <c r="G15" s="1654">
        <v>149744826</v>
      </c>
      <c r="H15" s="1656"/>
      <c r="I15" s="1129">
        <f t="shared" si="1"/>
        <v>2.7545372065013465E-2</v>
      </c>
      <c r="J15" s="1653"/>
      <c r="L15" s="27"/>
      <c r="M15" s="27"/>
    </row>
    <row r="16" spans="1:13" ht="19.5" customHeight="1" x14ac:dyDescent="0.2">
      <c r="A16" s="2829" t="s">
        <v>781</v>
      </c>
      <c r="B16" s="2830"/>
      <c r="C16" s="1137">
        <v>39849</v>
      </c>
      <c r="D16" s="1650"/>
      <c r="E16" s="1129">
        <f t="shared" si="0"/>
        <v>4.9071799323937418E-2</v>
      </c>
      <c r="F16" s="1651"/>
      <c r="G16" s="1654">
        <v>159419561</v>
      </c>
      <c r="H16" s="1656"/>
      <c r="I16" s="1129">
        <f t="shared" si="1"/>
        <v>2.9325027378148679E-2</v>
      </c>
      <c r="J16" s="1653"/>
      <c r="L16" s="27"/>
      <c r="M16" s="27"/>
    </row>
    <row r="17" spans="1:13" ht="19.5" customHeight="1" x14ac:dyDescent="0.2">
      <c r="A17" s="2829" t="s">
        <v>782</v>
      </c>
      <c r="B17" s="2830"/>
      <c r="C17" s="1137">
        <v>30459</v>
      </c>
      <c r="D17" s="1650"/>
      <c r="E17" s="1129">
        <f t="shared" si="0"/>
        <v>3.7508543140550826E-2</v>
      </c>
      <c r="F17" s="1651"/>
      <c r="G17" s="1654">
        <v>141427957</v>
      </c>
      <c r="H17" s="1656"/>
      <c r="I17" s="1129">
        <f t="shared" si="1"/>
        <v>2.6015494491674295E-2</v>
      </c>
      <c r="J17" s="1653"/>
      <c r="L17" s="27"/>
      <c r="M17" s="27"/>
    </row>
    <row r="18" spans="1:13" ht="19.5" customHeight="1" x14ac:dyDescent="0.2">
      <c r="A18" s="2829" t="s">
        <v>783</v>
      </c>
      <c r="B18" s="2830"/>
      <c r="C18" s="1137">
        <v>28816</v>
      </c>
      <c r="D18" s="1650"/>
      <c r="E18" s="1129">
        <f t="shared" si="0"/>
        <v>3.5485281169378921E-2</v>
      </c>
      <c r="F18" s="1651"/>
      <c r="G18" s="1654">
        <v>151526352</v>
      </c>
      <c r="H18" s="1656"/>
      <c r="I18" s="1129">
        <f t="shared" si="1"/>
        <v>2.7873081528000155E-2</v>
      </c>
      <c r="J18" s="1653"/>
      <c r="L18" s="27"/>
      <c r="M18" s="27"/>
    </row>
    <row r="19" spans="1:13" ht="19.5" customHeight="1" x14ac:dyDescent="0.2">
      <c r="A19" s="2829" t="s">
        <v>784</v>
      </c>
      <c r="B19" s="2830"/>
      <c r="C19" s="1137">
        <v>23515</v>
      </c>
      <c r="D19" s="1650"/>
      <c r="E19" s="1129">
        <f t="shared" si="0"/>
        <v>2.8957398205786553E-2</v>
      </c>
      <c r="F19" s="1651"/>
      <c r="G19" s="1654">
        <v>138794034</v>
      </c>
      <c r="H19" s="1656"/>
      <c r="I19" s="1129">
        <f t="shared" si="1"/>
        <v>2.5530987674553304E-2</v>
      </c>
      <c r="J19" s="1653"/>
      <c r="L19" s="27"/>
      <c r="M19" s="27"/>
    </row>
    <row r="20" spans="1:13" ht="19.5" customHeight="1" x14ac:dyDescent="0.2">
      <c r="A20" s="2829" t="s">
        <v>785</v>
      </c>
      <c r="B20" s="2830"/>
      <c r="C20" s="1137">
        <v>22442</v>
      </c>
      <c r="D20" s="1650"/>
      <c r="E20" s="1129">
        <f t="shared" si="0"/>
        <v>2.7636059133925656E-2</v>
      </c>
      <c r="F20" s="1651"/>
      <c r="G20" s="1654">
        <v>146538479</v>
      </c>
      <c r="H20" s="1656"/>
      <c r="I20" s="1129">
        <f t="shared" si="1"/>
        <v>2.6955568574343679E-2</v>
      </c>
      <c r="J20" s="1653"/>
      <c r="L20" s="27"/>
      <c r="M20" s="27"/>
    </row>
    <row r="21" spans="1:13" ht="19.5" customHeight="1" x14ac:dyDescent="0.2">
      <c r="A21" s="2829" t="s">
        <v>786</v>
      </c>
      <c r="B21" s="2830"/>
      <c r="C21" s="1137">
        <v>18848</v>
      </c>
      <c r="D21" s="1650"/>
      <c r="E21" s="1129">
        <f t="shared" si="0"/>
        <v>2.3210250537217307E-2</v>
      </c>
      <c r="F21" s="1651"/>
      <c r="G21" s="1654">
        <v>135174877</v>
      </c>
      <c r="H21" s="1656"/>
      <c r="I21" s="1129">
        <f t="shared" si="1"/>
        <v>2.4865248304521928E-2</v>
      </c>
      <c r="J21" s="1653"/>
      <c r="L21" s="27"/>
      <c r="M21" s="27"/>
    </row>
    <row r="22" spans="1:13" ht="19.5" customHeight="1" x14ac:dyDescent="0.2">
      <c r="A22" s="2829" t="s">
        <v>787</v>
      </c>
      <c r="B22" s="2830"/>
      <c r="C22" s="1137">
        <v>45411</v>
      </c>
      <c r="D22" s="1650"/>
      <c r="E22" s="1129">
        <f t="shared" si="0"/>
        <v>5.5921089088793244E-2</v>
      </c>
      <c r="F22" s="1651"/>
      <c r="G22" s="1654">
        <v>378960939</v>
      </c>
      <c r="H22" s="1656"/>
      <c r="I22" s="1129">
        <f t="shared" si="1"/>
        <v>6.9709387240276824E-2</v>
      </c>
      <c r="J22" s="1653"/>
      <c r="L22" s="27"/>
      <c r="M22" s="27"/>
    </row>
    <row r="23" spans="1:13" ht="19.5" customHeight="1" x14ac:dyDescent="0.2">
      <c r="A23" s="2829" t="s">
        <v>788</v>
      </c>
      <c r="B23" s="2830"/>
      <c r="C23" s="1137">
        <v>50225</v>
      </c>
      <c r="D23" s="1650"/>
      <c r="E23" s="1129">
        <f t="shared" si="0"/>
        <v>6.1849258978763755E-2</v>
      </c>
      <c r="F23" s="1651"/>
      <c r="G23" s="1654">
        <v>535965588</v>
      </c>
      <c r="H23" s="1656"/>
      <c r="I23" s="1129">
        <f t="shared" si="1"/>
        <v>9.8590194598801806E-2</v>
      </c>
      <c r="J23" s="1653"/>
      <c r="L23" s="27"/>
      <c r="M23" s="27"/>
    </row>
    <row r="24" spans="1:13" ht="19.5" customHeight="1" x14ac:dyDescent="0.2">
      <c r="A24" s="2829" t="s">
        <v>789</v>
      </c>
      <c r="B24" s="2830"/>
      <c r="C24" s="1137">
        <v>68109</v>
      </c>
      <c r="D24" s="1650"/>
      <c r="E24" s="1129">
        <f t="shared" si="0"/>
        <v>8.387239780556735E-2</v>
      </c>
      <c r="F24" s="1651"/>
      <c r="G24" s="1654">
        <v>1031770561</v>
      </c>
      <c r="H24" s="1656"/>
      <c r="I24" s="1129">
        <f t="shared" si="1"/>
        <v>0.18979289467051552</v>
      </c>
      <c r="J24" s="1653"/>
      <c r="L24" s="27"/>
      <c r="M24" s="27"/>
    </row>
    <row r="25" spans="1:13" ht="19.5" customHeight="1" x14ac:dyDescent="0.2">
      <c r="A25" s="2829" t="s">
        <v>790</v>
      </c>
      <c r="B25" s="2830"/>
      <c r="C25" s="1137">
        <v>37034</v>
      </c>
      <c r="D25" s="1650"/>
      <c r="E25" s="1129">
        <f t="shared" si="0"/>
        <v>4.5605285356287446E-2</v>
      </c>
      <c r="F25" s="1651"/>
      <c r="G25" s="1654">
        <v>777246114</v>
      </c>
      <c r="H25" s="1656"/>
      <c r="I25" s="1129">
        <f t="shared" si="1"/>
        <v>0.14297344334431877</v>
      </c>
      <c r="J25" s="1653"/>
      <c r="L25" s="27"/>
      <c r="M25" s="27"/>
    </row>
    <row r="26" spans="1:13" ht="19.5" customHeight="1" x14ac:dyDescent="0.2">
      <c r="A26" s="2829" t="s">
        <v>791</v>
      </c>
      <c r="B26" s="2830"/>
      <c r="C26" s="1137">
        <v>13732</v>
      </c>
      <c r="D26" s="1650"/>
      <c r="E26" s="1129">
        <f t="shared" si="0"/>
        <v>1.6910184654980266E-2</v>
      </c>
      <c r="F26" s="1651"/>
      <c r="G26" s="1654">
        <v>373947373</v>
      </c>
      <c r="H26" s="1656"/>
      <c r="I26" s="1129">
        <f t="shared" si="1"/>
        <v>6.8787148091643394E-2</v>
      </c>
      <c r="J26" s="1653"/>
      <c r="L26" s="27"/>
      <c r="M26" s="27"/>
    </row>
    <row r="27" spans="1:13" ht="19.5" customHeight="1" x14ac:dyDescent="0.2">
      <c r="A27" s="2829" t="s">
        <v>792</v>
      </c>
      <c r="B27" s="2830"/>
      <c r="C27" s="1137">
        <v>15565</v>
      </c>
      <c r="D27" s="1650"/>
      <c r="E27" s="1129">
        <f t="shared" si="0"/>
        <v>1.9167420925922506E-2</v>
      </c>
      <c r="F27" s="1651"/>
      <c r="G27" s="1654">
        <v>747920566</v>
      </c>
      <c r="H27" s="1656"/>
      <c r="I27" s="1129">
        <f t="shared" si="1"/>
        <v>0.13757904573975371</v>
      </c>
      <c r="J27" s="1653"/>
      <c r="L27" s="27"/>
      <c r="M27" s="27"/>
    </row>
    <row r="28" spans="1:13" ht="19.5" customHeight="1" x14ac:dyDescent="0.2">
      <c r="A28" s="2829" t="s">
        <v>22</v>
      </c>
      <c r="B28" s="2830"/>
      <c r="C28" s="1137">
        <v>812055</v>
      </c>
      <c r="D28" s="1650"/>
      <c r="E28" s="1129">
        <v>1</v>
      </c>
      <c r="F28" s="1651"/>
      <c r="G28" s="1652">
        <f>5522046775-85749685</f>
        <v>5436297090</v>
      </c>
      <c r="H28" s="500"/>
      <c r="I28" s="1129">
        <v>1</v>
      </c>
      <c r="J28" s="1653"/>
      <c r="L28" s="27"/>
      <c r="M28" s="27"/>
    </row>
    <row r="29" spans="1:13" ht="7.5" customHeight="1" thickBot="1" x14ac:dyDescent="0.25">
      <c r="A29" s="20"/>
      <c r="B29" s="1197"/>
      <c r="C29" s="21"/>
      <c r="D29" s="21"/>
      <c r="E29" s="21"/>
      <c r="F29" s="22"/>
      <c r="G29" s="1199"/>
      <c r="H29" s="22"/>
      <c r="I29" s="22"/>
      <c r="J29" s="102"/>
      <c r="M29" s="27"/>
    </row>
    <row r="30" spans="1:13" x14ac:dyDescent="0.2">
      <c r="A30" s="383"/>
      <c r="B30" s="383"/>
      <c r="C30" s="384"/>
      <c r="D30" s="384"/>
      <c r="E30" s="384"/>
      <c r="F30" s="385"/>
      <c r="G30" s="1657"/>
      <c r="H30" s="385"/>
      <c r="I30" s="385"/>
      <c r="J30" s="385"/>
    </row>
    <row r="31" spans="1:13" x14ac:dyDescent="0.2">
      <c r="A31" s="1784" t="s">
        <v>741</v>
      </c>
    </row>
    <row r="32" spans="1:13" x14ac:dyDescent="0.2">
      <c r="A32" s="1784" t="s">
        <v>34</v>
      </c>
    </row>
    <row r="33" spans="1:3" ht="12.75" customHeight="1" x14ac:dyDescent="0.2">
      <c r="A33" s="1784" t="s">
        <v>761</v>
      </c>
      <c r="C33" s="423"/>
    </row>
    <row r="34" spans="1:3" x14ac:dyDescent="0.2">
      <c r="A34" s="292"/>
    </row>
    <row r="35" spans="1:3" x14ac:dyDescent="0.2">
      <c r="A35" s="292"/>
    </row>
    <row r="36" spans="1:3" x14ac:dyDescent="0.2">
      <c r="A36" s="292"/>
    </row>
    <row r="37" spans="1:3" x14ac:dyDescent="0.2">
      <c r="A37" s="292"/>
    </row>
    <row r="38" spans="1:3" x14ac:dyDescent="0.2">
      <c r="A38" s="292"/>
    </row>
    <row r="39" spans="1:3" x14ac:dyDescent="0.2">
      <c r="A39" s="292"/>
    </row>
    <row r="40" spans="1:3" x14ac:dyDescent="0.2">
      <c r="A40" s="292"/>
    </row>
    <row r="41" spans="1:3" x14ac:dyDescent="0.2">
      <c r="A41" s="292"/>
    </row>
    <row r="42" spans="1:3" x14ac:dyDescent="0.2">
      <c r="A42" s="292"/>
    </row>
    <row r="43" spans="1:3" x14ac:dyDescent="0.2">
      <c r="A43" s="292"/>
    </row>
  </sheetData>
  <mergeCells count="26">
    <mergeCell ref="A2:J2"/>
    <mergeCell ref="A3:J3"/>
    <mergeCell ref="A4:J4"/>
    <mergeCell ref="A5:J5"/>
    <mergeCell ref="A6:B8"/>
    <mergeCell ref="C6:F8"/>
    <mergeCell ref="G6:J8"/>
    <mergeCell ref="A21:B21"/>
    <mergeCell ref="A10:B10"/>
    <mergeCell ref="A11:B11"/>
    <mergeCell ref="A12:B12"/>
    <mergeCell ref="A13:B13"/>
    <mergeCell ref="A14:B14"/>
    <mergeCell ref="A15:B15"/>
    <mergeCell ref="A16:B16"/>
    <mergeCell ref="A17:B17"/>
    <mergeCell ref="A18:B18"/>
    <mergeCell ref="A19:B19"/>
    <mergeCell ref="A20:B20"/>
    <mergeCell ref="A28:B28"/>
    <mergeCell ref="A22:B22"/>
    <mergeCell ref="A23:B23"/>
    <mergeCell ref="A24:B24"/>
    <mergeCell ref="A25:B25"/>
    <mergeCell ref="A26:B26"/>
    <mergeCell ref="A27:B27"/>
  </mergeCells>
  <printOptions horizontalCentered="1"/>
  <pageMargins left="0.7" right="0.7" top="0.75" bottom="0.5" header="0.3" footer="0.3"/>
  <pageSetup scale="9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I33"/>
  <sheetViews>
    <sheetView zoomScaleNormal="100" workbookViewId="0">
      <selection activeCell="D10" sqref="D10"/>
    </sheetView>
  </sheetViews>
  <sheetFormatPr defaultRowHeight="12.75" x14ac:dyDescent="0.2"/>
  <cols>
    <col min="1" max="1" width="10.7109375" style="105" customWidth="1"/>
    <col min="2" max="2" width="22.28515625" style="105" customWidth="1"/>
    <col min="3" max="3" width="23.7109375" style="1669" customWidth="1"/>
    <col min="4" max="4" width="11" style="1669" customWidth="1"/>
    <col min="5" max="5" width="8.140625" style="105" customWidth="1"/>
    <col min="6" max="6" width="21.140625" style="105" customWidth="1"/>
    <col min="7" max="7" width="6.140625" style="105" customWidth="1"/>
    <col min="8" max="8" width="12" style="105" customWidth="1"/>
    <col min="9" max="9" width="8.140625" style="105" customWidth="1"/>
  </cols>
  <sheetData>
    <row r="1" spans="1:9" ht="8.25" customHeight="1" x14ac:dyDescent="0.2">
      <c r="A1" s="32"/>
      <c r="B1" s="33"/>
      <c r="C1" s="1658"/>
      <c r="D1" s="1658"/>
      <c r="E1" s="33"/>
      <c r="F1" s="33"/>
      <c r="G1" s="33"/>
      <c r="H1" s="33"/>
      <c r="I1" s="34"/>
    </row>
    <row r="2" spans="1:9" ht="20.25" x14ac:dyDescent="0.3">
      <c r="A2" s="2546" t="s">
        <v>793</v>
      </c>
      <c r="B2" s="2547"/>
      <c r="C2" s="2547"/>
      <c r="D2" s="2547"/>
      <c r="E2" s="2547"/>
      <c r="F2" s="2547"/>
      <c r="G2" s="2547"/>
      <c r="H2" s="2547"/>
      <c r="I2" s="2548"/>
    </row>
    <row r="3" spans="1:9" ht="18" x14ac:dyDescent="0.2">
      <c r="A3" s="2559" t="s">
        <v>823</v>
      </c>
      <c r="B3" s="2560"/>
      <c r="C3" s="2560"/>
      <c r="D3" s="2560"/>
      <c r="E3" s="2560"/>
      <c r="F3" s="2560"/>
      <c r="G3" s="2560"/>
      <c r="H3" s="2560"/>
      <c r="I3" s="2561"/>
    </row>
    <row r="4" spans="1:9" ht="18" x14ac:dyDescent="0.2">
      <c r="A4" s="2559" t="s">
        <v>1</v>
      </c>
      <c r="B4" s="2560"/>
      <c r="C4" s="2560"/>
      <c r="D4" s="2560"/>
      <c r="E4" s="2560"/>
      <c r="F4" s="2560"/>
      <c r="G4" s="2560"/>
      <c r="H4" s="2560"/>
      <c r="I4" s="2561"/>
    </row>
    <row r="5" spans="1:9" ht="10.5" customHeight="1" x14ac:dyDescent="0.2">
      <c r="A5" s="2831"/>
      <c r="B5" s="2832"/>
      <c r="C5" s="2832"/>
      <c r="D5" s="2832"/>
      <c r="E5" s="2832"/>
      <c r="F5" s="2832"/>
      <c r="G5" s="2832"/>
      <c r="H5" s="2832"/>
      <c r="I5" s="2833"/>
    </row>
    <row r="6" spans="1:9" x14ac:dyDescent="0.2">
      <c r="A6" s="2834" t="s">
        <v>772</v>
      </c>
      <c r="B6" s="2835"/>
      <c r="C6" s="2840" t="s">
        <v>794</v>
      </c>
      <c r="D6" s="2841"/>
      <c r="E6" s="2842"/>
      <c r="F6" s="2849" t="s">
        <v>774</v>
      </c>
      <c r="G6" s="2841"/>
      <c r="H6" s="2841"/>
      <c r="I6" s="2850"/>
    </row>
    <row r="7" spans="1:9" x14ac:dyDescent="0.2">
      <c r="A7" s="2836"/>
      <c r="B7" s="2837"/>
      <c r="C7" s="2843"/>
      <c r="D7" s="2844"/>
      <c r="E7" s="2845"/>
      <c r="F7" s="2851"/>
      <c r="G7" s="2844"/>
      <c r="H7" s="2844"/>
      <c r="I7" s="2852"/>
    </row>
    <row r="8" spans="1:9" ht="13.5" thickBot="1" x14ac:dyDescent="0.25">
      <c r="A8" s="2838"/>
      <c r="B8" s="2839"/>
      <c r="C8" s="2846"/>
      <c r="D8" s="2847"/>
      <c r="E8" s="2848"/>
      <c r="F8" s="2853"/>
      <c r="G8" s="2847"/>
      <c r="H8" s="2847"/>
      <c r="I8" s="2854"/>
    </row>
    <row r="9" spans="1:9" x14ac:dyDescent="0.2">
      <c r="A9" s="15"/>
      <c r="B9" s="16"/>
      <c r="C9" s="1659"/>
      <c r="D9" s="1659"/>
      <c r="E9" s="17"/>
      <c r="F9" s="1585"/>
      <c r="G9" s="17"/>
      <c r="H9" s="17"/>
      <c r="I9" s="403"/>
    </row>
    <row r="10" spans="1:9" ht="19.5" customHeight="1" x14ac:dyDescent="0.2">
      <c r="A10" s="2829" t="s">
        <v>775</v>
      </c>
      <c r="B10" s="2830"/>
      <c r="C10" s="1660">
        <v>28393</v>
      </c>
      <c r="D10" s="1651">
        <f>C10/$C$28</f>
        <v>4.2500419121521291E-2</v>
      </c>
      <c r="E10" s="1661"/>
      <c r="F10" s="1652">
        <v>4150727</v>
      </c>
      <c r="G10" s="500"/>
      <c r="H10" s="1651">
        <f>F10/$F$28</f>
        <v>8.3808983643072924E-4</v>
      </c>
      <c r="I10" s="1653"/>
    </row>
    <row r="11" spans="1:9" ht="19.5" customHeight="1" x14ac:dyDescent="0.2">
      <c r="A11" s="2829" t="s">
        <v>776</v>
      </c>
      <c r="B11" s="2830"/>
      <c r="C11" s="1663">
        <v>70826</v>
      </c>
      <c r="D11" s="1651">
        <f t="shared" ref="D11:D26" si="0">C11/$C$28</f>
        <v>0.10601678881065286</v>
      </c>
      <c r="E11" s="1661"/>
      <c r="F11" s="1664">
        <v>67766543</v>
      </c>
      <c r="G11" s="1655"/>
      <c r="H11" s="1651">
        <f t="shared" ref="H11:H27" si="1">F11/$F$28</f>
        <v>1.3683012864576729E-2</v>
      </c>
      <c r="I11" s="1653"/>
    </row>
    <row r="12" spans="1:9" ht="19.5" customHeight="1" x14ac:dyDescent="0.2">
      <c r="A12" s="2829" t="s">
        <v>777</v>
      </c>
      <c r="B12" s="2830"/>
      <c r="C12" s="1663">
        <v>70589</v>
      </c>
      <c r="D12" s="1651">
        <f t="shared" si="0"/>
        <v>0.10566203238013125</v>
      </c>
      <c r="E12" s="1661"/>
      <c r="F12" s="1665">
        <v>108014552</v>
      </c>
      <c r="G12" s="1656"/>
      <c r="H12" s="1651">
        <f t="shared" si="1"/>
        <v>2.180964882003044E-2</v>
      </c>
      <c r="I12" s="1653"/>
    </row>
    <row r="13" spans="1:9" ht="19.5" customHeight="1" x14ac:dyDescent="0.2">
      <c r="A13" s="2829" t="s">
        <v>778</v>
      </c>
      <c r="B13" s="2830"/>
      <c r="C13" s="1663">
        <v>56781</v>
      </c>
      <c r="D13" s="1651">
        <f t="shared" si="0"/>
        <v>8.4993353930162385E-2</v>
      </c>
      <c r="E13" s="1661"/>
      <c r="F13" s="1665">
        <v>121162601</v>
      </c>
      <c r="G13" s="1656"/>
      <c r="H13" s="1651">
        <f t="shared" si="1"/>
        <v>2.4464423811445972E-2</v>
      </c>
      <c r="I13" s="1653"/>
    </row>
    <row r="14" spans="1:9" ht="19.5" customHeight="1" x14ac:dyDescent="0.2">
      <c r="A14" s="2829" t="s">
        <v>779</v>
      </c>
      <c r="B14" s="2830"/>
      <c r="C14" s="1663">
        <v>48233</v>
      </c>
      <c r="D14" s="1651">
        <f t="shared" si="0"/>
        <v>7.2198172630167173E-2</v>
      </c>
      <c r="E14" s="1661"/>
      <c r="F14" s="1665">
        <v>132317253</v>
      </c>
      <c r="G14" s="1656"/>
      <c r="H14" s="1651">
        <f t="shared" si="1"/>
        <v>2.6716704067440093E-2</v>
      </c>
      <c r="I14" s="1653"/>
    </row>
    <row r="15" spans="1:9" ht="19.5" customHeight="1" x14ac:dyDescent="0.2">
      <c r="A15" s="2829" t="s">
        <v>780</v>
      </c>
      <c r="B15" s="2830"/>
      <c r="C15" s="1663">
        <v>36457</v>
      </c>
      <c r="D15" s="1651">
        <f t="shared" si="0"/>
        <v>5.4571118934712844E-2</v>
      </c>
      <c r="E15" s="1661"/>
      <c r="F15" s="1665">
        <v>123775694</v>
      </c>
      <c r="G15" s="1656"/>
      <c r="H15" s="1651">
        <f t="shared" si="1"/>
        <v>2.4992043836792925E-2</v>
      </c>
      <c r="I15" s="1653"/>
    </row>
    <row r="16" spans="1:9" ht="19.5" customHeight="1" x14ac:dyDescent="0.2">
      <c r="A16" s="2829" t="s">
        <v>781</v>
      </c>
      <c r="B16" s="2830"/>
      <c r="C16" s="1663">
        <v>33687</v>
      </c>
      <c r="D16" s="1651">
        <f t="shared" si="0"/>
        <v>5.0424809599080328E-2</v>
      </c>
      <c r="E16" s="1661"/>
      <c r="F16" s="1665">
        <v>135121983</v>
      </c>
      <c r="G16" s="1656"/>
      <c r="H16" s="1651">
        <f t="shared" si="1"/>
        <v>2.728301828346354E-2</v>
      </c>
      <c r="I16" s="1653"/>
    </row>
    <row r="17" spans="1:9" ht="19.5" customHeight="1" x14ac:dyDescent="0.2">
      <c r="A17" s="2829" t="s">
        <v>782</v>
      </c>
      <c r="B17" s="2830"/>
      <c r="C17" s="1663">
        <v>26067</v>
      </c>
      <c r="D17" s="1651">
        <f t="shared" si="0"/>
        <v>3.901871676965081E-2</v>
      </c>
      <c r="E17" s="1661"/>
      <c r="F17" s="1665">
        <v>121642649</v>
      </c>
      <c r="G17" s="1656"/>
      <c r="H17" s="1651">
        <f t="shared" si="1"/>
        <v>2.4561352216951538E-2</v>
      </c>
      <c r="I17" s="1653"/>
    </row>
    <row r="18" spans="1:9" ht="19.5" customHeight="1" x14ac:dyDescent="0.2">
      <c r="A18" s="2829" t="s">
        <v>783</v>
      </c>
      <c r="B18" s="2830"/>
      <c r="C18" s="1663">
        <v>25181</v>
      </c>
      <c r="D18" s="1651">
        <f t="shared" si="0"/>
        <v>3.7692496527278824E-2</v>
      </c>
      <c r="E18" s="1661"/>
      <c r="F18" s="1665">
        <v>132988735</v>
      </c>
      <c r="G18" s="1656"/>
      <c r="H18" s="1651">
        <f t="shared" si="1"/>
        <v>2.6852285675082844E-2</v>
      </c>
      <c r="I18" s="1653"/>
    </row>
    <row r="19" spans="1:9" ht="19.5" customHeight="1" x14ac:dyDescent="0.2">
      <c r="A19" s="2829" t="s">
        <v>784</v>
      </c>
      <c r="B19" s="2830"/>
      <c r="C19" s="1663">
        <v>20673</v>
      </c>
      <c r="D19" s="1651">
        <f t="shared" si="0"/>
        <v>3.0944640034487714E-2</v>
      </c>
      <c r="E19" s="1661"/>
      <c r="F19" s="1665">
        <v>122591290</v>
      </c>
      <c r="G19" s="1656"/>
      <c r="H19" s="1651">
        <f t="shared" si="1"/>
        <v>2.4752896103244586E-2</v>
      </c>
      <c r="I19" s="1653"/>
    </row>
    <row r="20" spans="1:9" ht="19.5" customHeight="1" x14ac:dyDescent="0.2">
      <c r="A20" s="2829" t="s">
        <v>785</v>
      </c>
      <c r="B20" s="2830"/>
      <c r="C20" s="1663">
        <v>19932</v>
      </c>
      <c r="D20" s="1651">
        <f t="shared" si="0"/>
        <v>2.9835464865641616E-2</v>
      </c>
      <c r="E20" s="1661"/>
      <c r="F20" s="1665">
        <v>130794698</v>
      </c>
      <c r="G20" s="1656"/>
      <c r="H20" s="1651">
        <f t="shared" si="1"/>
        <v>2.6409278917362337E-2</v>
      </c>
      <c r="I20" s="1653"/>
    </row>
    <row r="21" spans="1:9" ht="19.5" customHeight="1" x14ac:dyDescent="0.2">
      <c r="A21" s="2829" t="s">
        <v>786</v>
      </c>
      <c r="B21" s="2830"/>
      <c r="C21" s="1663">
        <v>16790</v>
      </c>
      <c r="D21" s="1651">
        <f t="shared" si="0"/>
        <v>2.5132322651721991E-2</v>
      </c>
      <c r="E21" s="1661"/>
      <c r="F21" s="1665">
        <v>120897496</v>
      </c>
      <c r="G21" s="1656"/>
      <c r="H21" s="1651">
        <f t="shared" si="1"/>
        <v>2.4410895403991814E-2</v>
      </c>
      <c r="I21" s="1653"/>
    </row>
    <row r="22" spans="1:9" ht="19.5" customHeight="1" x14ac:dyDescent="0.2">
      <c r="A22" s="2829" t="s">
        <v>787</v>
      </c>
      <c r="B22" s="2830"/>
      <c r="C22" s="1663">
        <v>40894</v>
      </c>
      <c r="D22" s="1651">
        <f t="shared" si="0"/>
        <v>6.121269818460507E-2</v>
      </c>
      <c r="E22" s="1661"/>
      <c r="F22" s="1665">
        <v>342550804</v>
      </c>
      <c r="G22" s="1656"/>
      <c r="H22" s="1651">
        <f t="shared" si="1"/>
        <v>6.9165798495920056E-2</v>
      </c>
      <c r="I22" s="1653"/>
    </row>
    <row r="23" spans="1:9" ht="19.5" customHeight="1" x14ac:dyDescent="0.2">
      <c r="A23" s="2829" t="s">
        <v>788</v>
      </c>
      <c r="B23" s="2830"/>
      <c r="C23" s="1663">
        <v>45545</v>
      </c>
      <c r="D23" s="1651">
        <f t="shared" si="0"/>
        <v>6.8174606025769982E-2</v>
      </c>
      <c r="E23" s="1661"/>
      <c r="F23" s="1665">
        <v>487393506</v>
      </c>
      <c r="G23" s="1656"/>
      <c r="H23" s="1651">
        <f t="shared" si="1"/>
        <v>9.841156590663265E-2</v>
      </c>
      <c r="I23" s="1653"/>
    </row>
    <row r="24" spans="1:9" ht="19.5" customHeight="1" x14ac:dyDescent="0.2">
      <c r="A24" s="2829" t="s">
        <v>789</v>
      </c>
      <c r="B24" s="2830"/>
      <c r="C24" s="1663">
        <v>64224</v>
      </c>
      <c r="D24" s="1651">
        <f t="shared" si="0"/>
        <v>9.6134502083632709E-2</v>
      </c>
      <c r="E24" s="1661"/>
      <c r="F24" s="1665">
        <v>975917227</v>
      </c>
      <c r="G24" s="1656"/>
      <c r="H24" s="1651">
        <f t="shared" si="1"/>
        <v>0.1970513380297863</v>
      </c>
      <c r="I24" s="1653"/>
    </row>
    <row r="25" spans="1:9" ht="19.5" customHeight="1" x14ac:dyDescent="0.2">
      <c r="A25" s="2829" t="s">
        <v>790</v>
      </c>
      <c r="B25" s="2830"/>
      <c r="C25" s="1663">
        <v>35805</v>
      </c>
      <c r="D25" s="1651">
        <f t="shared" si="0"/>
        <v>5.3595164535134361E-2</v>
      </c>
      <c r="E25" s="1661"/>
      <c r="F25" s="1665">
        <v>751499875</v>
      </c>
      <c r="G25" s="1656"/>
      <c r="H25" s="1651">
        <f t="shared" si="1"/>
        <v>0.15173833579429902</v>
      </c>
      <c r="I25" s="1653"/>
    </row>
    <row r="26" spans="1:9" ht="19.5" customHeight="1" x14ac:dyDescent="0.2">
      <c r="A26" s="2829" t="s">
        <v>791</v>
      </c>
      <c r="B26" s="2830"/>
      <c r="C26" s="1663">
        <v>13154</v>
      </c>
      <c r="D26" s="1651">
        <f t="shared" si="0"/>
        <v>1.9689730325238301E-2</v>
      </c>
      <c r="E26" s="1661"/>
      <c r="F26" s="1665">
        <v>357985009</v>
      </c>
      <c r="G26" s="1656"/>
      <c r="H26" s="1651">
        <f t="shared" si="1"/>
        <v>7.2282180359600406E-2</v>
      </c>
      <c r="I26" s="1653"/>
    </row>
    <row r="27" spans="1:9" ht="19.5" customHeight="1" x14ac:dyDescent="0.2">
      <c r="A27" s="2829" t="s">
        <v>792</v>
      </c>
      <c r="B27" s="2830"/>
      <c r="C27" s="1663">
        <v>14833</v>
      </c>
      <c r="D27" s="1651">
        <f>C27/$C$28</f>
        <v>2.2202962590410498E-2</v>
      </c>
      <c r="E27" s="1661"/>
      <c r="F27" s="1665">
        <v>716033267</v>
      </c>
      <c r="G27" s="1656"/>
      <c r="H27" s="1651">
        <f t="shared" si="1"/>
        <v>0.14457713157694799</v>
      </c>
      <c r="I27" s="1653"/>
    </row>
    <row r="28" spans="1:9" ht="19.5" customHeight="1" x14ac:dyDescent="0.2">
      <c r="A28" s="2829" t="s">
        <v>22</v>
      </c>
      <c r="B28" s="2830"/>
      <c r="C28" s="1660">
        <v>668064</v>
      </c>
      <c r="D28" s="1651">
        <v>1</v>
      </c>
      <c r="E28" s="1661"/>
      <c r="F28" s="1652">
        <v>4952603909</v>
      </c>
      <c r="G28" s="500"/>
      <c r="H28" s="1651">
        <v>1</v>
      </c>
      <c r="I28" s="1653"/>
    </row>
    <row r="29" spans="1:9" ht="7.5" customHeight="1" thickBot="1" x14ac:dyDescent="0.25">
      <c r="A29" s="20"/>
      <c r="B29" s="1197"/>
      <c r="C29" s="1666"/>
      <c r="D29" s="1666"/>
      <c r="E29" s="22"/>
      <c r="F29" s="1199"/>
      <c r="G29" s="22"/>
      <c r="H29" s="22"/>
      <c r="I29" s="102"/>
    </row>
    <row r="30" spans="1:9" x14ac:dyDescent="0.2">
      <c r="A30" s="383"/>
      <c r="B30" s="383"/>
      <c r="C30" s="1667"/>
      <c r="D30" s="1667"/>
      <c r="E30" s="385"/>
      <c r="F30" s="385"/>
      <c r="G30" s="385"/>
      <c r="H30" s="385"/>
      <c r="I30" s="385"/>
    </row>
    <row r="31" spans="1:9" x14ac:dyDescent="0.2">
      <c r="A31" s="1784" t="s">
        <v>741</v>
      </c>
      <c r="C31" s="1668"/>
      <c r="D31" s="1668"/>
    </row>
    <row r="32" spans="1:9" x14ac:dyDescent="0.2">
      <c r="A32" s="1784" t="s">
        <v>34</v>
      </c>
      <c r="C32" s="1668"/>
      <c r="D32" s="1668"/>
    </row>
    <row r="33" spans="1:4" x14ac:dyDescent="0.2">
      <c r="A33" s="1784" t="s">
        <v>761</v>
      </c>
      <c r="C33" s="1668"/>
      <c r="D33" s="1668"/>
    </row>
  </sheetData>
  <mergeCells count="26">
    <mergeCell ref="A2:I2"/>
    <mergeCell ref="A3:I3"/>
    <mergeCell ref="A4:I4"/>
    <mergeCell ref="A5:I5"/>
    <mergeCell ref="A6:B8"/>
    <mergeCell ref="C6:E8"/>
    <mergeCell ref="F6:I8"/>
    <mergeCell ref="A10:B10"/>
    <mergeCell ref="A11:B11"/>
    <mergeCell ref="A12:B12"/>
    <mergeCell ref="A13:B13"/>
    <mergeCell ref="A14:B14"/>
    <mergeCell ref="A28:B28"/>
    <mergeCell ref="A22:B22"/>
    <mergeCell ref="A23:B23"/>
    <mergeCell ref="A24:B24"/>
    <mergeCell ref="A25:B25"/>
    <mergeCell ref="A26:B26"/>
    <mergeCell ref="A27:B27"/>
    <mergeCell ref="A21:B21"/>
    <mergeCell ref="A15:B15"/>
    <mergeCell ref="A16:B16"/>
    <mergeCell ref="A17:B17"/>
    <mergeCell ref="A18:B18"/>
    <mergeCell ref="A19:B19"/>
    <mergeCell ref="A20:B20"/>
  </mergeCells>
  <printOptions horizontalCentered="1"/>
  <pageMargins left="0.7" right="0.7" top="0.75" bottom="0.5" header="0.3" footer="0.3"/>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2"/>
  <sheetViews>
    <sheetView zoomScaleNormal="100" workbookViewId="0">
      <selection activeCell="D10" sqref="D10"/>
    </sheetView>
  </sheetViews>
  <sheetFormatPr defaultColWidth="9.140625" defaultRowHeight="12.75" x14ac:dyDescent="0.2"/>
  <cols>
    <col min="1" max="1" width="22.7109375" style="105" customWidth="1"/>
    <col min="2" max="4" width="37.28515625" style="105" customWidth="1"/>
    <col min="5" max="16384" width="9.140625" style="105"/>
  </cols>
  <sheetData>
    <row r="1" spans="1:6" ht="5.0999999999999996" customHeight="1" x14ac:dyDescent="0.2">
      <c r="A1" s="32"/>
      <c r="B1" s="33"/>
      <c r="C1" s="33"/>
      <c r="D1" s="34"/>
    </row>
    <row r="2" spans="1:6" s="143" customFormat="1" ht="20.25" x14ac:dyDescent="0.3">
      <c r="A2" s="2546" t="s">
        <v>304</v>
      </c>
      <c r="B2" s="2547"/>
      <c r="C2" s="2547"/>
      <c r="D2" s="2548"/>
    </row>
    <row r="3" spans="1:6" ht="18" x14ac:dyDescent="0.25">
      <c r="A3" s="2549" t="s">
        <v>319</v>
      </c>
      <c r="B3" s="2550"/>
      <c r="C3" s="2550"/>
      <c r="D3" s="2551"/>
    </row>
    <row r="4" spans="1:6" s="519" customFormat="1" ht="18" x14ac:dyDescent="0.25">
      <c r="A4" s="2549" t="s">
        <v>38</v>
      </c>
      <c r="B4" s="2550"/>
      <c r="C4" s="2550"/>
      <c r="D4" s="2551"/>
    </row>
    <row r="5" spans="1:6" s="519" customFormat="1" ht="11.25" customHeight="1" thickBot="1" x14ac:dyDescent="0.35">
      <c r="A5" s="2552"/>
      <c r="B5" s="2553"/>
      <c r="C5" s="2553"/>
      <c r="D5" s="2554"/>
    </row>
    <row r="6" spans="1:6" s="524" customFormat="1" x14ac:dyDescent="0.2">
      <c r="A6" s="520"/>
      <c r="B6" s="521"/>
      <c r="C6" s="522"/>
      <c r="D6" s="523"/>
    </row>
    <row r="7" spans="1:6" s="528" customFormat="1" ht="12.75" customHeight="1" x14ac:dyDescent="0.2">
      <c r="A7" s="525" t="s">
        <v>84</v>
      </c>
      <c r="B7" s="526" t="s">
        <v>10</v>
      </c>
      <c r="C7" s="372" t="s">
        <v>11</v>
      </c>
      <c r="D7" s="527" t="s">
        <v>984</v>
      </c>
    </row>
    <row r="8" spans="1:6" s="519" customFormat="1" ht="12.75" customHeight="1" x14ac:dyDescent="0.2">
      <c r="A8" s="525"/>
      <c r="B8" s="2327" t="s">
        <v>15</v>
      </c>
      <c r="C8" s="529" t="s">
        <v>15</v>
      </c>
      <c r="D8" s="530" t="s">
        <v>15</v>
      </c>
    </row>
    <row r="9" spans="1:6" s="448" customFormat="1" ht="13.5" thickBot="1" x14ac:dyDescent="0.25">
      <c r="A9" s="531"/>
      <c r="B9" s="373"/>
      <c r="C9" s="374"/>
      <c r="D9" s="532"/>
    </row>
    <row r="10" spans="1:6" s="404" customFormat="1" x14ac:dyDescent="0.2">
      <c r="A10" s="2336"/>
      <c r="B10" s="2328"/>
      <c r="C10" s="2328"/>
      <c r="D10" s="2329"/>
    </row>
    <row r="11" spans="1:6" s="404" customFormat="1" ht="26.25" customHeight="1" x14ac:dyDescent="0.2">
      <c r="A11" s="534">
        <v>1980</v>
      </c>
      <c r="B11" s="2330">
        <v>429.5</v>
      </c>
      <c r="C11" s="2330">
        <v>524.1</v>
      </c>
      <c r="D11" s="2331">
        <v>-94.6</v>
      </c>
    </row>
    <row r="12" spans="1:6" s="404" customFormat="1" ht="26.25" customHeight="1" x14ac:dyDescent="0.2">
      <c r="A12" s="534">
        <v>1985</v>
      </c>
      <c r="B12" s="2328">
        <v>1155</v>
      </c>
      <c r="C12" s="2328">
        <v>2480.3000000000002</v>
      </c>
      <c r="D12" s="2332">
        <v>-1325.3</v>
      </c>
    </row>
    <row r="13" spans="1:6" s="404" customFormat="1" ht="26.25" customHeight="1" x14ac:dyDescent="0.2">
      <c r="A13" s="534">
        <v>1990</v>
      </c>
      <c r="B13" s="2328">
        <v>2797</v>
      </c>
      <c r="C13" s="2328">
        <v>4710</v>
      </c>
      <c r="D13" s="2332">
        <v>-1913</v>
      </c>
    </row>
    <row r="14" spans="1:6" s="404" customFormat="1" ht="26.25" customHeight="1" x14ac:dyDescent="0.2">
      <c r="A14" s="534">
        <v>1995</v>
      </c>
      <c r="B14" s="2328">
        <v>10371</v>
      </c>
      <c r="C14" s="2328">
        <v>10686</v>
      </c>
      <c r="D14" s="2332">
        <v>-315</v>
      </c>
    </row>
    <row r="15" spans="1:6" ht="20.100000000000001" customHeight="1" x14ac:dyDescent="0.2">
      <c r="A15" s="534">
        <v>1996</v>
      </c>
      <c r="B15" s="2328">
        <v>12043</v>
      </c>
      <c r="C15" s="2328">
        <v>11174</v>
      </c>
      <c r="D15" s="2332">
        <v>869</v>
      </c>
      <c r="F15" s="423"/>
    </row>
    <row r="16" spans="1:6" ht="20.100000000000001" customHeight="1" x14ac:dyDescent="0.2">
      <c r="A16" s="534">
        <v>1997</v>
      </c>
      <c r="B16" s="2328">
        <v>15314</v>
      </c>
      <c r="C16" s="2328">
        <v>11833</v>
      </c>
      <c r="D16" s="2332">
        <v>3481</v>
      </c>
      <c r="F16" s="423"/>
    </row>
    <row r="17" spans="1:7" ht="20.100000000000001" customHeight="1" x14ac:dyDescent="0.2">
      <c r="A17" s="534">
        <v>1998</v>
      </c>
      <c r="B17" s="2328">
        <v>17631</v>
      </c>
      <c r="C17" s="2328">
        <v>12619</v>
      </c>
      <c r="D17" s="2332">
        <v>5012</v>
      </c>
      <c r="F17" s="423"/>
    </row>
    <row r="18" spans="1:7" ht="20.100000000000001" customHeight="1" x14ac:dyDescent="0.2">
      <c r="A18" s="534">
        <v>1999</v>
      </c>
      <c r="B18" s="2328">
        <v>18431</v>
      </c>
      <c r="C18" s="2328">
        <v>11393</v>
      </c>
      <c r="D18" s="2332">
        <v>7038</v>
      </c>
      <c r="F18" s="423"/>
    </row>
    <row r="19" spans="1:7" ht="20.100000000000001" customHeight="1" x14ac:dyDescent="0.2">
      <c r="A19" s="534">
        <v>2000</v>
      </c>
      <c r="B19" s="2328">
        <v>20830</v>
      </c>
      <c r="C19" s="2328">
        <v>11126</v>
      </c>
      <c r="D19" s="2332">
        <v>9704</v>
      </c>
      <c r="F19" s="423"/>
    </row>
    <row r="20" spans="1:7" ht="20.100000000000001" customHeight="1" x14ac:dyDescent="0.2">
      <c r="A20" s="534">
        <v>2001</v>
      </c>
      <c r="B20" s="2328">
        <v>21768</v>
      </c>
      <c r="C20" s="2328">
        <v>14036</v>
      </c>
      <c r="D20" s="2332">
        <v>7732</v>
      </c>
      <c r="F20" s="423"/>
    </row>
    <row r="21" spans="1:7" ht="20.100000000000001" customHeight="1" x14ac:dyDescent="0.2">
      <c r="A21" s="534">
        <v>2002</v>
      </c>
      <c r="B21" s="2328">
        <v>25430</v>
      </c>
      <c r="C21" s="2328">
        <v>29068</v>
      </c>
      <c r="D21" s="2332">
        <v>-3638</v>
      </c>
      <c r="G21" s="423"/>
    </row>
    <row r="22" spans="1:7" ht="20.100000000000001" customHeight="1" x14ac:dyDescent="0.2">
      <c r="A22" s="534">
        <v>2003</v>
      </c>
      <c r="B22" s="2328">
        <v>34016</v>
      </c>
      <c r="C22" s="2328">
        <v>45254</v>
      </c>
      <c r="D22" s="2332">
        <v>-11238</v>
      </c>
      <c r="G22" s="423"/>
    </row>
    <row r="23" spans="1:7" ht="20.100000000000001" customHeight="1" x14ac:dyDescent="0.2">
      <c r="A23" s="534">
        <v>2004</v>
      </c>
      <c r="B23" s="2328">
        <v>38993</v>
      </c>
      <c r="C23" s="2328">
        <v>62298</v>
      </c>
      <c r="D23" s="2332">
        <v>-23305</v>
      </c>
      <c r="G23" s="423"/>
    </row>
    <row r="24" spans="1:7" ht="20.100000000000001" customHeight="1" x14ac:dyDescent="0.2">
      <c r="A24" s="534">
        <v>2005</v>
      </c>
      <c r="B24" s="2333">
        <v>56470</v>
      </c>
      <c r="C24" s="2333">
        <v>79246</v>
      </c>
      <c r="D24" s="2332">
        <v>-22776</v>
      </c>
      <c r="G24" s="423"/>
    </row>
    <row r="25" spans="1:7" ht="20.100000000000001" customHeight="1" x14ac:dyDescent="0.2">
      <c r="A25" s="534">
        <v>2006</v>
      </c>
      <c r="B25" s="2333">
        <v>59972</v>
      </c>
      <c r="C25" s="2333">
        <v>78114</v>
      </c>
      <c r="D25" s="2332">
        <v>-18142</v>
      </c>
      <c r="G25" s="423"/>
    </row>
    <row r="26" spans="1:7" ht="20.100000000000001" customHeight="1" x14ac:dyDescent="0.2">
      <c r="A26" s="534">
        <v>2007</v>
      </c>
      <c r="B26" s="2333">
        <v>67241</v>
      </c>
      <c r="C26" s="2333">
        <v>80352</v>
      </c>
      <c r="D26" s="2332">
        <v>-13111</v>
      </c>
      <c r="G26" s="423"/>
    </row>
    <row r="27" spans="1:7" ht="20.100000000000001" customHeight="1" x14ac:dyDescent="0.2">
      <c r="A27" s="534">
        <v>2008</v>
      </c>
      <c r="B27" s="2333">
        <v>64612</v>
      </c>
      <c r="C27" s="2333">
        <v>75290</v>
      </c>
      <c r="D27" s="2332">
        <v>-10678</v>
      </c>
      <c r="G27" s="423"/>
    </row>
    <row r="28" spans="1:7" ht="20.100000000000001" customHeight="1" x14ac:dyDescent="0.2">
      <c r="A28" s="534">
        <v>2009</v>
      </c>
      <c r="B28" s="2333">
        <v>68736</v>
      </c>
      <c r="C28" s="2333">
        <v>89813</v>
      </c>
      <c r="D28" s="2332">
        <v>-21077</v>
      </c>
      <c r="G28" s="423"/>
    </row>
    <row r="29" spans="1:7" ht="20.100000000000001" customHeight="1" x14ac:dyDescent="0.2">
      <c r="A29" s="534">
        <v>2010</v>
      </c>
      <c r="B29" s="2333">
        <v>77463</v>
      </c>
      <c r="C29" s="2333">
        <v>99057</v>
      </c>
      <c r="D29" s="2332">
        <v>-21594</v>
      </c>
      <c r="G29" s="423"/>
    </row>
    <row r="30" spans="1:7" ht="20.100000000000001" customHeight="1" x14ac:dyDescent="0.2">
      <c r="A30" s="534">
        <v>2011</v>
      </c>
      <c r="B30" s="2333">
        <v>78960</v>
      </c>
      <c r="C30" s="2333">
        <v>102226</v>
      </c>
      <c r="D30" s="2332">
        <v>-23266</v>
      </c>
      <c r="G30" s="423"/>
    </row>
    <row r="31" spans="1:7" ht="20.100000000000001" customHeight="1" x14ac:dyDescent="0.2">
      <c r="A31" s="534">
        <v>2012</v>
      </c>
      <c r="B31" s="2333">
        <v>82973</v>
      </c>
      <c r="C31" s="2333">
        <v>112115</v>
      </c>
      <c r="D31" s="2332">
        <v>-29142</v>
      </c>
      <c r="G31" s="423"/>
    </row>
    <row r="32" spans="1:7" ht="20.100000000000001" customHeight="1" x14ac:dyDescent="0.2">
      <c r="A32" s="534">
        <v>2013</v>
      </c>
      <c r="B32" s="2333">
        <v>83227</v>
      </c>
      <c r="C32" s="2333">
        <v>110608</v>
      </c>
      <c r="D32" s="2332">
        <v>-27381</v>
      </c>
      <c r="G32" s="423"/>
    </row>
    <row r="33" spans="1:7" ht="19.5" customHeight="1" x14ac:dyDescent="0.2">
      <c r="A33" s="534">
        <v>2014</v>
      </c>
      <c r="B33" s="2333">
        <v>88013</v>
      </c>
      <c r="C33" s="2333">
        <v>107351</v>
      </c>
      <c r="D33" s="2332">
        <v>-19338</v>
      </c>
      <c r="G33" s="423"/>
    </row>
    <row r="34" spans="1:7" ht="19.5" customHeight="1" x14ac:dyDescent="0.2">
      <c r="A34" s="534">
        <v>2015</v>
      </c>
      <c r="B34" s="2333">
        <v>85735</v>
      </c>
      <c r="C34" s="2333">
        <v>109800</v>
      </c>
      <c r="D34" s="2332">
        <v>-24065</v>
      </c>
      <c r="G34" s="423"/>
    </row>
    <row r="35" spans="1:7" ht="10.5" customHeight="1" thickBot="1" x14ac:dyDescent="0.25">
      <c r="A35" s="643"/>
      <c r="B35" s="2334"/>
      <c r="C35" s="2334"/>
      <c r="D35" s="2335"/>
    </row>
    <row r="36" spans="1:7" s="544" customFormat="1" x14ac:dyDescent="0.2">
      <c r="A36" s="542"/>
      <c r="B36" s="543"/>
      <c r="C36" s="543"/>
      <c r="D36" s="543"/>
    </row>
    <row r="37" spans="1:7" x14ac:dyDescent="0.2">
      <c r="A37" s="2545" t="s">
        <v>854</v>
      </c>
      <c r="B37" s="2545"/>
      <c r="C37" s="2545"/>
      <c r="D37" s="2545"/>
    </row>
    <row r="38" spans="1:7" x14ac:dyDescent="0.2">
      <c r="A38" s="2545" t="s">
        <v>305</v>
      </c>
      <c r="B38" s="2545"/>
      <c r="C38" s="2545"/>
      <c r="D38" s="2545"/>
    </row>
    <row r="39" spans="1:7" ht="9.9499999999999993" customHeight="1" x14ac:dyDescent="0.2">
      <c r="A39" s="545" t="s">
        <v>17</v>
      </c>
      <c r="B39" s="384"/>
      <c r="C39" s="384"/>
    </row>
    <row r="40" spans="1:7" ht="9.9499999999999993" customHeight="1" x14ac:dyDescent="0.2">
      <c r="B40" s="384"/>
      <c r="C40" s="384"/>
    </row>
    <row r="41" spans="1:7" ht="9.9499999999999993" customHeight="1" x14ac:dyDescent="0.2"/>
    <row r="42" spans="1:7" ht="9.9499999999999993" customHeight="1" x14ac:dyDescent="0.2"/>
  </sheetData>
  <mergeCells count="6">
    <mergeCell ref="A38:D38"/>
    <mergeCell ref="A2:D2"/>
    <mergeCell ref="A3:D3"/>
    <mergeCell ref="A4:D4"/>
    <mergeCell ref="A5:D5"/>
    <mergeCell ref="A37:D37"/>
  </mergeCells>
  <printOptions horizontalCentered="1"/>
  <pageMargins left="0.7" right="0.7" top="0.75" bottom="0.5" header="0.3" footer="0.3"/>
  <pageSetup scale="7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Q34"/>
  <sheetViews>
    <sheetView zoomScaleNormal="100" zoomScaleSheetLayoutView="100" workbookViewId="0">
      <selection activeCell="D10" sqref="D10"/>
    </sheetView>
  </sheetViews>
  <sheetFormatPr defaultRowHeight="12.75" x14ac:dyDescent="0.2"/>
  <cols>
    <col min="1" max="1" width="10.7109375" style="105" customWidth="1"/>
    <col min="2" max="2" width="24.28515625" style="105" customWidth="1"/>
    <col min="3" max="3" width="13.28515625" style="105" customWidth="1"/>
    <col min="4" max="4" width="5.7109375" style="105" customWidth="1"/>
    <col min="5" max="5" width="15" style="105" customWidth="1"/>
    <col min="6" max="6" width="4.28515625" style="105" customWidth="1"/>
    <col min="7" max="7" width="22.5703125" style="105" bestFit="1" customWidth="1"/>
    <col min="8" max="8" width="27" style="105" customWidth="1"/>
    <col min="13" max="13" width="18.140625" bestFit="1" customWidth="1"/>
    <col min="14" max="14" width="12.28515625" bestFit="1" customWidth="1"/>
    <col min="15" max="15" width="17.7109375" bestFit="1" customWidth="1"/>
    <col min="17" max="17" width="14.5703125" customWidth="1"/>
    <col min="18" max="18" width="2.5703125" customWidth="1"/>
    <col min="19" max="19" width="15.42578125" bestFit="1" customWidth="1"/>
    <col min="21" max="21" width="17.7109375" bestFit="1" customWidth="1"/>
    <col min="22" max="22" width="10.7109375" bestFit="1" customWidth="1"/>
    <col min="23" max="23" width="11" bestFit="1" customWidth="1"/>
  </cols>
  <sheetData>
    <row r="1" spans="1:17" ht="5.25" customHeight="1" x14ac:dyDescent="0.2">
      <c r="A1" s="32"/>
      <c r="B1" s="33"/>
      <c r="C1" s="33"/>
      <c r="D1" s="33"/>
      <c r="E1" s="33"/>
      <c r="F1" s="33"/>
      <c r="G1" s="33"/>
      <c r="H1" s="34"/>
    </row>
    <row r="2" spans="1:17" ht="20.25" x14ac:dyDescent="0.3">
      <c r="A2" s="2546" t="s">
        <v>795</v>
      </c>
      <c r="B2" s="2547"/>
      <c r="C2" s="2547"/>
      <c r="D2" s="2547"/>
      <c r="E2" s="2547"/>
      <c r="F2" s="2547"/>
      <c r="G2" s="2547"/>
      <c r="H2" s="2548"/>
    </row>
    <row r="3" spans="1:17" ht="18" x14ac:dyDescent="0.2">
      <c r="A3" s="2559" t="s">
        <v>824</v>
      </c>
      <c r="B3" s="2560"/>
      <c r="C3" s="2560"/>
      <c r="D3" s="2560"/>
      <c r="E3" s="2560"/>
      <c r="F3" s="2560"/>
      <c r="G3" s="2560"/>
      <c r="H3" s="2561"/>
    </row>
    <row r="4" spans="1:17" ht="18" x14ac:dyDescent="0.2">
      <c r="A4" s="2559" t="s">
        <v>1</v>
      </c>
      <c r="B4" s="2560"/>
      <c r="C4" s="2560"/>
      <c r="D4" s="2560"/>
      <c r="E4" s="2560"/>
      <c r="F4" s="2560"/>
      <c r="G4" s="2560"/>
      <c r="H4" s="2561"/>
    </row>
    <row r="5" spans="1:17" ht="9" customHeight="1" x14ac:dyDescent="0.2">
      <c r="A5" s="2831"/>
      <c r="B5" s="2832"/>
      <c r="C5" s="2832"/>
      <c r="D5" s="2832"/>
      <c r="E5" s="2832"/>
      <c r="F5" s="2832"/>
      <c r="G5" s="2832"/>
      <c r="H5" s="2833"/>
    </row>
    <row r="6" spans="1:17" x14ac:dyDescent="0.2">
      <c r="A6" s="2834" t="s">
        <v>772</v>
      </c>
      <c r="B6" s="2835"/>
      <c r="C6" s="2840" t="s">
        <v>796</v>
      </c>
      <c r="D6" s="2841"/>
      <c r="E6" s="2841"/>
      <c r="F6" s="2842"/>
      <c r="G6" s="2849" t="s">
        <v>774</v>
      </c>
      <c r="H6" s="2850"/>
    </row>
    <row r="7" spans="1:17" x14ac:dyDescent="0.2">
      <c r="A7" s="2836"/>
      <c r="B7" s="2837"/>
      <c r="C7" s="2843"/>
      <c r="D7" s="2844"/>
      <c r="E7" s="2844"/>
      <c r="F7" s="2845"/>
      <c r="G7" s="2851"/>
      <c r="H7" s="2852"/>
    </row>
    <row r="8" spans="1:17" ht="13.5" customHeight="1" thickBot="1" x14ac:dyDescent="0.25">
      <c r="A8" s="2838"/>
      <c r="B8" s="2839"/>
      <c r="C8" s="2846"/>
      <c r="D8" s="2847"/>
      <c r="E8" s="2847"/>
      <c r="F8" s="2848"/>
      <c r="G8" s="2853"/>
      <c r="H8" s="2854"/>
    </row>
    <row r="9" spans="1:17" ht="12.75" customHeight="1" x14ac:dyDescent="0.2">
      <c r="A9" s="15"/>
      <c r="B9" s="16"/>
      <c r="C9" s="69"/>
      <c r="D9" s="69"/>
      <c r="E9" s="69"/>
      <c r="F9" s="17"/>
      <c r="G9" s="1585"/>
      <c r="H9" s="403"/>
    </row>
    <row r="10" spans="1:17" ht="18" customHeight="1" x14ac:dyDescent="0.2">
      <c r="A10" s="2829" t="s">
        <v>775</v>
      </c>
      <c r="B10" s="2830"/>
      <c r="C10" s="1670">
        <v>11548</v>
      </c>
      <c r="D10" s="1671"/>
      <c r="E10" s="1672">
        <f>C10/$C$28</f>
        <v>8.0199456910501357E-2</v>
      </c>
      <c r="F10" s="1129"/>
      <c r="G10" s="1652">
        <v>1387135</v>
      </c>
      <c r="H10" s="1653">
        <f>G10/$G$28</f>
        <v>2.8677993705269952E-3</v>
      </c>
      <c r="P10" s="2747"/>
      <c r="Q10" s="2747"/>
    </row>
    <row r="11" spans="1:17" ht="18" customHeight="1" x14ac:dyDescent="0.2">
      <c r="A11" s="2829" t="s">
        <v>776</v>
      </c>
      <c r="B11" s="2830"/>
      <c r="C11" s="1670">
        <v>37593</v>
      </c>
      <c r="D11" s="1671"/>
      <c r="E11" s="1672">
        <f t="shared" ref="E11:E28" si="0">C11/$C$28</f>
        <v>0.26107881742608913</v>
      </c>
      <c r="F11" s="1129"/>
      <c r="G11" s="1664">
        <v>36899153</v>
      </c>
      <c r="H11" s="1653">
        <f t="shared" ref="H11:H28" si="1">G11/$G$28</f>
        <v>7.6286279090628739E-2</v>
      </c>
      <c r="O11" s="335"/>
      <c r="Q11" s="335"/>
    </row>
    <row r="12" spans="1:17" ht="18" customHeight="1" x14ac:dyDescent="0.2">
      <c r="A12" s="2829" t="s">
        <v>777</v>
      </c>
      <c r="B12" s="2830"/>
      <c r="C12" s="1670">
        <v>25312</v>
      </c>
      <c r="D12" s="1671"/>
      <c r="E12" s="1672">
        <f t="shared" si="0"/>
        <v>0.17578876457556375</v>
      </c>
      <c r="F12" s="1129"/>
      <c r="G12" s="1665">
        <v>37730276</v>
      </c>
      <c r="H12" s="1653">
        <f t="shared" si="1"/>
        <v>7.8004564633297982E-2</v>
      </c>
      <c r="O12" s="335"/>
      <c r="Q12" s="335"/>
    </row>
    <row r="13" spans="1:17" ht="18" customHeight="1" x14ac:dyDescent="0.2">
      <c r="A13" s="2829" t="s">
        <v>778</v>
      </c>
      <c r="B13" s="2830"/>
      <c r="C13" s="1670">
        <v>14282</v>
      </c>
      <c r="D13" s="1671"/>
      <c r="E13" s="1672">
        <f t="shared" si="0"/>
        <v>9.9186754727726034E-2</v>
      </c>
      <c r="F13" s="1129"/>
      <c r="G13" s="1665">
        <v>30094329</v>
      </c>
      <c r="H13" s="1653">
        <f t="shared" si="1"/>
        <v>6.221780703582009E-2</v>
      </c>
      <c r="O13" s="335"/>
      <c r="Q13" s="335"/>
    </row>
    <row r="14" spans="1:17" ht="18" customHeight="1" x14ac:dyDescent="0.2">
      <c r="A14" s="2829" t="s">
        <v>779</v>
      </c>
      <c r="B14" s="2830"/>
      <c r="C14" s="1670">
        <v>10272</v>
      </c>
      <c r="D14" s="1671"/>
      <c r="E14" s="1672">
        <f t="shared" si="0"/>
        <v>7.1337791945329923E-2</v>
      </c>
      <c r="F14" s="1129"/>
      <c r="G14" s="1665">
        <v>28337296</v>
      </c>
      <c r="H14" s="1653">
        <f t="shared" si="1"/>
        <v>5.858527081447526E-2</v>
      </c>
      <c r="O14" s="335"/>
      <c r="Q14" s="335"/>
    </row>
    <row r="15" spans="1:17" ht="18" customHeight="1" x14ac:dyDescent="0.2">
      <c r="A15" s="2829" t="s">
        <v>780</v>
      </c>
      <c r="B15" s="2830"/>
      <c r="C15" s="1670">
        <v>7764</v>
      </c>
      <c r="D15" s="1671"/>
      <c r="E15" s="1672">
        <f t="shared" si="0"/>
        <v>5.3920036668958476E-2</v>
      </c>
      <c r="F15" s="1129"/>
      <c r="G15" s="1665">
        <v>25969131</v>
      </c>
      <c r="H15" s="1653">
        <f t="shared" si="1"/>
        <v>5.3689264228018958E-2</v>
      </c>
      <c r="O15" s="335"/>
      <c r="Q15" s="335"/>
    </row>
    <row r="16" spans="1:17" ht="18" customHeight="1" x14ac:dyDescent="0.2">
      <c r="A16" s="2829" t="s">
        <v>781</v>
      </c>
      <c r="B16" s="2830"/>
      <c r="C16" s="1670">
        <v>6162</v>
      </c>
      <c r="D16" s="1671"/>
      <c r="E16" s="1672">
        <f t="shared" si="0"/>
        <v>4.2794341312998731E-2</v>
      </c>
      <c r="F16" s="1129"/>
      <c r="G16" s="1665">
        <v>24297578</v>
      </c>
      <c r="H16" s="1653">
        <f t="shared" si="1"/>
        <v>5.023345160617429E-2</v>
      </c>
      <c r="O16" s="335"/>
      <c r="Q16" s="335"/>
    </row>
    <row r="17" spans="1:17" ht="18" customHeight="1" x14ac:dyDescent="0.2">
      <c r="A17" s="2829" t="s">
        <v>782</v>
      </c>
      <c r="B17" s="2830"/>
      <c r="C17" s="1670">
        <v>4393</v>
      </c>
      <c r="D17" s="1671"/>
      <c r="E17" s="1672">
        <f t="shared" si="0"/>
        <v>3.0508851247647423E-2</v>
      </c>
      <c r="F17" s="1129"/>
      <c r="G17" s="1665">
        <v>19785308</v>
      </c>
      <c r="H17" s="1653">
        <f t="shared" si="1"/>
        <v>4.0904665968404461E-2</v>
      </c>
      <c r="O17" s="335"/>
      <c r="Q17" s="335"/>
    </row>
    <row r="18" spans="1:17" ht="18" customHeight="1" x14ac:dyDescent="0.2">
      <c r="A18" s="2829" t="s">
        <v>783</v>
      </c>
      <c r="B18" s="2830"/>
      <c r="C18" s="1670">
        <v>3634</v>
      </c>
      <c r="D18" s="1671"/>
      <c r="E18" s="1672">
        <f t="shared" si="0"/>
        <v>2.5237688466640276E-2</v>
      </c>
      <c r="F18" s="1129"/>
      <c r="G18" s="1665">
        <v>18537617</v>
      </c>
      <c r="H18" s="1653">
        <f t="shared" si="1"/>
        <v>3.8325156789836987E-2</v>
      </c>
      <c r="O18" s="335"/>
      <c r="Q18" s="335"/>
    </row>
    <row r="19" spans="1:17" ht="18" customHeight="1" x14ac:dyDescent="0.2">
      <c r="A19" s="2829" t="s">
        <v>784</v>
      </c>
      <c r="B19" s="2830"/>
      <c r="C19" s="1670">
        <v>2842</v>
      </c>
      <c r="D19" s="1671"/>
      <c r="E19" s="1672">
        <f t="shared" si="0"/>
        <v>1.9737344695154559E-2</v>
      </c>
      <c r="F19" s="1129"/>
      <c r="G19" s="1665">
        <v>16202744</v>
      </c>
      <c r="H19" s="1653">
        <f t="shared" si="1"/>
        <v>3.3497978959517317E-2</v>
      </c>
      <c r="O19" s="335"/>
      <c r="Q19" s="335"/>
    </row>
    <row r="20" spans="1:17" ht="18" customHeight="1" x14ac:dyDescent="0.2">
      <c r="A20" s="2829" t="s">
        <v>785</v>
      </c>
      <c r="B20" s="2830"/>
      <c r="C20" s="1670">
        <v>2510</v>
      </c>
      <c r="D20" s="1671"/>
      <c r="E20" s="1672">
        <f t="shared" si="0"/>
        <v>1.7431645033370143E-2</v>
      </c>
      <c r="F20" s="1129"/>
      <c r="G20" s="1665">
        <v>15743781</v>
      </c>
      <c r="H20" s="1653">
        <f t="shared" si="1"/>
        <v>3.2549106785939988E-2</v>
      </c>
      <c r="O20" s="335"/>
      <c r="Q20" s="335"/>
    </row>
    <row r="21" spans="1:17" ht="18" customHeight="1" x14ac:dyDescent="0.2">
      <c r="A21" s="2829" t="s">
        <v>786</v>
      </c>
      <c r="B21" s="2830"/>
      <c r="C21" s="1670">
        <v>2058</v>
      </c>
      <c r="D21" s="1671"/>
      <c r="E21" s="1672">
        <f t="shared" si="0"/>
        <v>1.4292559951663645E-2</v>
      </c>
      <c r="F21" s="1129"/>
      <c r="G21" s="1665">
        <v>14277381</v>
      </c>
      <c r="H21" s="1653">
        <f t="shared" si="1"/>
        <v>2.9517432870321981E-2</v>
      </c>
      <c r="O21" s="335"/>
      <c r="Q21" s="335"/>
    </row>
    <row r="22" spans="1:17" ht="18" customHeight="1" x14ac:dyDescent="0.2">
      <c r="A22" s="2829" t="s">
        <v>787</v>
      </c>
      <c r="B22" s="2830"/>
      <c r="C22" s="1670">
        <v>4518</v>
      </c>
      <c r="D22" s="1671"/>
      <c r="E22" s="1672">
        <f t="shared" si="0"/>
        <v>3.1376961060066252E-2</v>
      </c>
      <c r="F22" s="1129"/>
      <c r="G22" s="1665">
        <v>36410135</v>
      </c>
      <c r="H22" s="1653">
        <f t="shared" si="1"/>
        <v>7.527527041982425E-2</v>
      </c>
      <c r="O22" s="335"/>
      <c r="Q22" s="335"/>
    </row>
    <row r="23" spans="1:17" ht="18" customHeight="1" x14ac:dyDescent="0.2">
      <c r="A23" s="2829" t="s">
        <v>788</v>
      </c>
      <c r="B23" s="2830"/>
      <c r="C23" s="1670">
        <v>4680</v>
      </c>
      <c r="D23" s="1671"/>
      <c r="E23" s="1672">
        <f t="shared" si="0"/>
        <v>3.250203137696106E-2</v>
      </c>
      <c r="F23" s="1129"/>
      <c r="G23" s="1665">
        <v>48572082</v>
      </c>
      <c r="H23" s="1653">
        <f t="shared" si="1"/>
        <v>0.10041919941807077</v>
      </c>
      <c r="O23" s="335"/>
      <c r="Q23" s="335"/>
    </row>
    <row r="24" spans="1:17" ht="18" customHeight="1" x14ac:dyDescent="0.2">
      <c r="A24" s="2829" t="s">
        <v>789</v>
      </c>
      <c r="B24" s="2830"/>
      <c r="C24" s="1670">
        <v>3885</v>
      </c>
      <c r="D24" s="1671"/>
      <c r="E24" s="1672">
        <f t="shared" si="0"/>
        <v>2.6980852969977289E-2</v>
      </c>
      <c r="F24" s="1129"/>
      <c r="G24" s="1665">
        <v>55853334</v>
      </c>
      <c r="H24" s="1653">
        <f t="shared" si="1"/>
        <v>0.11547265124665877</v>
      </c>
      <c r="O24" s="335"/>
      <c r="Q24" s="335"/>
    </row>
    <row r="25" spans="1:17" ht="18" customHeight="1" x14ac:dyDescent="0.2">
      <c r="A25" s="2829" t="s">
        <v>790</v>
      </c>
      <c r="B25" s="2830"/>
      <c r="C25" s="1670">
        <v>1228</v>
      </c>
      <c r="D25" s="1671"/>
      <c r="E25" s="1672">
        <f t="shared" si="0"/>
        <v>8.5283107972026033E-3</v>
      </c>
      <c r="F25" s="1129"/>
      <c r="G25" s="1665">
        <v>25746239</v>
      </c>
      <c r="H25" s="1653">
        <f t="shared" si="1"/>
        <v>5.3228451446786056E-2</v>
      </c>
      <c r="O25" s="335"/>
      <c r="Q25" s="335"/>
    </row>
    <row r="26" spans="1:17" ht="18" customHeight="1" x14ac:dyDescent="0.2">
      <c r="A26" s="2829" t="s">
        <v>791</v>
      </c>
      <c r="B26" s="2830"/>
      <c r="C26" s="1670">
        <v>577</v>
      </c>
      <c r="D26" s="1671"/>
      <c r="E26" s="1672">
        <f t="shared" si="0"/>
        <v>4.0071948941253271E-3</v>
      </c>
      <c r="F26" s="1129"/>
      <c r="G26" s="1665">
        <v>15962363</v>
      </c>
      <c r="H26" s="1653">
        <f t="shared" si="1"/>
        <v>3.300100895985135E-2</v>
      </c>
      <c r="O26" s="335"/>
      <c r="Q26" s="335"/>
    </row>
    <row r="27" spans="1:17" ht="18" customHeight="1" x14ac:dyDescent="0.2">
      <c r="A27" s="2829" t="s">
        <v>792</v>
      </c>
      <c r="B27" s="2830"/>
      <c r="C27" s="1670">
        <v>732</v>
      </c>
      <c r="D27" s="1671"/>
      <c r="E27" s="1672">
        <f t="shared" si="0"/>
        <v>5.0836510615246784E-3</v>
      </c>
      <c r="F27" s="1129"/>
      <c r="G27" s="1665">
        <v>31887299</v>
      </c>
      <c r="H27" s="1653">
        <f t="shared" si="1"/>
        <v>6.5924640355845748E-2</v>
      </c>
      <c r="O27" s="335"/>
      <c r="Q27" s="335"/>
    </row>
    <row r="28" spans="1:17" ht="18" customHeight="1" x14ac:dyDescent="0.2">
      <c r="A28" s="2829" t="s">
        <v>22</v>
      </c>
      <c r="B28" s="2830"/>
      <c r="C28" s="1670">
        <v>143991</v>
      </c>
      <c r="D28" s="1671"/>
      <c r="E28" s="1672">
        <f t="shared" si="0"/>
        <v>1</v>
      </c>
      <c r="F28" s="1129"/>
      <c r="G28" s="1652">
        <v>483693181</v>
      </c>
      <c r="H28" s="1653">
        <f t="shared" si="1"/>
        <v>1</v>
      </c>
      <c r="O28" s="335"/>
      <c r="Q28" s="335"/>
    </row>
    <row r="29" spans="1:17" ht="18" customHeight="1" thickBot="1" x14ac:dyDescent="0.25">
      <c r="A29" s="20"/>
      <c r="B29" s="1197"/>
      <c r="C29" s="21"/>
      <c r="D29" s="21"/>
      <c r="E29" s="21"/>
      <c r="F29" s="22"/>
      <c r="G29" s="1199"/>
      <c r="H29" s="102"/>
      <c r="O29" s="335"/>
      <c r="Q29" s="335"/>
    </row>
    <row r="30" spans="1:17" ht="18" customHeight="1" x14ac:dyDescent="0.2">
      <c r="N30" s="28"/>
      <c r="O30" s="335"/>
    </row>
    <row r="31" spans="1:17" x14ac:dyDescent="0.2">
      <c r="A31" s="1784" t="s">
        <v>741</v>
      </c>
    </row>
    <row r="32" spans="1:17" x14ac:dyDescent="0.2">
      <c r="A32" s="1784" t="s">
        <v>34</v>
      </c>
    </row>
    <row r="33" spans="1:15" x14ac:dyDescent="0.2">
      <c r="A33" s="1784" t="s">
        <v>761</v>
      </c>
    </row>
    <row r="34" spans="1:15" x14ac:dyDescent="0.2">
      <c r="N34" s="274"/>
      <c r="O34" s="274"/>
    </row>
  </sheetData>
  <sortState ref="M7:M56">
    <sortCondition ref="M7"/>
  </sortState>
  <mergeCells count="27">
    <mergeCell ref="A17:B17"/>
    <mergeCell ref="A18:B18"/>
    <mergeCell ref="A19:B19"/>
    <mergeCell ref="A20:B20"/>
    <mergeCell ref="A2:H2"/>
    <mergeCell ref="A3:H3"/>
    <mergeCell ref="A4:H4"/>
    <mergeCell ref="A5:H5"/>
    <mergeCell ref="A6:B8"/>
    <mergeCell ref="C6:F8"/>
    <mergeCell ref="G6:H8"/>
    <mergeCell ref="P10:Q10"/>
    <mergeCell ref="A28:B28"/>
    <mergeCell ref="A22:B22"/>
    <mergeCell ref="A23:B23"/>
    <mergeCell ref="A24:B24"/>
    <mergeCell ref="A25:B25"/>
    <mergeCell ref="A26:B26"/>
    <mergeCell ref="A27:B27"/>
    <mergeCell ref="A21:B21"/>
    <mergeCell ref="A10:B10"/>
    <mergeCell ref="A11:B11"/>
    <mergeCell ref="A12:B12"/>
    <mergeCell ref="A13:B13"/>
    <mergeCell ref="A14:B14"/>
    <mergeCell ref="A15:B15"/>
    <mergeCell ref="A16:B16"/>
  </mergeCells>
  <printOptions horizontalCentered="1"/>
  <pageMargins left="0.7" right="0.7" top="0.75" bottom="0.5"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K40"/>
  <sheetViews>
    <sheetView zoomScaleNormal="100" workbookViewId="0">
      <selection activeCell="D10" sqref="D10"/>
    </sheetView>
  </sheetViews>
  <sheetFormatPr defaultRowHeight="12.75" x14ac:dyDescent="0.2"/>
  <cols>
    <col min="1" max="1" width="2.5703125" style="105" customWidth="1"/>
    <col min="2" max="2" width="4.7109375" style="105" customWidth="1"/>
    <col min="3" max="3" width="12" style="105" customWidth="1"/>
    <col min="4" max="4" width="38.5703125" style="105" customWidth="1"/>
    <col min="5" max="6" width="12.7109375" style="105" customWidth="1"/>
    <col min="7" max="7" width="6" style="519" customWidth="1"/>
    <col min="8" max="8" width="21" style="105" customWidth="1"/>
    <col min="9" max="9" width="14.7109375" style="519" customWidth="1"/>
    <col min="10" max="10" width="13.7109375" style="426" customWidth="1"/>
    <col min="11" max="11" width="13.7109375" style="519" customWidth="1"/>
  </cols>
  <sheetData>
    <row r="1" spans="1:11" x14ac:dyDescent="0.2">
      <c r="A1" s="32"/>
      <c r="B1" s="33"/>
      <c r="C1" s="33"/>
      <c r="D1" s="33"/>
      <c r="E1" s="33"/>
      <c r="F1" s="33"/>
      <c r="G1" s="1673"/>
      <c r="H1" s="33"/>
      <c r="I1" s="1673"/>
      <c r="J1" s="1674"/>
      <c r="K1" s="1675"/>
    </row>
    <row r="2" spans="1:11" ht="20.25" x14ac:dyDescent="0.3">
      <c r="A2" s="2583" t="s">
        <v>797</v>
      </c>
      <c r="B2" s="2584"/>
      <c r="C2" s="2584"/>
      <c r="D2" s="2584"/>
      <c r="E2" s="2584"/>
      <c r="F2" s="2584"/>
      <c r="G2" s="2584"/>
      <c r="H2" s="2584"/>
      <c r="I2" s="2584"/>
      <c r="J2" s="2584"/>
      <c r="K2" s="2585"/>
    </row>
    <row r="3" spans="1:11" ht="18" x14ac:dyDescent="0.2">
      <c r="A3" s="2559" t="s">
        <v>825</v>
      </c>
      <c r="B3" s="2560"/>
      <c r="C3" s="2560"/>
      <c r="D3" s="2560"/>
      <c r="E3" s="2560"/>
      <c r="F3" s="2560"/>
      <c r="G3" s="2560"/>
      <c r="H3" s="2560"/>
      <c r="I3" s="2560"/>
      <c r="J3" s="2560"/>
      <c r="K3" s="2561"/>
    </row>
    <row r="4" spans="1:11" ht="18" x14ac:dyDescent="0.2">
      <c r="A4" s="2562" t="s">
        <v>798</v>
      </c>
      <c r="B4" s="2563"/>
      <c r="C4" s="2563"/>
      <c r="D4" s="2563"/>
      <c r="E4" s="2563"/>
      <c r="F4" s="2563"/>
      <c r="G4" s="2563"/>
      <c r="H4" s="2563"/>
      <c r="I4" s="2563"/>
      <c r="J4" s="2563"/>
      <c r="K4" s="2564"/>
    </row>
    <row r="5" spans="1:11" ht="11.25" customHeight="1" x14ac:dyDescent="0.2">
      <c r="A5" s="2831"/>
      <c r="B5" s="2832"/>
      <c r="C5" s="2832"/>
      <c r="D5" s="2832"/>
      <c r="E5" s="2832"/>
      <c r="F5" s="2832"/>
      <c r="G5" s="2832"/>
      <c r="H5" s="2832"/>
      <c r="I5" s="2832"/>
      <c r="J5" s="2832"/>
      <c r="K5" s="2833"/>
    </row>
    <row r="6" spans="1:11" x14ac:dyDescent="0.2">
      <c r="A6" s="2824" t="s">
        <v>150</v>
      </c>
      <c r="B6" s="2855"/>
      <c r="C6" s="2855"/>
      <c r="D6" s="2825"/>
      <c r="E6" s="2856" t="s">
        <v>713</v>
      </c>
      <c r="F6" s="2857"/>
      <c r="G6" s="2858"/>
      <c r="H6" s="2865" t="s">
        <v>799</v>
      </c>
      <c r="I6" s="2866"/>
      <c r="J6" s="1889"/>
      <c r="K6" s="584"/>
    </row>
    <row r="7" spans="1:11" ht="15.75" x14ac:dyDescent="0.2">
      <c r="A7" s="2798"/>
      <c r="B7" s="2810"/>
      <c r="C7" s="2810"/>
      <c r="D7" s="2799"/>
      <c r="E7" s="2859"/>
      <c r="F7" s="2860"/>
      <c r="G7" s="2861"/>
      <c r="H7" s="2867"/>
      <c r="I7" s="2868"/>
      <c r="J7" s="1788" t="s">
        <v>800</v>
      </c>
      <c r="K7" s="1789" t="s">
        <v>735</v>
      </c>
    </row>
    <row r="8" spans="1:11" ht="15.75" x14ac:dyDescent="0.2">
      <c r="A8" s="2798"/>
      <c r="B8" s="2810"/>
      <c r="C8" s="2810"/>
      <c r="D8" s="2799"/>
      <c r="E8" s="2859"/>
      <c r="F8" s="2860"/>
      <c r="G8" s="2861"/>
      <c r="H8" s="2867"/>
      <c r="I8" s="2868"/>
      <c r="J8" s="1788" t="s">
        <v>726</v>
      </c>
      <c r="K8" s="1789" t="s">
        <v>726</v>
      </c>
    </row>
    <row r="9" spans="1:11" ht="15.75" x14ac:dyDescent="0.2">
      <c r="A9" s="2798"/>
      <c r="B9" s="2810"/>
      <c r="C9" s="2810"/>
      <c r="D9" s="2799"/>
      <c r="E9" s="2859"/>
      <c r="F9" s="2860"/>
      <c r="G9" s="2861"/>
      <c r="H9" s="2867"/>
      <c r="I9" s="2868"/>
      <c r="J9" s="1788" t="s">
        <v>714</v>
      </c>
      <c r="K9" s="1789" t="s">
        <v>714</v>
      </c>
    </row>
    <row r="10" spans="1:11" ht="13.5" thickBot="1" x14ac:dyDescent="0.25">
      <c r="A10" s="2800"/>
      <c r="B10" s="2811"/>
      <c r="C10" s="2811"/>
      <c r="D10" s="2801"/>
      <c r="E10" s="2862"/>
      <c r="F10" s="2863"/>
      <c r="G10" s="2864"/>
      <c r="H10" s="2869"/>
      <c r="I10" s="2870"/>
      <c r="J10" s="1890"/>
      <c r="K10" s="1891"/>
    </row>
    <row r="11" spans="1:11" x14ac:dyDescent="0.2">
      <c r="A11" s="1676"/>
      <c r="B11" s="1677"/>
      <c r="C11" s="309"/>
      <c r="D11" s="313"/>
      <c r="E11" s="1677"/>
      <c r="F11" s="1677"/>
      <c r="G11" s="1678"/>
      <c r="H11" s="1679"/>
      <c r="I11" s="1680"/>
      <c r="J11" s="1681"/>
      <c r="K11" s="1682"/>
    </row>
    <row r="12" spans="1:11" ht="17.25" customHeight="1" x14ac:dyDescent="0.2">
      <c r="A12" s="297"/>
      <c r="B12" s="1336" t="s">
        <v>152</v>
      </c>
      <c r="C12" s="1125"/>
      <c r="D12" s="1126"/>
      <c r="E12" s="1683">
        <v>15724</v>
      </c>
      <c r="F12" s="1684">
        <f t="shared" ref="F12:F24" si="0">E12/$E$34</f>
        <v>1.9363220471519785E-2</v>
      </c>
      <c r="G12" s="1685"/>
      <c r="H12" s="1686">
        <v>86320410</v>
      </c>
      <c r="I12" s="2024">
        <f t="shared" ref="I12:I24" si="1">H12/$H$34</f>
        <v>1.5878530656241233E-2</v>
      </c>
      <c r="J12" s="1687">
        <v>439.73</v>
      </c>
      <c r="K12" s="1688">
        <v>258.27999999999997</v>
      </c>
    </row>
    <row r="13" spans="1:11" ht="17.25" customHeight="1" x14ac:dyDescent="0.2">
      <c r="A13" s="297"/>
      <c r="B13" s="1336" t="s">
        <v>153</v>
      </c>
      <c r="C13" s="1125"/>
      <c r="D13" s="1126"/>
      <c r="E13" s="1689">
        <f>SUM(E14:E21)</f>
        <v>523575</v>
      </c>
      <c r="F13" s="1684">
        <f t="shared" si="0"/>
        <v>0.64475312632765025</v>
      </c>
      <c r="G13" s="1685"/>
      <c r="H13" s="1689">
        <f>SUM(H14:H21)</f>
        <v>3124969926</v>
      </c>
      <c r="I13" s="2024">
        <f t="shared" si="1"/>
        <v>0.57483428044216767</v>
      </c>
      <c r="J13" s="2026">
        <v>483.33</v>
      </c>
      <c r="K13" s="1690">
        <v>255.56</v>
      </c>
    </row>
    <row r="14" spans="1:11" ht="17.25" customHeight="1" x14ac:dyDescent="0.2">
      <c r="A14" s="895"/>
      <c r="B14" s="1691"/>
      <c r="C14" s="1691" t="s">
        <v>154</v>
      </c>
      <c r="D14" s="1342"/>
      <c r="E14" s="1692">
        <v>68882</v>
      </c>
      <c r="F14" s="1693">
        <f t="shared" si="0"/>
        <v>8.4824303772527726E-2</v>
      </c>
      <c r="G14" s="1694"/>
      <c r="H14" s="1692">
        <v>150594781</v>
      </c>
      <c r="I14" s="2025">
        <f t="shared" si="1"/>
        <v>2.7701720216324676E-2</v>
      </c>
      <c r="J14" s="1695">
        <v>184.6</v>
      </c>
      <c r="K14" s="1696">
        <v>101.96</v>
      </c>
    </row>
    <row r="15" spans="1:11" ht="17.25" customHeight="1" x14ac:dyDescent="0.2">
      <c r="A15" s="895"/>
      <c r="B15" s="1691"/>
      <c r="C15" s="1691" t="s">
        <v>155</v>
      </c>
      <c r="D15" s="1342"/>
      <c r="E15" s="1692">
        <v>45975</v>
      </c>
      <c r="F15" s="1693">
        <f t="shared" si="0"/>
        <v>5.6615623326006247E-2</v>
      </c>
      <c r="G15" s="1694"/>
      <c r="H15" s="1692">
        <v>188836272</v>
      </c>
      <c r="I15" s="2025">
        <f t="shared" si="1"/>
        <v>3.4736194301698844E-2</v>
      </c>
      <c r="J15" s="1695">
        <v>345.36</v>
      </c>
      <c r="K15" s="1696">
        <v>222.08</v>
      </c>
    </row>
    <row r="16" spans="1:11" ht="17.25" customHeight="1" x14ac:dyDescent="0.2">
      <c r="A16" s="895"/>
      <c r="B16" s="1691"/>
      <c r="C16" s="1691" t="s">
        <v>156</v>
      </c>
      <c r="D16" s="1342"/>
      <c r="E16" s="1692">
        <v>13894</v>
      </c>
      <c r="F16" s="1693">
        <f t="shared" si="0"/>
        <v>1.7109678531626552E-2</v>
      </c>
      <c r="G16" s="1694"/>
      <c r="H16" s="1692">
        <v>38703046</v>
      </c>
      <c r="I16" s="2025">
        <f t="shared" si="1"/>
        <v>7.1193765460673157E-3</v>
      </c>
      <c r="J16" s="1695">
        <v>255.49</v>
      </c>
      <c r="K16" s="1696">
        <v>160.9</v>
      </c>
    </row>
    <row r="17" spans="1:11" ht="17.25" customHeight="1" x14ac:dyDescent="0.2">
      <c r="A17" s="895"/>
      <c r="B17" s="1691"/>
      <c r="C17" s="1691" t="s">
        <v>433</v>
      </c>
      <c r="D17" s="1342"/>
      <c r="E17" s="1692">
        <v>35827</v>
      </c>
      <c r="F17" s="1693">
        <f t="shared" si="0"/>
        <v>4.411893283090431E-2</v>
      </c>
      <c r="G17" s="1694"/>
      <c r="H17" s="1692">
        <v>181663712</v>
      </c>
      <c r="I17" s="2025">
        <f t="shared" si="1"/>
        <v>3.3416810927086399E-2</v>
      </c>
      <c r="J17" s="1695">
        <v>400.29</v>
      </c>
      <c r="K17" s="1696">
        <v>225.04</v>
      </c>
    </row>
    <row r="18" spans="1:11" ht="17.25" customHeight="1" x14ac:dyDescent="0.2">
      <c r="A18" s="895"/>
      <c r="B18" s="1691"/>
      <c r="C18" s="1691" t="s">
        <v>158</v>
      </c>
      <c r="D18" s="1342"/>
      <c r="E18" s="1692">
        <v>57842</v>
      </c>
      <c r="F18" s="1693">
        <f t="shared" si="0"/>
        <v>7.1229165512188219E-2</v>
      </c>
      <c r="G18" s="1694"/>
      <c r="H18" s="1692">
        <v>750233182</v>
      </c>
      <c r="I18" s="2025">
        <f t="shared" si="1"/>
        <v>0.13800444853906982</v>
      </c>
      <c r="J18" s="1695">
        <v>978.07</v>
      </c>
      <c r="K18" s="1696">
        <v>911.28</v>
      </c>
    </row>
    <row r="19" spans="1:11" ht="17.25" customHeight="1" x14ac:dyDescent="0.2">
      <c r="A19" s="895"/>
      <c r="B19" s="1691"/>
      <c r="C19" s="1691" t="s">
        <v>159</v>
      </c>
      <c r="D19" s="1697"/>
      <c r="E19" s="1692">
        <v>205157</v>
      </c>
      <c r="F19" s="1693">
        <f t="shared" si="0"/>
        <v>0.25263929167359356</v>
      </c>
      <c r="G19" s="1694"/>
      <c r="H19" s="1692">
        <v>1405917147</v>
      </c>
      <c r="I19" s="2025">
        <f t="shared" si="1"/>
        <v>0.25861668774250157</v>
      </c>
      <c r="J19" s="1695">
        <v>548.47</v>
      </c>
      <c r="K19" s="1696">
        <v>357.64</v>
      </c>
    </row>
    <row r="20" spans="1:11" ht="17.25" customHeight="1" x14ac:dyDescent="0.2">
      <c r="A20" s="895"/>
      <c r="B20" s="1691"/>
      <c r="C20" s="1691" t="s">
        <v>160</v>
      </c>
      <c r="D20" s="1697"/>
      <c r="E20" s="1692">
        <v>12083</v>
      </c>
      <c r="F20" s="1693">
        <f t="shared" si="0"/>
        <v>1.4879534021710352E-2</v>
      </c>
      <c r="G20" s="1694"/>
      <c r="H20" s="1692">
        <v>44897654</v>
      </c>
      <c r="I20" s="2025">
        <f t="shared" si="1"/>
        <v>8.2588668824940918E-3</v>
      </c>
      <c r="J20" s="1695">
        <v>299.70999999999998</v>
      </c>
      <c r="K20" s="1698">
        <v>201.26</v>
      </c>
    </row>
    <row r="21" spans="1:11" ht="17.25" customHeight="1" x14ac:dyDescent="0.2">
      <c r="A21" s="895"/>
      <c r="B21" s="1691"/>
      <c r="C21" s="1691" t="s">
        <v>161</v>
      </c>
      <c r="D21" s="1342"/>
      <c r="E21" s="1692">
        <v>83915</v>
      </c>
      <c r="F21" s="1693">
        <f t="shared" si="0"/>
        <v>0.10333659665909328</v>
      </c>
      <c r="G21" s="1694"/>
      <c r="H21" s="1692">
        <v>364124132</v>
      </c>
      <c r="I21" s="2025">
        <f t="shared" si="1"/>
        <v>6.6980175286924945E-2</v>
      </c>
      <c r="J21" s="1695">
        <v>394</v>
      </c>
      <c r="K21" s="1696">
        <v>233</v>
      </c>
    </row>
    <row r="22" spans="1:11" ht="17.25" customHeight="1" x14ac:dyDescent="0.2">
      <c r="A22" s="297"/>
      <c r="B22" s="1125" t="s">
        <v>162</v>
      </c>
      <c r="C22" s="1125"/>
      <c r="D22" s="1126"/>
      <c r="E22" s="1689">
        <f>SUM(E23:E25)</f>
        <v>154144</v>
      </c>
      <c r="F22" s="1684">
        <f t="shared" si="0"/>
        <v>0.18981965507262438</v>
      </c>
      <c r="G22" s="1685"/>
      <c r="H22" s="1689">
        <f>SUM(H23:H25)</f>
        <v>1645539460</v>
      </c>
      <c r="I22" s="2024">
        <f t="shared" si="1"/>
        <v>0.30269491029600815</v>
      </c>
      <c r="J22" s="1700">
        <v>839.01</v>
      </c>
      <c r="K22" s="1690">
        <v>481.29</v>
      </c>
    </row>
    <row r="23" spans="1:11" ht="17.25" customHeight="1" x14ac:dyDescent="0.2">
      <c r="A23" s="895"/>
      <c r="B23" s="1691"/>
      <c r="C23" s="1691" t="s">
        <v>163</v>
      </c>
      <c r="D23" s="1342"/>
      <c r="E23" s="1692">
        <v>143064</v>
      </c>
      <c r="F23" s="1693">
        <f t="shared" si="0"/>
        <v>0.17617525906496481</v>
      </c>
      <c r="G23" s="1694"/>
      <c r="H23" s="1692">
        <v>1591678620</v>
      </c>
      <c r="I23" s="2025">
        <f t="shared" si="1"/>
        <v>0.29278727664238086</v>
      </c>
      <c r="J23" s="1695">
        <v>872.75</v>
      </c>
      <c r="K23" s="1696">
        <v>510.48</v>
      </c>
    </row>
    <row r="24" spans="1:11" ht="17.25" customHeight="1" x14ac:dyDescent="0.2">
      <c r="A24" s="895"/>
      <c r="B24" s="1691"/>
      <c r="C24" s="1691" t="s">
        <v>801</v>
      </c>
      <c r="D24" s="1342"/>
      <c r="E24" s="1692">
        <v>11025</v>
      </c>
      <c r="F24" s="1693">
        <f t="shared" si="0"/>
        <v>1.3576666605094483E-2</v>
      </c>
      <c r="G24" s="1694"/>
      <c r="H24" s="1692">
        <v>53734144</v>
      </c>
      <c r="I24" s="2025">
        <f t="shared" si="1"/>
        <v>9.8843280840635594E-3</v>
      </c>
      <c r="J24" s="1695">
        <v>399.39</v>
      </c>
      <c r="K24" s="1696">
        <v>201.56</v>
      </c>
    </row>
    <row r="25" spans="1:11" ht="17.25" customHeight="1" x14ac:dyDescent="0.2">
      <c r="A25" s="895"/>
      <c r="B25" s="1691"/>
      <c r="C25" s="1691" t="s">
        <v>525</v>
      </c>
      <c r="D25" s="1342"/>
      <c r="E25" s="1692">
        <v>55</v>
      </c>
      <c r="F25" s="1693" t="s">
        <v>826</v>
      </c>
      <c r="G25" s="1699"/>
      <c r="H25" s="1692">
        <v>126696</v>
      </c>
      <c r="I25" s="2025" t="s">
        <v>826</v>
      </c>
      <c r="J25" s="1695">
        <v>188.13</v>
      </c>
      <c r="K25" s="1696">
        <v>143.5</v>
      </c>
    </row>
    <row r="26" spans="1:11" ht="17.25" customHeight="1" x14ac:dyDescent="0.2">
      <c r="A26" s="297"/>
      <c r="B26" s="1125" t="s">
        <v>165</v>
      </c>
      <c r="C26" s="1125"/>
      <c r="D26" s="1126"/>
      <c r="E26" s="1689">
        <v>5551</v>
      </c>
      <c r="F26" s="1684">
        <f t="shared" ref="F26:F34" si="2">E26/$E$34</f>
        <v>6.8357438843428091E-3</v>
      </c>
      <c r="G26" s="1685"/>
      <c r="H26" s="1689">
        <v>20201178</v>
      </c>
      <c r="I26" s="2024">
        <f t="shared" ref="I26:I34" si="3">H26/$H$34</f>
        <v>3.7159812397228645E-3</v>
      </c>
      <c r="J26" s="1700">
        <v>329.8</v>
      </c>
      <c r="K26" s="1690">
        <v>203.64</v>
      </c>
    </row>
    <row r="27" spans="1:11" ht="17.25" customHeight="1" x14ac:dyDescent="0.2">
      <c r="A27" s="297"/>
      <c r="B27" s="1125" t="s">
        <v>166</v>
      </c>
      <c r="C27" s="1125"/>
      <c r="D27" s="1126"/>
      <c r="E27" s="1689">
        <v>11807</v>
      </c>
      <c r="F27" s="1684">
        <f t="shared" si="2"/>
        <v>1.4539655565201865E-2</v>
      </c>
      <c r="G27" s="1685"/>
      <c r="H27" s="1689">
        <v>49554824</v>
      </c>
      <c r="I27" s="2024">
        <f t="shared" si="3"/>
        <v>9.1155474359845921E-3</v>
      </c>
      <c r="J27" s="1700">
        <v>342.27</v>
      </c>
      <c r="K27" s="1690">
        <v>206.59</v>
      </c>
    </row>
    <row r="28" spans="1:11" ht="17.25" customHeight="1" x14ac:dyDescent="0.2">
      <c r="A28" s="297"/>
      <c r="B28" s="1125" t="s">
        <v>167</v>
      </c>
      <c r="C28" s="1125"/>
      <c r="D28" s="1126"/>
      <c r="E28" s="1689">
        <v>34541</v>
      </c>
      <c r="F28" s="1684">
        <f t="shared" si="2"/>
        <v>4.2535296254564037E-2</v>
      </c>
      <c r="G28" s="1685"/>
      <c r="H28" s="1689">
        <v>101018258</v>
      </c>
      <c r="I28" s="2024">
        <f t="shared" si="3"/>
        <v>1.8582181276630708E-2</v>
      </c>
      <c r="J28" s="1700">
        <v>247.08</v>
      </c>
      <c r="K28" s="1690">
        <v>154.88</v>
      </c>
    </row>
    <row r="29" spans="1:11" ht="17.25" customHeight="1" x14ac:dyDescent="0.2">
      <c r="A29" s="297"/>
      <c r="B29" s="1125" t="s">
        <v>168</v>
      </c>
      <c r="C29" s="1125"/>
      <c r="D29" s="1126"/>
      <c r="E29" s="1689">
        <v>24089</v>
      </c>
      <c r="F29" s="1684">
        <f t="shared" si="2"/>
        <v>2.9664246879829569E-2</v>
      </c>
      <c r="G29" s="1685"/>
      <c r="H29" s="1689">
        <v>173456303</v>
      </c>
      <c r="I29" s="2024">
        <f t="shared" si="3"/>
        <v>3.190706838282821E-2</v>
      </c>
      <c r="J29" s="1700">
        <v>590.84</v>
      </c>
      <c r="K29" s="1690">
        <v>340.76</v>
      </c>
    </row>
    <row r="30" spans="1:11" ht="17.25" customHeight="1" x14ac:dyDescent="0.2">
      <c r="A30" s="297"/>
      <c r="B30" s="1125" t="s">
        <v>169</v>
      </c>
      <c r="C30" s="1125"/>
      <c r="D30" s="1126"/>
      <c r="E30" s="1689">
        <f>SUM(E31:E32)</f>
        <v>41248</v>
      </c>
      <c r="F30" s="1684">
        <f t="shared" si="2"/>
        <v>5.0794589036456887E-2</v>
      </c>
      <c r="G30" s="1685"/>
      <c r="H30" s="1689">
        <f>SUM(H31:H32)</f>
        <v>225302661</v>
      </c>
      <c r="I30" s="2024">
        <f t="shared" si="3"/>
        <v>4.1444140610792116E-2</v>
      </c>
      <c r="J30" s="1700">
        <v>453.11</v>
      </c>
      <c r="K30" s="1690">
        <v>251.03</v>
      </c>
    </row>
    <row r="31" spans="1:11" ht="17.25" customHeight="1" x14ac:dyDescent="0.2">
      <c r="A31" s="895"/>
      <c r="B31" s="1691"/>
      <c r="C31" s="1691" t="s">
        <v>526</v>
      </c>
      <c r="D31" s="1342"/>
      <c r="E31" s="1692">
        <v>25194</v>
      </c>
      <c r="F31" s="1693">
        <f t="shared" si="2"/>
        <v>3.1024992149546522E-2</v>
      </c>
      <c r="G31" s="1694"/>
      <c r="H31" s="1692">
        <v>140560738</v>
      </c>
      <c r="I31" s="2025">
        <f t="shared" si="3"/>
        <v>2.5855970649315635E-2</v>
      </c>
      <c r="J31" s="1695">
        <v>465.82</v>
      </c>
      <c r="K31" s="1696">
        <v>283.8</v>
      </c>
    </row>
    <row r="32" spans="1:11" ht="17.25" customHeight="1" x14ac:dyDescent="0.2">
      <c r="A32" s="895"/>
      <c r="B32" s="1691"/>
      <c r="C32" s="1691" t="s">
        <v>441</v>
      </c>
      <c r="D32" s="1342"/>
      <c r="E32" s="1692">
        <v>16054</v>
      </c>
      <c r="F32" s="1693">
        <f t="shared" si="2"/>
        <v>1.9769596886910368E-2</v>
      </c>
      <c r="G32" s="1694"/>
      <c r="H32" s="1692">
        <v>84741923</v>
      </c>
      <c r="I32" s="2025">
        <f t="shared" si="3"/>
        <v>1.5588169961476481E-2</v>
      </c>
      <c r="J32" s="1695">
        <v>433.38</v>
      </c>
      <c r="K32" s="1696">
        <v>208.71</v>
      </c>
    </row>
    <row r="33" spans="1:11" ht="17.25" customHeight="1" x14ac:dyDescent="0.2">
      <c r="A33" s="297"/>
      <c r="B33" s="1125" t="s">
        <v>527</v>
      </c>
      <c r="C33" s="1125"/>
      <c r="D33" s="1126"/>
      <c r="E33" s="1689">
        <v>1375</v>
      </c>
      <c r="F33" s="1684">
        <f t="shared" si="2"/>
        <v>1.6932350641274299E-3</v>
      </c>
      <c r="G33" s="1685"/>
      <c r="H33" s="1689">
        <v>9934070</v>
      </c>
      <c r="I33" s="2024">
        <f t="shared" si="3"/>
        <v>1.8273596596244889E-3</v>
      </c>
      <c r="J33" s="1700">
        <v>610.38</v>
      </c>
      <c r="K33" s="1690">
        <v>317.55</v>
      </c>
    </row>
    <row r="34" spans="1:11" ht="17.25" customHeight="1" x14ac:dyDescent="0.2">
      <c r="A34" s="297"/>
      <c r="B34" s="1125" t="s">
        <v>170</v>
      </c>
      <c r="C34" s="1125"/>
      <c r="D34" s="1126"/>
      <c r="E34" s="1701">
        <v>812055</v>
      </c>
      <c r="F34" s="1684">
        <f t="shared" si="2"/>
        <v>1</v>
      </c>
      <c r="G34" s="1685"/>
      <c r="H34" s="1686">
        <v>5436297090</v>
      </c>
      <c r="I34" s="2024">
        <f t="shared" si="3"/>
        <v>1</v>
      </c>
      <c r="J34" s="1687">
        <v>539.28</v>
      </c>
      <c r="K34" s="1702">
        <v>283.23</v>
      </c>
    </row>
    <row r="35" spans="1:11" ht="13.5" thickBot="1" x14ac:dyDescent="0.25">
      <c r="A35" s="1703"/>
      <c r="B35" s="1704" t="s">
        <v>802</v>
      </c>
      <c r="C35" s="1705"/>
      <c r="D35" s="1706"/>
      <c r="E35" s="1707"/>
      <c r="F35" s="1707"/>
      <c r="G35" s="1708"/>
      <c r="H35" s="1707"/>
      <c r="I35" s="1709"/>
      <c r="J35" s="1710" t="s">
        <v>17</v>
      </c>
      <c r="K35" s="1711" t="s">
        <v>17</v>
      </c>
    </row>
    <row r="36" spans="1:11" x14ac:dyDescent="0.2">
      <c r="A36" s="292"/>
      <c r="B36" s="292"/>
      <c r="C36" s="292"/>
      <c r="D36" s="292"/>
      <c r="E36" s="292"/>
      <c r="F36" s="292"/>
      <c r="G36" s="1712"/>
      <c r="H36" s="292"/>
      <c r="I36" s="1713"/>
      <c r="J36" s="1714"/>
      <c r="K36" s="1713"/>
    </row>
    <row r="37" spans="1:11" x14ac:dyDescent="0.2">
      <c r="A37" s="1784" t="s">
        <v>741</v>
      </c>
      <c r="B37" s="1784"/>
      <c r="C37" s="292"/>
      <c r="D37" s="292"/>
      <c r="E37" s="292"/>
      <c r="F37" s="292"/>
      <c r="G37" s="1712"/>
      <c r="H37" s="292"/>
      <c r="I37" s="1715"/>
      <c r="J37" s="1714"/>
      <c r="K37" s="1713"/>
    </row>
    <row r="38" spans="1:11" x14ac:dyDescent="0.2">
      <c r="A38" s="1784" t="s">
        <v>79</v>
      </c>
      <c r="B38" s="1784"/>
      <c r="C38" s="292"/>
      <c r="D38" s="292"/>
      <c r="E38" s="292"/>
      <c r="F38" s="292"/>
      <c r="G38" s="1712"/>
      <c r="H38" s="292"/>
      <c r="I38" s="1713"/>
      <c r="J38" s="1714"/>
      <c r="K38" s="1713"/>
    </row>
    <row r="39" spans="1:11" x14ac:dyDescent="0.2">
      <c r="A39" s="1782" t="s">
        <v>803</v>
      </c>
      <c r="B39" s="1782"/>
      <c r="C39"/>
      <c r="D39"/>
      <c r="E39"/>
      <c r="F39"/>
      <c r="G39" s="617"/>
      <c r="H39"/>
      <c r="I39" s="617"/>
      <c r="J39" s="1716"/>
      <c r="K39" s="617"/>
    </row>
    <row r="40" spans="1:11" x14ac:dyDescent="0.2">
      <c r="A40" s="1784" t="s">
        <v>804</v>
      </c>
      <c r="B40" s="1782"/>
      <c r="C40"/>
      <c r="D40"/>
      <c r="E40" s="1717"/>
      <c r="F40" s="1717"/>
      <c r="G40" s="617"/>
      <c r="H40"/>
      <c r="I40" s="617"/>
      <c r="J40" s="1716"/>
      <c r="K40" s="617"/>
    </row>
  </sheetData>
  <mergeCells count="7">
    <mergeCell ref="A2:K2"/>
    <mergeCell ref="A3:K3"/>
    <mergeCell ref="A4:K4"/>
    <mergeCell ref="A5:K5"/>
    <mergeCell ref="A6:D10"/>
    <mergeCell ref="E6:G10"/>
    <mergeCell ref="H6:I10"/>
  </mergeCells>
  <printOptions horizontalCentered="1"/>
  <pageMargins left="0.7" right="0.7" top="0.75" bottom="0.5" header="0.3" footer="0.3"/>
  <pageSetup scale="8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T43"/>
  <sheetViews>
    <sheetView topLeftCell="A4" zoomScaleNormal="100" workbookViewId="0">
      <selection activeCell="D10" sqref="D10"/>
    </sheetView>
  </sheetViews>
  <sheetFormatPr defaultColWidth="9.140625" defaultRowHeight="12.75" x14ac:dyDescent="0.2"/>
  <cols>
    <col min="1" max="1" width="12.7109375" style="547" customWidth="1"/>
    <col min="2" max="5" width="14.7109375" style="547" customWidth="1"/>
    <col min="6" max="8" width="14.7109375" style="667" customWidth="1"/>
    <col min="9" max="9" width="14.7109375" style="547" customWidth="1"/>
    <col min="10" max="11" width="14.7109375" style="565" customWidth="1"/>
    <col min="12" max="12" width="11.42578125" style="547" bestFit="1" customWidth="1"/>
    <col min="13" max="13" width="10.7109375" style="547" bestFit="1" customWidth="1"/>
    <col min="14" max="14" width="12.28515625" style="547" bestFit="1" customWidth="1"/>
    <col min="15" max="21" width="9.140625" style="547"/>
    <col min="22" max="22" width="13.7109375" style="547" customWidth="1"/>
    <col min="23" max="16384" width="9.140625" style="547"/>
  </cols>
  <sheetData>
    <row r="1" spans="1:19" ht="14.25" customHeight="1" x14ac:dyDescent="0.2">
      <c r="A1" s="2871" t="s">
        <v>337</v>
      </c>
      <c r="B1" s="2872"/>
      <c r="C1" s="2872"/>
      <c r="D1" s="2872"/>
      <c r="E1" s="2872"/>
      <c r="F1" s="2872"/>
      <c r="G1" s="2872"/>
      <c r="H1" s="2872"/>
      <c r="I1" s="2873"/>
      <c r="J1" s="1933"/>
      <c r="K1" s="1933"/>
    </row>
    <row r="2" spans="1:19" s="548" customFormat="1" ht="23.25" x14ac:dyDescent="0.2">
      <c r="A2" s="2556"/>
      <c r="B2" s="2557"/>
      <c r="C2" s="2557"/>
      <c r="D2" s="2557"/>
      <c r="E2" s="2557"/>
      <c r="F2" s="2557"/>
      <c r="G2" s="2557"/>
      <c r="H2" s="2557"/>
      <c r="I2" s="2558"/>
      <c r="J2" s="1933"/>
      <c r="K2" s="1933"/>
    </row>
    <row r="3" spans="1:19" s="549" customFormat="1" ht="23.25" customHeight="1" x14ac:dyDescent="0.2">
      <c r="A3" s="2559" t="s">
        <v>261</v>
      </c>
      <c r="B3" s="2560"/>
      <c r="C3" s="2560"/>
      <c r="D3" s="2560"/>
      <c r="E3" s="2560"/>
      <c r="F3" s="2560"/>
      <c r="G3" s="2560"/>
      <c r="H3" s="2560"/>
      <c r="I3" s="2561"/>
      <c r="J3" s="1934"/>
      <c r="K3" s="1934"/>
    </row>
    <row r="4" spans="1:19" s="549" customFormat="1" ht="23.25" customHeight="1" x14ac:dyDescent="0.2">
      <c r="A4" s="2559" t="s">
        <v>1</v>
      </c>
      <c r="B4" s="2560"/>
      <c r="C4" s="2560"/>
      <c r="D4" s="2560"/>
      <c r="E4" s="2560"/>
      <c r="F4" s="2560"/>
      <c r="G4" s="2560"/>
      <c r="H4" s="2560"/>
      <c r="I4" s="2561"/>
      <c r="J4" s="1934"/>
      <c r="K4" s="1934"/>
    </row>
    <row r="5" spans="1:19" ht="9" customHeight="1" x14ac:dyDescent="0.2">
      <c r="A5" s="652"/>
      <c r="B5" s="653"/>
      <c r="C5" s="653"/>
      <c r="D5" s="653"/>
      <c r="E5" s="653"/>
      <c r="F5" s="653"/>
      <c r="G5" s="653"/>
      <c r="H5" s="653"/>
      <c r="I5" s="654"/>
      <c r="J5" s="1935"/>
      <c r="K5" s="1935"/>
    </row>
    <row r="6" spans="1:19" s="446" customFormat="1" x14ac:dyDescent="0.2">
      <c r="A6" s="2874" t="s">
        <v>7</v>
      </c>
      <c r="B6" s="655"/>
      <c r="C6" s="656"/>
      <c r="D6" s="656"/>
      <c r="E6" s="656"/>
      <c r="F6" s="656"/>
      <c r="G6" s="656"/>
      <c r="H6" s="656"/>
      <c r="I6" s="393"/>
      <c r="J6" s="1936"/>
      <c r="K6" s="1936"/>
    </row>
    <row r="7" spans="1:19" s="446" customFormat="1" ht="15.75" customHeight="1" x14ac:dyDescent="0.2">
      <c r="A7" s="2875"/>
      <c r="B7" s="657" t="s">
        <v>338</v>
      </c>
      <c r="C7" s="359" t="s">
        <v>339</v>
      </c>
      <c r="D7" s="359" t="s">
        <v>339</v>
      </c>
      <c r="E7" s="359" t="s">
        <v>339</v>
      </c>
      <c r="F7" s="359" t="s">
        <v>339</v>
      </c>
      <c r="G7" s="359" t="s">
        <v>339</v>
      </c>
      <c r="H7" s="359" t="s">
        <v>339</v>
      </c>
      <c r="I7" s="356" t="s">
        <v>339</v>
      </c>
      <c r="J7" s="1936"/>
      <c r="K7" s="1936"/>
    </row>
    <row r="8" spans="1:19" s="446" customFormat="1" ht="15.75" customHeight="1" x14ac:dyDescent="0.2">
      <c r="A8" s="2875"/>
      <c r="B8" s="225" t="s">
        <v>340</v>
      </c>
      <c r="C8" s="359" t="s">
        <v>341</v>
      </c>
      <c r="D8" s="359" t="s">
        <v>342</v>
      </c>
      <c r="E8" s="359" t="s">
        <v>343</v>
      </c>
      <c r="F8" s="359" t="s">
        <v>344</v>
      </c>
      <c r="G8" s="359" t="s">
        <v>345</v>
      </c>
      <c r="H8" s="359" t="s">
        <v>139</v>
      </c>
      <c r="I8" s="356" t="s">
        <v>138</v>
      </c>
      <c r="J8" s="1936"/>
      <c r="K8" s="1936"/>
    </row>
    <row r="9" spans="1:19" s="446" customFormat="1" x14ac:dyDescent="0.2">
      <c r="A9" s="2875"/>
      <c r="B9" s="225" t="s">
        <v>128</v>
      </c>
      <c r="C9" s="359" t="s">
        <v>128</v>
      </c>
      <c r="D9" s="359" t="s">
        <v>128</v>
      </c>
      <c r="E9" s="359" t="s">
        <v>128</v>
      </c>
      <c r="F9" s="359" t="s">
        <v>128</v>
      </c>
      <c r="G9" s="359" t="s">
        <v>128</v>
      </c>
      <c r="H9" s="359" t="s">
        <v>128</v>
      </c>
      <c r="I9" s="356" t="s">
        <v>128</v>
      </c>
      <c r="J9" s="1936"/>
      <c r="K9" s="1936"/>
    </row>
    <row r="10" spans="1:19" s="446" customFormat="1" ht="15.75" customHeight="1" x14ac:dyDescent="0.2">
      <c r="A10" s="2875"/>
      <c r="B10" s="442" t="s">
        <v>209</v>
      </c>
      <c r="C10" s="351" t="s">
        <v>209</v>
      </c>
      <c r="D10" s="351" t="s">
        <v>209</v>
      </c>
      <c r="E10" s="351" t="s">
        <v>209</v>
      </c>
      <c r="F10" s="351" t="s">
        <v>209</v>
      </c>
      <c r="G10" s="351" t="s">
        <v>209</v>
      </c>
      <c r="H10" s="351" t="s">
        <v>209</v>
      </c>
      <c r="I10" s="352" t="s">
        <v>209</v>
      </c>
      <c r="J10" s="757"/>
      <c r="K10" s="757"/>
    </row>
    <row r="11" spans="1:19" s="446" customFormat="1" ht="9.9499999999999993" customHeight="1" thickBot="1" x14ac:dyDescent="0.25">
      <c r="A11" s="2876"/>
      <c r="B11" s="658"/>
      <c r="C11" s="559"/>
      <c r="D11" s="559"/>
      <c r="E11" s="559"/>
      <c r="F11" s="559"/>
      <c r="G11" s="559"/>
      <c r="H11" s="559"/>
      <c r="I11" s="560"/>
      <c r="J11" s="1937"/>
      <c r="K11" s="1937"/>
      <c r="L11" s="547"/>
      <c r="M11" s="547"/>
    </row>
    <row r="12" spans="1:19" ht="8.4499999999999993" customHeight="1" x14ac:dyDescent="0.2">
      <c r="A12" s="2467"/>
      <c r="B12" s="2468"/>
      <c r="C12" s="2320"/>
      <c r="D12" s="2320"/>
      <c r="E12" s="2320"/>
      <c r="F12" s="2320"/>
      <c r="G12" s="2320"/>
      <c r="H12" s="2320"/>
      <c r="I12" s="2321"/>
      <c r="J12" s="564"/>
      <c r="K12" s="564"/>
    </row>
    <row r="13" spans="1:19" s="446" customFormat="1" ht="18.600000000000001" customHeight="1" x14ac:dyDescent="0.2">
      <c r="A13" s="688">
        <v>1980</v>
      </c>
      <c r="B13" s="689">
        <v>27518</v>
      </c>
      <c r="C13" s="689">
        <v>12044</v>
      </c>
      <c r="D13" s="689">
        <v>2833</v>
      </c>
      <c r="E13" s="689">
        <v>5776</v>
      </c>
      <c r="F13" s="690">
        <v>3852</v>
      </c>
      <c r="G13" s="690">
        <v>1436</v>
      </c>
      <c r="H13" s="690">
        <v>1064</v>
      </c>
      <c r="I13" s="691">
        <v>513</v>
      </c>
      <c r="J13" s="1938"/>
      <c r="K13" s="1938"/>
      <c r="L13" s="547"/>
      <c r="M13" s="547"/>
      <c r="N13" s="1939"/>
      <c r="O13" s="1939"/>
      <c r="P13" s="547"/>
      <c r="Q13" s="547"/>
      <c r="R13" s="547"/>
      <c r="S13" s="547"/>
    </row>
    <row r="14" spans="1:19" s="446" customFormat="1" ht="12" customHeight="1" x14ac:dyDescent="0.2">
      <c r="A14" s="688"/>
      <c r="B14" s="689"/>
      <c r="C14" s="689"/>
      <c r="D14" s="689"/>
      <c r="E14" s="689"/>
      <c r="F14" s="690"/>
      <c r="G14" s="690"/>
      <c r="H14" s="690"/>
      <c r="I14" s="691"/>
      <c r="J14" s="1938"/>
      <c r="K14" s="1938"/>
      <c r="L14" s="547"/>
      <c r="M14" s="547"/>
      <c r="N14" s="547"/>
      <c r="O14" s="547"/>
      <c r="P14" s="547"/>
      <c r="Q14" s="547"/>
      <c r="R14" s="547"/>
      <c r="S14" s="547"/>
    </row>
    <row r="15" spans="1:19" s="446" customFormat="1" ht="18" customHeight="1" x14ac:dyDescent="0.2">
      <c r="A15" s="688">
        <v>1985</v>
      </c>
      <c r="B15" s="689">
        <v>29809</v>
      </c>
      <c r="C15" s="689">
        <v>12724</v>
      </c>
      <c r="D15" s="689">
        <v>3164</v>
      </c>
      <c r="E15" s="689">
        <v>6579</v>
      </c>
      <c r="F15" s="690">
        <v>4032</v>
      </c>
      <c r="G15" s="690">
        <v>1585</v>
      </c>
      <c r="H15" s="690">
        <v>1164</v>
      </c>
      <c r="I15" s="691">
        <v>561</v>
      </c>
      <c r="J15" s="1938"/>
      <c r="K15" s="1938"/>
      <c r="L15" s="1931"/>
      <c r="M15" s="1931"/>
      <c r="N15" s="1931"/>
      <c r="O15" s="1931"/>
      <c r="P15" s="1931"/>
      <c r="Q15" s="1931"/>
      <c r="R15" s="1931"/>
      <c r="S15" s="1931"/>
    </row>
    <row r="16" spans="1:19" s="446" customFormat="1" ht="9.9499999999999993" customHeight="1" x14ac:dyDescent="0.2">
      <c r="A16" s="688"/>
      <c r="B16" s="689"/>
      <c r="C16" s="689"/>
      <c r="D16" s="689"/>
      <c r="E16" s="689"/>
      <c r="F16" s="690"/>
      <c r="G16" s="690"/>
      <c r="H16" s="690"/>
      <c r="I16" s="691"/>
      <c r="J16" s="1938"/>
      <c r="K16" s="1938"/>
      <c r="L16" s="1932"/>
      <c r="M16" s="1931"/>
      <c r="N16" s="1931"/>
      <c r="O16" s="1931"/>
      <c r="P16" s="1931"/>
      <c r="Q16" s="1931"/>
      <c r="R16" s="1931"/>
      <c r="S16" s="1931"/>
    </row>
    <row r="17" spans="1:20" s="446" customFormat="1" ht="18" customHeight="1" x14ac:dyDescent="0.2">
      <c r="A17" s="688">
        <v>1990</v>
      </c>
      <c r="B17" s="689">
        <v>31633</v>
      </c>
      <c r="C17" s="689">
        <v>14336</v>
      </c>
      <c r="D17" s="690">
        <v>3351</v>
      </c>
      <c r="E17" s="690">
        <v>6989</v>
      </c>
      <c r="F17" s="690">
        <v>4064</v>
      </c>
      <c r="G17" s="690">
        <v>1429</v>
      </c>
      <c r="H17" s="690">
        <v>1023</v>
      </c>
      <c r="I17" s="691">
        <v>441</v>
      </c>
      <c r="J17" s="1938"/>
      <c r="K17" s="1938"/>
      <c r="L17" s="1931"/>
      <c r="M17" s="1931"/>
      <c r="N17" s="1931"/>
      <c r="O17" s="1931"/>
      <c r="P17" s="1931"/>
      <c r="Q17" s="1931"/>
      <c r="R17" s="1931"/>
      <c r="S17" s="1931"/>
    </row>
    <row r="18" spans="1:20" s="446" customFormat="1" ht="9.9499999999999993" customHeight="1" x14ac:dyDescent="0.2">
      <c r="A18" s="688"/>
      <c r="B18" s="689"/>
      <c r="C18" s="689"/>
      <c r="D18" s="690"/>
      <c r="E18" s="690"/>
      <c r="F18" s="690"/>
      <c r="G18" s="690"/>
      <c r="H18" s="690"/>
      <c r="I18" s="691"/>
      <c r="J18" s="1938"/>
      <c r="K18" s="1938"/>
      <c r="L18" s="1932"/>
      <c r="M18" s="1931"/>
      <c r="N18" s="1931"/>
      <c r="O18" s="1931"/>
      <c r="P18" s="1931"/>
      <c r="Q18" s="1931"/>
      <c r="R18" s="1931"/>
      <c r="S18" s="1931"/>
    </row>
    <row r="19" spans="1:20" s="446" customFormat="1" ht="18" customHeight="1" x14ac:dyDescent="0.2">
      <c r="A19" s="688">
        <v>1995</v>
      </c>
      <c r="B19" s="689">
        <v>32634</v>
      </c>
      <c r="C19" s="689">
        <v>16934</v>
      </c>
      <c r="D19" s="689">
        <v>3771</v>
      </c>
      <c r="E19" s="690">
        <v>6908</v>
      </c>
      <c r="F19" s="690">
        <v>3136</v>
      </c>
      <c r="G19" s="690">
        <v>1062</v>
      </c>
      <c r="H19" s="690">
        <v>625</v>
      </c>
      <c r="I19" s="691">
        <v>198</v>
      </c>
      <c r="J19" s="1938"/>
      <c r="K19" s="1938"/>
      <c r="L19" s="1931"/>
      <c r="M19" s="1931"/>
      <c r="N19" s="1931"/>
      <c r="O19" s="1931"/>
      <c r="P19" s="1931"/>
      <c r="Q19" s="1931"/>
      <c r="R19" s="1931"/>
      <c r="S19" s="1931"/>
    </row>
    <row r="20" spans="1:20" s="446" customFormat="1" ht="18" customHeight="1" x14ac:dyDescent="0.2">
      <c r="A20" s="688">
        <v>1996</v>
      </c>
      <c r="B20" s="689">
        <v>32724</v>
      </c>
      <c r="C20" s="689">
        <v>17076</v>
      </c>
      <c r="D20" s="689">
        <v>3843</v>
      </c>
      <c r="E20" s="690">
        <v>6896</v>
      </c>
      <c r="F20" s="690">
        <v>3128</v>
      </c>
      <c r="G20" s="690">
        <v>1005</v>
      </c>
      <c r="H20" s="690">
        <v>591</v>
      </c>
      <c r="I20" s="691">
        <v>185</v>
      </c>
      <c r="J20" s="1938"/>
      <c r="K20" s="1938"/>
      <c r="L20" s="1931"/>
      <c r="M20" s="1931"/>
      <c r="N20" s="1931"/>
      <c r="O20" s="1931"/>
      <c r="P20" s="1931"/>
      <c r="Q20" s="1931"/>
      <c r="R20" s="1931"/>
      <c r="S20" s="1931"/>
    </row>
    <row r="21" spans="1:20" s="446" customFormat="1" ht="18" customHeight="1" x14ac:dyDescent="0.2">
      <c r="A21" s="688">
        <v>1997</v>
      </c>
      <c r="B21" s="689">
        <v>33214</v>
      </c>
      <c r="C21" s="689">
        <v>18046</v>
      </c>
      <c r="D21" s="689">
        <v>3787</v>
      </c>
      <c r="E21" s="690">
        <v>6767</v>
      </c>
      <c r="F21" s="690">
        <v>3008</v>
      </c>
      <c r="G21" s="690">
        <v>919</v>
      </c>
      <c r="H21" s="690">
        <v>527</v>
      </c>
      <c r="I21" s="691">
        <v>160</v>
      </c>
      <c r="J21" s="1938"/>
      <c r="K21" s="1938"/>
      <c r="L21" s="1931"/>
      <c r="M21" s="1931"/>
      <c r="N21" s="1931"/>
      <c r="O21" s="1931"/>
      <c r="P21" s="1931"/>
      <c r="Q21" s="1931"/>
      <c r="R21" s="1931"/>
      <c r="S21" s="1931"/>
    </row>
    <row r="22" spans="1:20" s="446" customFormat="1" ht="18" customHeight="1" x14ac:dyDescent="0.2">
      <c r="A22" s="688">
        <v>1998</v>
      </c>
      <c r="B22" s="689">
        <v>33544.584000000003</v>
      </c>
      <c r="C22" s="689">
        <v>18567.531999999999</v>
      </c>
      <c r="D22" s="689">
        <v>3905.0509999999999</v>
      </c>
      <c r="E22" s="690">
        <v>6718.5789999999997</v>
      </c>
      <c r="F22" s="690">
        <v>2883.116</v>
      </c>
      <c r="G22" s="690">
        <v>847.37199999999996</v>
      </c>
      <c r="H22" s="690">
        <v>475.90699999999998</v>
      </c>
      <c r="I22" s="691">
        <v>147.02699999999999</v>
      </c>
      <c r="J22" s="1938"/>
      <c r="K22" s="1938"/>
      <c r="L22" s="1931"/>
      <c r="M22" s="1931"/>
      <c r="N22" s="1931"/>
      <c r="O22" s="1931"/>
      <c r="P22" s="1931"/>
      <c r="Q22" s="1931"/>
      <c r="R22" s="1931"/>
      <c r="S22" s="1931"/>
    </row>
    <row r="23" spans="1:20" s="446" customFormat="1" ht="18" customHeight="1" x14ac:dyDescent="0.2">
      <c r="A23" s="688">
        <v>1999</v>
      </c>
      <c r="B23" s="689">
        <v>33803.981</v>
      </c>
      <c r="C23" s="689">
        <v>19591.457999999999</v>
      </c>
      <c r="D23" s="689">
        <v>3868.8809999999999</v>
      </c>
      <c r="E23" s="690">
        <v>6355.1149999999998</v>
      </c>
      <c r="F23" s="690">
        <v>2661.547</v>
      </c>
      <c r="G23" s="690">
        <v>775.78499999999997</v>
      </c>
      <c r="H23" s="690">
        <v>421.55099999999999</v>
      </c>
      <c r="I23" s="691">
        <v>129.64400000000001</v>
      </c>
      <c r="J23" s="1938"/>
      <c r="K23" s="1938"/>
      <c r="L23" s="1931"/>
      <c r="M23" s="1931"/>
      <c r="N23" s="1931"/>
      <c r="O23" s="1931"/>
      <c r="P23" s="1931"/>
      <c r="Q23" s="1931"/>
      <c r="R23" s="1931"/>
      <c r="S23" s="1931"/>
    </row>
    <row r="24" spans="1:20" s="446" customFormat="1" ht="18" customHeight="1" x14ac:dyDescent="0.2">
      <c r="A24" s="688">
        <v>2000</v>
      </c>
      <c r="B24" s="689">
        <v>34107.589999999997</v>
      </c>
      <c r="C24" s="689">
        <v>20336.919000000002</v>
      </c>
      <c r="D24" s="689">
        <v>3737.8939999999998</v>
      </c>
      <c r="E24" s="690">
        <v>6225.09</v>
      </c>
      <c r="F24" s="690">
        <v>2568.8409999999999</v>
      </c>
      <c r="G24" s="690">
        <v>733.13800000000003</v>
      </c>
      <c r="H24" s="690">
        <v>386.92</v>
      </c>
      <c r="I24" s="691">
        <v>118.788</v>
      </c>
      <c r="J24" s="1938"/>
      <c r="K24" s="1938"/>
      <c r="L24" s="1931"/>
      <c r="M24" s="1931"/>
      <c r="N24" s="1931"/>
      <c r="O24" s="1931"/>
      <c r="P24" s="1931"/>
      <c r="Q24" s="1931"/>
      <c r="R24" s="1931"/>
      <c r="S24" s="1931"/>
    </row>
    <row r="25" spans="1:20" s="446" customFormat="1" ht="18" customHeight="1" x14ac:dyDescent="0.2">
      <c r="A25" s="688">
        <v>2001</v>
      </c>
      <c r="B25" s="689">
        <v>34341.993000000002</v>
      </c>
      <c r="C25" s="689">
        <v>21099.86</v>
      </c>
      <c r="D25" s="689">
        <v>3661.1289999999999</v>
      </c>
      <c r="E25" s="690">
        <v>6044.7860000000001</v>
      </c>
      <c r="F25" s="690">
        <v>2407.5</v>
      </c>
      <c r="G25" s="690">
        <v>672.6</v>
      </c>
      <c r="H25" s="690">
        <v>346.28500000000003</v>
      </c>
      <c r="I25" s="691">
        <v>109.833</v>
      </c>
      <c r="J25" s="1938"/>
      <c r="K25" s="1938"/>
      <c r="L25" s="1931"/>
      <c r="M25" s="1931"/>
      <c r="N25" s="1931"/>
      <c r="O25" s="1931"/>
      <c r="P25" s="1931"/>
      <c r="Q25" s="1931"/>
      <c r="R25" s="1931"/>
      <c r="S25" s="1931"/>
    </row>
    <row r="26" spans="1:20" s="446" customFormat="1" ht="18" customHeight="1" x14ac:dyDescent="0.2">
      <c r="A26" s="688">
        <v>2002</v>
      </c>
      <c r="B26" s="689">
        <v>34247.728999999999</v>
      </c>
      <c r="C26" s="689">
        <v>21572.874</v>
      </c>
      <c r="D26" s="689">
        <v>3536.7</v>
      </c>
      <c r="E26" s="690">
        <v>5846.4229999999998</v>
      </c>
      <c r="F26" s="690">
        <v>2262.6190000000001</v>
      </c>
      <c r="G26" s="690">
        <v>605.37400000000002</v>
      </c>
      <c r="H26" s="690">
        <v>321.70999999999998</v>
      </c>
      <c r="I26" s="691">
        <v>102.029</v>
      </c>
      <c r="J26" s="1938"/>
      <c r="K26" s="1938"/>
      <c r="L26" s="1931"/>
      <c r="M26" s="1931"/>
      <c r="N26" s="1931"/>
      <c r="O26" s="1931"/>
      <c r="P26" s="1931"/>
      <c r="Q26" s="1931"/>
      <c r="R26" s="1931"/>
      <c r="S26" s="1931"/>
    </row>
    <row r="27" spans="1:20" s="446" customFormat="1" ht="18" customHeight="1" x14ac:dyDescent="0.2">
      <c r="A27" s="688">
        <v>2003</v>
      </c>
      <c r="B27" s="689">
        <v>34406.550999999999</v>
      </c>
      <c r="C27" s="689">
        <v>21947.235000000001</v>
      </c>
      <c r="D27" s="689">
        <v>3609.2669999999998</v>
      </c>
      <c r="E27" s="690">
        <v>5682.473</v>
      </c>
      <c r="F27" s="690">
        <v>2164.4450000000002</v>
      </c>
      <c r="G27" s="690">
        <v>593.197</v>
      </c>
      <c r="H27" s="690">
        <v>310.05700000000002</v>
      </c>
      <c r="I27" s="691">
        <v>99.876999999999995</v>
      </c>
      <c r="J27" s="1938"/>
      <c r="K27" s="1938"/>
      <c r="L27" s="1931"/>
      <c r="M27" s="1931"/>
      <c r="N27" s="1931"/>
      <c r="O27" s="1931"/>
      <c r="P27" s="1931"/>
      <c r="Q27" s="1931"/>
      <c r="R27" s="1931"/>
      <c r="S27" s="1931"/>
    </row>
    <row r="28" spans="1:20" s="446" customFormat="1" ht="18" customHeight="1" x14ac:dyDescent="0.2">
      <c r="A28" s="688">
        <v>2004</v>
      </c>
      <c r="B28" s="689">
        <v>34523</v>
      </c>
      <c r="C28" s="689">
        <v>22378</v>
      </c>
      <c r="D28" s="689">
        <v>3603</v>
      </c>
      <c r="E28" s="690">
        <v>5491</v>
      </c>
      <c r="F28" s="690">
        <v>2083</v>
      </c>
      <c r="G28" s="690">
        <v>565</v>
      </c>
      <c r="H28" s="690">
        <v>304</v>
      </c>
      <c r="I28" s="691">
        <v>100</v>
      </c>
      <c r="J28" s="1938"/>
      <c r="K28" s="1938"/>
      <c r="L28" s="1931"/>
      <c r="M28" s="1931"/>
      <c r="N28" s="1931"/>
      <c r="O28" s="1931"/>
      <c r="P28" s="1931"/>
      <c r="Q28" s="1931"/>
      <c r="R28" s="1931"/>
      <c r="S28" s="1931"/>
    </row>
    <row r="29" spans="1:20" s="446" customFormat="1" ht="18" customHeight="1" x14ac:dyDescent="0.2">
      <c r="A29" s="688">
        <v>2005</v>
      </c>
      <c r="B29" s="689">
        <v>34232</v>
      </c>
      <c r="C29" s="689">
        <v>22293</v>
      </c>
      <c r="D29" s="689">
        <v>3607</v>
      </c>
      <c r="E29" s="690">
        <v>5373</v>
      </c>
      <c r="F29" s="690">
        <v>2013</v>
      </c>
      <c r="G29" s="690">
        <v>550</v>
      </c>
      <c r="H29" s="690">
        <v>297</v>
      </c>
      <c r="I29" s="691">
        <v>98</v>
      </c>
      <c r="J29" s="1938"/>
      <c r="K29" s="1938"/>
      <c r="L29" s="1931"/>
      <c r="M29" s="1931"/>
      <c r="N29" s="1931"/>
      <c r="O29" s="1931"/>
      <c r="P29" s="1931"/>
      <c r="Q29" s="1931"/>
      <c r="R29" s="1931"/>
      <c r="S29" s="1931"/>
    </row>
    <row r="30" spans="1:20" s="446" customFormat="1" ht="18" customHeight="1" x14ac:dyDescent="0.2">
      <c r="A30" s="688">
        <v>2006</v>
      </c>
      <c r="B30" s="689">
        <v>33933</v>
      </c>
      <c r="C30" s="689">
        <v>22143</v>
      </c>
      <c r="D30" s="689">
        <v>3705</v>
      </c>
      <c r="E30" s="690">
        <v>5196</v>
      </c>
      <c r="F30" s="690">
        <v>1974</v>
      </c>
      <c r="G30" s="690">
        <v>530</v>
      </c>
      <c r="H30" s="690">
        <v>289</v>
      </c>
      <c r="I30" s="691">
        <v>96</v>
      </c>
      <c r="J30" s="1938"/>
      <c r="K30" s="1938"/>
      <c r="L30" s="1931"/>
      <c r="M30" s="1931"/>
      <c r="N30" s="1931"/>
      <c r="O30" s="1931"/>
      <c r="P30" s="1931"/>
      <c r="Q30" s="1931"/>
      <c r="R30" s="1931"/>
      <c r="S30" s="1931"/>
    </row>
    <row r="31" spans="1:20" s="446" customFormat="1" ht="18" customHeight="1" x14ac:dyDescent="0.2">
      <c r="A31" s="688">
        <v>2007</v>
      </c>
      <c r="B31" s="689">
        <v>33892</v>
      </c>
      <c r="C31" s="689">
        <v>22149</v>
      </c>
      <c r="D31" s="689">
        <v>3756</v>
      </c>
      <c r="E31" s="689">
        <v>5149</v>
      </c>
      <c r="F31" s="689">
        <v>1929</v>
      </c>
      <c r="G31" s="689">
        <v>523</v>
      </c>
      <c r="H31" s="689">
        <v>289</v>
      </c>
      <c r="I31" s="2469">
        <v>97</v>
      </c>
      <c r="J31" s="612"/>
      <c r="K31" s="612"/>
      <c r="L31" s="1931"/>
      <c r="M31" s="1931"/>
      <c r="N31" s="1931"/>
      <c r="O31" s="1931"/>
      <c r="P31" s="1931"/>
      <c r="Q31" s="1931"/>
      <c r="R31" s="1931"/>
      <c r="S31" s="1931"/>
      <c r="T31" s="557"/>
    </row>
    <row r="32" spans="1:20" s="557" customFormat="1" ht="18" customHeight="1" x14ac:dyDescent="0.2">
      <c r="A32" s="688">
        <v>2008</v>
      </c>
      <c r="B32" s="689">
        <v>33888</v>
      </c>
      <c r="C32" s="689">
        <v>22251</v>
      </c>
      <c r="D32" s="689">
        <v>3703</v>
      </c>
      <c r="E32" s="689">
        <v>5164</v>
      </c>
      <c r="F32" s="689">
        <v>1888</v>
      </c>
      <c r="G32" s="689">
        <v>504</v>
      </c>
      <c r="H32" s="689">
        <v>282</v>
      </c>
      <c r="I32" s="2469">
        <v>96</v>
      </c>
      <c r="J32" s="612"/>
      <c r="K32" s="612"/>
      <c r="L32" s="1931"/>
      <c r="M32" s="1931"/>
      <c r="N32" s="1931"/>
      <c r="O32" s="1931"/>
      <c r="P32" s="1931"/>
      <c r="Q32" s="1931"/>
      <c r="R32" s="1931"/>
      <c r="S32" s="1931"/>
    </row>
    <row r="33" spans="1:20" s="557" customFormat="1" ht="18" customHeight="1" x14ac:dyDescent="0.2">
      <c r="A33" s="688">
        <v>2009</v>
      </c>
      <c r="B33" s="689">
        <v>33833</v>
      </c>
      <c r="C33" s="689">
        <v>22452</v>
      </c>
      <c r="D33" s="689">
        <v>3637</v>
      </c>
      <c r="E33" s="689">
        <v>5105</v>
      </c>
      <c r="F33" s="689">
        <v>1800</v>
      </c>
      <c r="G33" s="689">
        <v>480</v>
      </c>
      <c r="H33" s="689">
        <v>266</v>
      </c>
      <c r="I33" s="2469">
        <v>93</v>
      </c>
      <c r="J33" s="612"/>
      <c r="K33" s="612"/>
      <c r="L33" s="1931"/>
      <c r="M33" s="1931"/>
      <c r="N33" s="1931"/>
      <c r="O33" s="1931"/>
      <c r="P33" s="1931"/>
      <c r="Q33" s="1931"/>
      <c r="R33" s="1931"/>
      <c r="S33" s="1931"/>
    </row>
    <row r="34" spans="1:20" s="557" customFormat="1" ht="18" customHeight="1" x14ac:dyDescent="0.2">
      <c r="A34" s="688">
        <v>2010</v>
      </c>
      <c r="B34" s="689">
        <v>33447</v>
      </c>
      <c r="C34" s="689">
        <v>22555</v>
      </c>
      <c r="D34" s="689">
        <v>3504</v>
      </c>
      <c r="E34" s="689">
        <v>4903</v>
      </c>
      <c r="F34" s="689">
        <v>1689</v>
      </c>
      <c r="G34" s="689">
        <v>452</v>
      </c>
      <c r="H34" s="689">
        <v>254</v>
      </c>
      <c r="I34" s="2469">
        <v>89</v>
      </c>
      <c r="J34" s="612"/>
      <c r="K34" s="612"/>
      <c r="L34" s="1931"/>
      <c r="M34" s="1931"/>
      <c r="N34" s="1931"/>
      <c r="O34" s="1931"/>
      <c r="P34" s="1931"/>
      <c r="Q34" s="1931"/>
      <c r="R34" s="1931"/>
      <c r="S34" s="1931"/>
    </row>
    <row r="35" spans="1:20" s="557" customFormat="1" ht="18" customHeight="1" x14ac:dyDescent="0.2">
      <c r="A35" s="688">
        <v>2011</v>
      </c>
      <c r="B35" s="689">
        <v>33388</v>
      </c>
      <c r="C35" s="689">
        <v>22811</v>
      </c>
      <c r="D35" s="689">
        <v>3447</v>
      </c>
      <c r="E35" s="689">
        <v>4752</v>
      </c>
      <c r="F35" s="689">
        <v>1617</v>
      </c>
      <c r="G35" s="689">
        <v>434</v>
      </c>
      <c r="H35" s="689">
        <v>241</v>
      </c>
      <c r="I35" s="2469">
        <v>85</v>
      </c>
      <c r="J35" s="612"/>
      <c r="K35" s="612"/>
      <c r="L35" s="1931"/>
      <c r="M35" s="1931"/>
      <c r="N35" s="1931"/>
      <c r="O35" s="1931"/>
      <c r="P35" s="1931"/>
      <c r="Q35" s="1931"/>
      <c r="R35" s="1931"/>
      <c r="S35" s="1931"/>
    </row>
    <row r="36" spans="1:20" s="557" customFormat="1" ht="18" customHeight="1" x14ac:dyDescent="0.2">
      <c r="A36" s="688">
        <v>2012</v>
      </c>
      <c r="B36" s="689">
        <v>32516</v>
      </c>
      <c r="C36" s="689">
        <v>22313</v>
      </c>
      <c r="D36" s="689">
        <v>3417</v>
      </c>
      <c r="E36" s="689">
        <v>4566</v>
      </c>
      <c r="F36" s="689">
        <v>1499</v>
      </c>
      <c r="G36" s="689">
        <v>407</v>
      </c>
      <c r="H36" s="689">
        <v>233</v>
      </c>
      <c r="I36" s="2469">
        <v>82</v>
      </c>
      <c r="J36" s="612"/>
      <c r="K36" s="612"/>
      <c r="L36" s="1948"/>
      <c r="M36" s="1931"/>
      <c r="N36" s="1931"/>
      <c r="O36" s="1931"/>
      <c r="P36" s="1931"/>
      <c r="Q36" s="1931"/>
      <c r="R36" s="1931"/>
      <c r="S36" s="1931"/>
    </row>
    <row r="37" spans="1:20" s="557" customFormat="1" ht="18" customHeight="1" x14ac:dyDescent="0.2">
      <c r="A37" s="688">
        <v>2013</v>
      </c>
      <c r="B37" s="689">
        <v>31900</v>
      </c>
      <c r="C37" s="689">
        <v>21913</v>
      </c>
      <c r="D37" s="689">
        <v>3353</v>
      </c>
      <c r="E37" s="689">
        <v>4468</v>
      </c>
      <c r="F37" s="689">
        <v>1468</v>
      </c>
      <c r="G37" s="689">
        <v>393</v>
      </c>
      <c r="H37" s="689">
        <v>225</v>
      </c>
      <c r="I37" s="2469">
        <v>80</v>
      </c>
      <c r="J37" s="612"/>
      <c r="K37" s="612"/>
      <c r="L37" s="1948"/>
      <c r="M37" s="1931"/>
      <c r="N37" s="1931"/>
      <c r="O37" s="1931"/>
      <c r="P37" s="1931"/>
      <c r="Q37" s="1931"/>
      <c r="R37" s="1931"/>
      <c r="S37" s="1931"/>
    </row>
    <row r="38" spans="1:20" s="557" customFormat="1" ht="18" customHeight="1" thickBot="1" x14ac:dyDescent="0.25">
      <c r="A38" s="2268">
        <v>2014</v>
      </c>
      <c r="B38" s="2470">
        <v>30926</v>
      </c>
      <c r="C38" s="2470">
        <v>21231</v>
      </c>
      <c r="D38" s="2470">
        <v>3275</v>
      </c>
      <c r="E38" s="2470">
        <v>4366</v>
      </c>
      <c r="F38" s="2470">
        <v>1409</v>
      </c>
      <c r="G38" s="2470">
        <v>370</v>
      </c>
      <c r="H38" s="2470">
        <v>205</v>
      </c>
      <c r="I38" s="2471">
        <v>71</v>
      </c>
      <c r="J38" s="612"/>
      <c r="K38" s="612"/>
      <c r="L38" s="1948"/>
      <c r="M38" s="1931"/>
      <c r="N38" s="1931"/>
      <c r="O38" s="1931"/>
      <c r="P38" s="1931"/>
      <c r="Q38" s="1931"/>
      <c r="R38" s="1931"/>
      <c r="S38" s="1931"/>
      <c r="T38" s="547"/>
    </row>
    <row r="39" spans="1:20" ht="8.4499999999999993" customHeight="1" x14ac:dyDescent="0.2">
      <c r="A39" s="667"/>
      <c r="B39" s="667"/>
      <c r="C39" s="667"/>
      <c r="D39" s="667"/>
      <c r="L39" s="664"/>
      <c r="M39" s="1930"/>
      <c r="N39" s="1930"/>
      <c r="O39" s="1930"/>
      <c r="P39" s="1930"/>
      <c r="Q39" s="1930"/>
      <c r="R39" s="1930"/>
      <c r="S39" s="1930"/>
    </row>
    <row r="40" spans="1:20" x14ac:dyDescent="0.2">
      <c r="A40" s="2786" t="s">
        <v>346</v>
      </c>
      <c r="B40" s="2786"/>
      <c r="C40" s="2786"/>
      <c r="D40" s="2786"/>
      <c r="E40" s="2786"/>
      <c r="F40" s="2786"/>
      <c r="G40" s="2786"/>
      <c r="H40" s="2786"/>
      <c r="I40" s="2786"/>
      <c r="J40" s="1924"/>
      <c r="K40" s="1924"/>
      <c r="L40" s="664"/>
    </row>
    <row r="41" spans="1:20" x14ac:dyDescent="0.2">
      <c r="A41" s="2786" t="s">
        <v>23</v>
      </c>
      <c r="B41" s="2786"/>
      <c r="C41" s="2786"/>
      <c r="D41" s="2786"/>
      <c r="E41" s="2786"/>
      <c r="F41" s="2786"/>
      <c r="G41" s="2786"/>
      <c r="H41" s="2786"/>
      <c r="I41" s="2786"/>
      <c r="J41" s="1924"/>
      <c r="K41" s="1924"/>
    </row>
    <row r="42" spans="1:20" ht="8.1" customHeight="1" x14ac:dyDescent="0.2">
      <c r="A42" s="292"/>
      <c r="B42" s="292"/>
      <c r="C42" s="292"/>
      <c r="D42" s="292"/>
      <c r="E42" s="292"/>
      <c r="F42" s="387"/>
      <c r="G42" s="387"/>
      <c r="H42" s="387"/>
      <c r="I42" s="292"/>
      <c r="J42" s="422"/>
      <c r="K42" s="422"/>
    </row>
    <row r="43" spans="1:20" x14ac:dyDescent="0.2">
      <c r="B43" s="668"/>
      <c r="C43" s="668"/>
    </row>
  </sheetData>
  <mergeCells count="6">
    <mergeCell ref="A41:I41"/>
    <mergeCell ref="A1:I2"/>
    <mergeCell ref="A3:I3"/>
    <mergeCell ref="A4:I4"/>
    <mergeCell ref="A6:A11"/>
    <mergeCell ref="A40:I40"/>
  </mergeCells>
  <printOptions horizontalCentered="1"/>
  <pageMargins left="0.7" right="0.7" top="0.5" bottom="0.5" header="0.3" footer="0.3"/>
  <pageSetup scale="8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43"/>
  <sheetViews>
    <sheetView zoomScaleNormal="100" workbookViewId="0">
      <selection activeCell="D10" sqref="D10"/>
    </sheetView>
  </sheetViews>
  <sheetFormatPr defaultRowHeight="12.75" x14ac:dyDescent="0.2"/>
  <cols>
    <col min="1" max="1" width="12.7109375" style="547" customWidth="1"/>
    <col min="2" max="6" width="14.7109375" style="547" customWidth="1"/>
    <col min="7" max="8" width="14.7109375" style="667" customWidth="1"/>
    <col min="9" max="9" width="14.7109375" style="547" customWidth="1"/>
  </cols>
  <sheetData>
    <row r="1" spans="1:9" x14ac:dyDescent="0.2">
      <c r="A1" s="546"/>
      <c r="B1" s="201"/>
      <c r="C1" s="201"/>
      <c r="D1" s="201"/>
      <c r="E1" s="201"/>
      <c r="F1" s="201"/>
      <c r="G1" s="201"/>
      <c r="H1" s="201"/>
      <c r="I1" s="202"/>
    </row>
    <row r="2" spans="1:9" ht="20.25" x14ac:dyDescent="0.3">
      <c r="A2" s="2583" t="s">
        <v>347</v>
      </c>
      <c r="B2" s="2584"/>
      <c r="C2" s="2584"/>
      <c r="D2" s="2584"/>
      <c r="E2" s="2584"/>
      <c r="F2" s="2584"/>
      <c r="G2" s="2584"/>
      <c r="H2" s="2584"/>
      <c r="I2" s="2585"/>
    </row>
    <row r="3" spans="1:9" ht="18" x14ac:dyDescent="0.25">
      <c r="A3" s="2549" t="s">
        <v>263</v>
      </c>
      <c r="B3" s="2550"/>
      <c r="C3" s="2550"/>
      <c r="D3" s="2550"/>
      <c r="E3" s="2550"/>
      <c r="F3" s="2550"/>
      <c r="G3" s="2550"/>
      <c r="H3" s="2550"/>
      <c r="I3" s="2551"/>
    </row>
    <row r="4" spans="1:9" ht="18" x14ac:dyDescent="0.25">
      <c r="A4" s="2549" t="s">
        <v>1</v>
      </c>
      <c r="B4" s="2550"/>
      <c r="C4" s="2550"/>
      <c r="D4" s="2550"/>
      <c r="E4" s="2550"/>
      <c r="F4" s="2550"/>
      <c r="G4" s="2550"/>
      <c r="H4" s="2550"/>
      <c r="I4" s="2551"/>
    </row>
    <row r="5" spans="1:9" x14ac:dyDescent="0.2">
      <c r="A5" s="669"/>
      <c r="B5" s="282"/>
      <c r="C5" s="282"/>
      <c r="D5" s="282"/>
      <c r="E5" s="282"/>
      <c r="F5" s="282"/>
      <c r="G5" s="282"/>
      <c r="H5" s="282"/>
      <c r="I5" s="670"/>
    </row>
    <row r="6" spans="1:9" ht="6.75" customHeight="1" x14ac:dyDescent="0.2">
      <c r="A6" s="2874" t="s">
        <v>7</v>
      </c>
      <c r="B6" s="655"/>
      <c r="C6" s="656"/>
      <c r="D6" s="656"/>
      <c r="E6" s="656"/>
      <c r="F6" s="656"/>
      <c r="G6" s="656"/>
      <c r="H6" s="656"/>
      <c r="I6" s="393"/>
    </row>
    <row r="7" spans="1:9" ht="15.75" customHeight="1" x14ac:dyDescent="0.2">
      <c r="A7" s="2875"/>
      <c r="B7" s="671"/>
      <c r="C7" s="353" t="s">
        <v>340</v>
      </c>
      <c r="D7" s="353" t="s">
        <v>340</v>
      </c>
      <c r="E7" s="353" t="s">
        <v>340</v>
      </c>
      <c r="F7" s="353" t="s">
        <v>340</v>
      </c>
      <c r="G7" s="353" t="s">
        <v>340</v>
      </c>
      <c r="H7" s="353" t="s">
        <v>340</v>
      </c>
      <c r="I7" s="672" t="s">
        <v>340</v>
      </c>
    </row>
    <row r="8" spans="1:9" ht="15.75" customHeight="1" x14ac:dyDescent="0.2">
      <c r="A8" s="2875"/>
      <c r="B8" s="673" t="s">
        <v>22</v>
      </c>
      <c r="C8" s="353" t="s">
        <v>348</v>
      </c>
      <c r="D8" s="353" t="s">
        <v>348</v>
      </c>
      <c r="E8" s="353" t="s">
        <v>348</v>
      </c>
      <c r="F8" s="353" t="s">
        <v>348</v>
      </c>
      <c r="G8" s="353" t="s">
        <v>348</v>
      </c>
      <c r="H8" s="353" t="s">
        <v>348</v>
      </c>
      <c r="I8" s="672" t="s">
        <v>348</v>
      </c>
    </row>
    <row r="9" spans="1:9" ht="15.75" customHeight="1" x14ac:dyDescent="0.2">
      <c r="A9" s="2875"/>
      <c r="B9" s="673" t="s">
        <v>340</v>
      </c>
      <c r="C9" s="353" t="s">
        <v>341</v>
      </c>
      <c r="D9" s="353" t="s">
        <v>342</v>
      </c>
      <c r="E9" s="353" t="s">
        <v>343</v>
      </c>
      <c r="F9" s="353" t="s">
        <v>344</v>
      </c>
      <c r="G9" s="353" t="s">
        <v>345</v>
      </c>
      <c r="H9" s="353" t="s">
        <v>139</v>
      </c>
      <c r="I9" s="672" t="s">
        <v>138</v>
      </c>
    </row>
    <row r="10" spans="1:9" ht="15.75" customHeight="1" x14ac:dyDescent="0.2">
      <c r="A10" s="2875"/>
      <c r="B10" s="673" t="s">
        <v>49</v>
      </c>
      <c r="C10" s="353" t="s">
        <v>128</v>
      </c>
      <c r="D10" s="353" t="s">
        <v>128</v>
      </c>
      <c r="E10" s="353" t="s">
        <v>128</v>
      </c>
      <c r="F10" s="353" t="s">
        <v>128</v>
      </c>
      <c r="G10" s="353" t="s">
        <v>128</v>
      </c>
      <c r="H10" s="353" t="s">
        <v>128</v>
      </c>
      <c r="I10" s="672" t="s">
        <v>128</v>
      </c>
    </row>
    <row r="11" spans="1:9" ht="7.5" customHeight="1" thickBot="1" x14ac:dyDescent="0.25">
      <c r="A11" s="2876"/>
      <c r="B11" s="160"/>
      <c r="C11" s="159"/>
      <c r="D11" s="159"/>
      <c r="E11" s="159"/>
      <c r="F11" s="559"/>
      <c r="G11" s="559"/>
      <c r="H11" s="559"/>
      <c r="I11" s="560"/>
    </row>
    <row r="12" spans="1:9" x14ac:dyDescent="0.2">
      <c r="A12" s="561"/>
      <c r="B12" s="238"/>
      <c r="C12" s="674"/>
      <c r="D12" s="238"/>
      <c r="E12" s="238"/>
      <c r="F12" s="238"/>
      <c r="G12" s="238"/>
      <c r="H12" s="238"/>
      <c r="I12" s="239"/>
    </row>
    <row r="13" spans="1:9" x14ac:dyDescent="0.2">
      <c r="A13" s="567">
        <v>1980</v>
      </c>
      <c r="B13" s="661">
        <v>95439</v>
      </c>
      <c r="C13" s="661">
        <v>349</v>
      </c>
      <c r="D13" s="661">
        <v>365</v>
      </c>
      <c r="E13" s="661">
        <v>2858</v>
      </c>
      <c r="F13" s="660">
        <v>7439</v>
      </c>
      <c r="G13" s="661">
        <v>8512</v>
      </c>
      <c r="H13" s="661">
        <v>19069</v>
      </c>
      <c r="I13" s="662">
        <v>56847</v>
      </c>
    </row>
    <row r="14" spans="1:9" ht="8.1" customHeight="1" x14ac:dyDescent="0.2">
      <c r="A14" s="567"/>
      <c r="B14" s="661"/>
      <c r="C14" s="661"/>
      <c r="D14" s="661"/>
      <c r="E14" s="661"/>
      <c r="F14" s="660"/>
      <c r="G14" s="661"/>
      <c r="H14" s="661"/>
      <c r="I14" s="662"/>
    </row>
    <row r="15" spans="1:9" x14ac:dyDescent="0.2">
      <c r="A15" s="567">
        <v>1985</v>
      </c>
      <c r="B15" s="661">
        <v>112208</v>
      </c>
      <c r="C15" s="661">
        <v>354</v>
      </c>
      <c r="D15" s="661">
        <v>435</v>
      </c>
      <c r="E15" s="661">
        <v>3125</v>
      </c>
      <c r="F15" s="660">
        <v>8230</v>
      </c>
      <c r="G15" s="661">
        <v>10003</v>
      </c>
      <c r="H15" s="661">
        <v>22609</v>
      </c>
      <c r="I15" s="662">
        <v>67452</v>
      </c>
    </row>
    <row r="16" spans="1:9" ht="8.1" customHeight="1" x14ac:dyDescent="0.2">
      <c r="A16" s="567"/>
      <c r="B16" s="661"/>
      <c r="C16" s="661"/>
      <c r="D16" s="661"/>
      <c r="E16" s="661"/>
      <c r="F16" s="660"/>
      <c r="G16" s="661"/>
      <c r="H16" s="661"/>
      <c r="I16" s="662"/>
    </row>
    <row r="17" spans="1:9" x14ac:dyDescent="0.2">
      <c r="A17" s="567">
        <v>1990</v>
      </c>
      <c r="B17" s="661">
        <v>91899</v>
      </c>
      <c r="C17" s="661">
        <v>458</v>
      </c>
      <c r="D17" s="661">
        <v>477</v>
      </c>
      <c r="E17" s="661">
        <v>3400</v>
      </c>
      <c r="F17" s="661">
        <v>8085</v>
      </c>
      <c r="G17" s="661">
        <v>8976</v>
      </c>
      <c r="H17" s="661">
        <v>19464</v>
      </c>
      <c r="I17" s="662">
        <v>51039</v>
      </c>
    </row>
    <row r="18" spans="1:9" ht="8.1" customHeight="1" x14ac:dyDescent="0.2">
      <c r="A18" s="567"/>
      <c r="B18" s="661"/>
      <c r="C18" s="661"/>
      <c r="D18" s="661"/>
      <c r="E18" s="661"/>
      <c r="F18" s="661"/>
      <c r="G18" s="661"/>
      <c r="H18" s="661"/>
      <c r="I18" s="662"/>
    </row>
    <row r="19" spans="1:9" ht="19.5" customHeight="1" x14ac:dyDescent="0.2">
      <c r="A19" s="567">
        <v>1995</v>
      </c>
      <c r="B19" s="661">
        <v>53589</v>
      </c>
      <c r="C19" s="661">
        <v>528</v>
      </c>
      <c r="D19" s="661">
        <v>559</v>
      </c>
      <c r="E19" s="661">
        <v>3308</v>
      </c>
      <c r="F19" s="661">
        <v>6743</v>
      </c>
      <c r="G19" s="661">
        <v>6850</v>
      </c>
      <c r="H19" s="661">
        <v>11674</v>
      </c>
      <c r="I19" s="662">
        <v>23927</v>
      </c>
    </row>
    <row r="20" spans="1:9" ht="19.5" customHeight="1" x14ac:dyDescent="0.2">
      <c r="A20" s="567">
        <v>1996</v>
      </c>
      <c r="B20" s="661">
        <v>48748</v>
      </c>
      <c r="C20" s="661">
        <v>531</v>
      </c>
      <c r="D20" s="661">
        <v>556</v>
      </c>
      <c r="E20" s="661">
        <v>3280</v>
      </c>
      <c r="F20" s="661">
        <v>6217</v>
      </c>
      <c r="G20" s="661">
        <v>6225</v>
      </c>
      <c r="H20" s="661">
        <v>10931</v>
      </c>
      <c r="I20" s="662">
        <v>21008</v>
      </c>
    </row>
    <row r="21" spans="1:9" ht="19.5" customHeight="1" x14ac:dyDescent="0.2">
      <c r="A21" s="567">
        <v>1997</v>
      </c>
      <c r="B21" s="661">
        <v>43902</v>
      </c>
      <c r="C21" s="661">
        <v>563</v>
      </c>
      <c r="D21" s="661">
        <v>550</v>
      </c>
      <c r="E21" s="661">
        <v>3199</v>
      </c>
      <c r="F21" s="661">
        <v>5962</v>
      </c>
      <c r="G21" s="661">
        <v>5734</v>
      </c>
      <c r="H21" s="661">
        <v>9822</v>
      </c>
      <c r="I21" s="662">
        <v>18072</v>
      </c>
    </row>
    <row r="22" spans="1:9" ht="19.5" customHeight="1" x14ac:dyDescent="0.2">
      <c r="A22" s="567">
        <v>1998</v>
      </c>
      <c r="B22" s="661">
        <v>41462</v>
      </c>
      <c r="C22" s="661">
        <v>570</v>
      </c>
      <c r="D22" s="661">
        <v>565</v>
      </c>
      <c r="E22" s="661">
        <v>3139</v>
      </c>
      <c r="F22" s="661">
        <v>5693</v>
      </c>
      <c r="G22" s="661">
        <v>5255</v>
      </c>
      <c r="H22" s="661">
        <v>8788</v>
      </c>
      <c r="I22" s="662">
        <v>17452</v>
      </c>
    </row>
    <row r="23" spans="1:9" ht="19.5" customHeight="1" x14ac:dyDescent="0.2">
      <c r="A23" s="567">
        <v>1999</v>
      </c>
      <c r="B23" s="661">
        <v>37536</v>
      </c>
      <c r="C23" s="661">
        <v>603</v>
      </c>
      <c r="D23" s="661">
        <v>555</v>
      </c>
      <c r="E23" s="661">
        <v>2933</v>
      </c>
      <c r="F23" s="661">
        <v>5271</v>
      </c>
      <c r="G23" s="661">
        <v>4803</v>
      </c>
      <c r="H23" s="661">
        <v>7779</v>
      </c>
      <c r="I23" s="662">
        <v>15592</v>
      </c>
    </row>
    <row r="24" spans="1:9" ht="19.5" customHeight="1" x14ac:dyDescent="0.2">
      <c r="A24" s="567">
        <v>2000</v>
      </c>
      <c r="B24" s="661">
        <v>35373</v>
      </c>
      <c r="C24" s="661">
        <v>621</v>
      </c>
      <c r="D24" s="661">
        <v>531</v>
      </c>
      <c r="E24" s="661">
        <v>2875</v>
      </c>
      <c r="F24" s="661">
        <v>5056</v>
      </c>
      <c r="G24" s="661">
        <v>4536</v>
      </c>
      <c r="H24" s="661">
        <v>7150</v>
      </c>
      <c r="I24" s="662">
        <v>14604</v>
      </c>
    </row>
    <row r="25" spans="1:9" ht="19.5" customHeight="1" x14ac:dyDescent="0.2">
      <c r="A25" s="567">
        <v>2001</v>
      </c>
      <c r="B25" s="661">
        <v>32954</v>
      </c>
      <c r="C25" s="661">
        <v>644</v>
      </c>
      <c r="D25" s="661">
        <v>522</v>
      </c>
      <c r="E25" s="661">
        <v>2787</v>
      </c>
      <c r="F25" s="661">
        <v>4757</v>
      </c>
      <c r="G25" s="661">
        <v>4154</v>
      </c>
      <c r="H25" s="661">
        <v>6335</v>
      </c>
      <c r="I25" s="662">
        <v>13755</v>
      </c>
    </row>
    <row r="26" spans="1:9" ht="19.5" customHeight="1" x14ac:dyDescent="0.2">
      <c r="A26" s="567">
        <v>2002</v>
      </c>
      <c r="B26" s="661">
        <v>31229</v>
      </c>
      <c r="C26" s="661">
        <v>632</v>
      </c>
      <c r="D26" s="661">
        <v>505</v>
      </c>
      <c r="E26" s="661">
        <v>2671</v>
      </c>
      <c r="F26" s="661">
        <v>4461</v>
      </c>
      <c r="G26" s="661">
        <v>3742</v>
      </c>
      <c r="H26" s="661">
        <v>5875</v>
      </c>
      <c r="I26" s="662">
        <v>13343</v>
      </c>
    </row>
    <row r="27" spans="1:9" ht="19.5" customHeight="1" x14ac:dyDescent="0.2">
      <c r="A27" s="567">
        <v>2003</v>
      </c>
      <c r="B27" s="661">
        <v>30611</v>
      </c>
      <c r="C27" s="661">
        <v>621</v>
      </c>
      <c r="D27" s="661">
        <v>514</v>
      </c>
      <c r="E27" s="661">
        <v>2569</v>
      </c>
      <c r="F27" s="661">
        <v>4238</v>
      </c>
      <c r="G27" s="661">
        <v>3662</v>
      </c>
      <c r="H27" s="661">
        <v>5705</v>
      </c>
      <c r="I27" s="662">
        <v>13302</v>
      </c>
    </row>
    <row r="28" spans="1:9" ht="19.5" customHeight="1" x14ac:dyDescent="0.2">
      <c r="A28" s="567">
        <v>2004</v>
      </c>
      <c r="B28" s="661">
        <v>30148</v>
      </c>
      <c r="C28" s="661">
        <v>627</v>
      </c>
      <c r="D28" s="661">
        <v>510</v>
      </c>
      <c r="E28" s="661">
        <v>2478</v>
      </c>
      <c r="F28" s="661">
        <v>4083</v>
      </c>
      <c r="G28" s="661">
        <v>3483</v>
      </c>
      <c r="H28" s="661">
        <v>5616</v>
      </c>
      <c r="I28" s="662">
        <v>13351</v>
      </c>
    </row>
    <row r="29" spans="1:9" ht="19.5" customHeight="1" x14ac:dyDescent="0.2">
      <c r="A29" s="567">
        <v>2005</v>
      </c>
      <c r="B29" s="661">
        <v>29605</v>
      </c>
      <c r="C29" s="661">
        <v>618</v>
      </c>
      <c r="D29" s="661">
        <v>509</v>
      </c>
      <c r="E29" s="661">
        <v>2404</v>
      </c>
      <c r="F29" s="661">
        <v>3935</v>
      </c>
      <c r="G29" s="661">
        <v>3379</v>
      </c>
      <c r="H29" s="661">
        <v>5493</v>
      </c>
      <c r="I29" s="662">
        <v>13267</v>
      </c>
    </row>
    <row r="30" spans="1:9" ht="19.5" customHeight="1" x14ac:dyDescent="0.2">
      <c r="A30" s="567">
        <v>2006</v>
      </c>
      <c r="B30" s="661">
        <v>28923</v>
      </c>
      <c r="C30" s="661">
        <v>592</v>
      </c>
      <c r="D30" s="661">
        <v>525</v>
      </c>
      <c r="E30" s="661">
        <v>2337</v>
      </c>
      <c r="F30" s="661">
        <v>3850</v>
      </c>
      <c r="G30" s="661">
        <v>3272</v>
      </c>
      <c r="H30" s="661">
        <v>5341</v>
      </c>
      <c r="I30" s="662">
        <v>13006</v>
      </c>
    </row>
    <row r="31" spans="1:9" ht="19.5" customHeight="1" x14ac:dyDescent="0.2">
      <c r="A31" s="675">
        <v>2007</v>
      </c>
      <c r="B31" s="676">
        <v>29255</v>
      </c>
      <c r="C31" s="661">
        <v>595</v>
      </c>
      <c r="D31" s="661">
        <v>533</v>
      </c>
      <c r="E31" s="661">
        <v>2336</v>
      </c>
      <c r="F31" s="661">
        <v>3768</v>
      </c>
      <c r="G31" s="661">
        <v>3204</v>
      </c>
      <c r="H31" s="661">
        <v>5352</v>
      </c>
      <c r="I31" s="662">
        <v>13467</v>
      </c>
    </row>
    <row r="32" spans="1:9" ht="19.5" customHeight="1" x14ac:dyDescent="0.2">
      <c r="A32" s="675">
        <v>2008</v>
      </c>
      <c r="B32" s="676">
        <v>28876</v>
      </c>
      <c r="C32" s="661">
        <v>591</v>
      </c>
      <c r="D32" s="661">
        <v>524</v>
      </c>
      <c r="E32" s="661">
        <v>2339</v>
      </c>
      <c r="F32" s="661">
        <v>3700</v>
      </c>
      <c r="G32" s="661">
        <v>3090</v>
      </c>
      <c r="H32" s="661">
        <v>5253</v>
      </c>
      <c r="I32" s="662">
        <v>13379</v>
      </c>
    </row>
    <row r="33" spans="1:9" ht="19.5" customHeight="1" x14ac:dyDescent="0.2">
      <c r="A33" s="675">
        <v>2009</v>
      </c>
      <c r="B33" s="661">
        <v>27797</v>
      </c>
      <c r="C33" s="661">
        <v>595</v>
      </c>
      <c r="D33" s="661">
        <v>514</v>
      </c>
      <c r="E33" s="661">
        <v>2311</v>
      </c>
      <c r="F33" s="661">
        <v>3534</v>
      </c>
      <c r="G33" s="661">
        <v>2960</v>
      </c>
      <c r="H33" s="661">
        <v>4977</v>
      </c>
      <c r="I33" s="662">
        <v>12906</v>
      </c>
    </row>
    <row r="34" spans="1:9" ht="19.5" customHeight="1" x14ac:dyDescent="0.2">
      <c r="A34" s="675">
        <v>2010</v>
      </c>
      <c r="B34" s="676">
        <v>26377</v>
      </c>
      <c r="C34" s="661">
        <v>570</v>
      </c>
      <c r="D34" s="661">
        <v>492</v>
      </c>
      <c r="E34" s="661">
        <v>2200</v>
      </c>
      <c r="F34" s="661">
        <v>3313</v>
      </c>
      <c r="G34" s="661">
        <v>2777</v>
      </c>
      <c r="H34" s="661">
        <v>4796</v>
      </c>
      <c r="I34" s="662">
        <v>12229</v>
      </c>
    </row>
    <row r="35" spans="1:9" ht="19.5" customHeight="1" x14ac:dyDescent="0.2">
      <c r="A35" s="675">
        <v>2011</v>
      </c>
      <c r="B35" s="676">
        <v>25607</v>
      </c>
      <c r="C35" s="661">
        <v>580</v>
      </c>
      <c r="D35" s="661">
        <v>488</v>
      </c>
      <c r="E35" s="661">
        <v>2142</v>
      </c>
      <c r="F35" s="661">
        <v>3189</v>
      </c>
      <c r="G35" s="661">
        <v>2681</v>
      </c>
      <c r="H35" s="661">
        <v>4561</v>
      </c>
      <c r="I35" s="662">
        <v>11966</v>
      </c>
    </row>
    <row r="36" spans="1:9" ht="19.5" customHeight="1" x14ac:dyDescent="0.2">
      <c r="A36" s="675">
        <v>2012</v>
      </c>
      <c r="B36" s="676">
        <v>24215</v>
      </c>
      <c r="C36" s="661">
        <v>568</v>
      </c>
      <c r="D36" s="661">
        <v>484</v>
      </c>
      <c r="E36" s="661">
        <v>2053</v>
      </c>
      <c r="F36" s="661">
        <v>2976</v>
      </c>
      <c r="G36" s="661">
        <v>2506</v>
      </c>
      <c r="H36" s="661">
        <v>4408</v>
      </c>
      <c r="I36" s="662">
        <v>11220</v>
      </c>
    </row>
    <row r="37" spans="1:9" ht="19.5" customHeight="1" x14ac:dyDescent="0.2">
      <c r="A37" s="675">
        <v>2013</v>
      </c>
      <c r="B37" s="676">
        <v>23399</v>
      </c>
      <c r="C37" s="661">
        <v>561</v>
      </c>
      <c r="D37" s="661">
        <v>471</v>
      </c>
      <c r="E37" s="661">
        <v>1997</v>
      </c>
      <c r="F37" s="661">
        <v>2903</v>
      </c>
      <c r="G37" s="661">
        <v>2423</v>
      </c>
      <c r="H37" s="661">
        <v>4260</v>
      </c>
      <c r="I37" s="662">
        <v>10784</v>
      </c>
    </row>
    <row r="38" spans="1:9" ht="19.5" customHeight="1" thickBot="1" x14ac:dyDescent="0.25">
      <c r="A38" s="677">
        <v>2014</v>
      </c>
      <c r="B38" s="678">
        <v>22344</v>
      </c>
      <c r="C38" s="679">
        <v>545</v>
      </c>
      <c r="D38" s="679">
        <v>462</v>
      </c>
      <c r="E38" s="679">
        <v>1951</v>
      </c>
      <c r="F38" s="679">
        <v>2771</v>
      </c>
      <c r="G38" s="679">
        <v>2266</v>
      </c>
      <c r="H38" s="679">
        <v>3871</v>
      </c>
      <c r="I38" s="680">
        <v>10478</v>
      </c>
    </row>
    <row r="39" spans="1:9" x14ac:dyDescent="0.2">
      <c r="A39" s="667"/>
      <c r="D39" s="681"/>
      <c r="G39" s="682"/>
      <c r="I39" s="681"/>
    </row>
    <row r="40" spans="1:9" x14ac:dyDescent="0.2">
      <c r="A40" s="2786" t="s">
        <v>346</v>
      </c>
      <c r="B40" s="2786"/>
      <c r="C40" s="2786"/>
      <c r="D40" s="2786"/>
      <c r="E40" s="2786"/>
      <c r="F40" s="2786"/>
      <c r="G40" s="2786"/>
      <c r="H40" s="2786"/>
      <c r="I40" s="2786"/>
    </row>
    <row r="41" spans="1:9" x14ac:dyDescent="0.2">
      <c r="A41" s="650"/>
    </row>
    <row r="42" spans="1:9" x14ac:dyDescent="0.2">
      <c r="A42" s="650"/>
      <c r="B42" s="545"/>
      <c r="C42" s="384"/>
      <c r="D42" s="384"/>
      <c r="E42" s="384"/>
      <c r="F42" s="384"/>
      <c r="G42" s="384"/>
      <c r="H42" s="384"/>
      <c r="I42" s="384"/>
    </row>
    <row r="43" spans="1:9" x14ac:dyDescent="0.2">
      <c r="G43" s="547"/>
      <c r="H43" s="547"/>
    </row>
  </sheetData>
  <mergeCells count="5">
    <mergeCell ref="A2:I2"/>
    <mergeCell ref="A3:I3"/>
    <mergeCell ref="A4:I4"/>
    <mergeCell ref="A6:A11"/>
    <mergeCell ref="A40:I40"/>
  </mergeCells>
  <printOptions horizontalCentered="1"/>
  <pageMargins left="0.7" right="0.7" top="0.75" bottom="0.5" header="0.3" footer="0.3"/>
  <pageSetup scale="8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BF57"/>
  <sheetViews>
    <sheetView zoomScaleNormal="100" workbookViewId="0">
      <selection activeCell="D10" sqref="D10"/>
    </sheetView>
  </sheetViews>
  <sheetFormatPr defaultRowHeight="12.75" x14ac:dyDescent="0.2"/>
  <cols>
    <col min="1" max="1" width="24.5703125" customWidth="1"/>
    <col min="2" max="2" width="11.5703125" customWidth="1"/>
    <col min="3" max="3" width="21.140625" customWidth="1"/>
    <col min="4" max="4" width="12.7109375" customWidth="1"/>
    <col min="5" max="5" width="18.7109375" customWidth="1"/>
    <col min="6" max="6" width="27.7109375" customWidth="1"/>
    <col min="7" max="7" width="6.42578125" customWidth="1"/>
    <col min="8" max="8" width="2" hidden="1" customWidth="1"/>
    <col min="9" max="9" width="20.5703125" bestFit="1" customWidth="1"/>
    <col min="10" max="10" width="33" bestFit="1" customWidth="1"/>
    <col min="12" max="12" width="15" bestFit="1" customWidth="1"/>
    <col min="13" max="13" width="10" bestFit="1" customWidth="1"/>
  </cols>
  <sheetData>
    <row r="1" spans="1:58" s="573" customFormat="1" x14ac:dyDescent="0.2">
      <c r="A1" s="569"/>
      <c r="B1" s="570"/>
      <c r="C1" s="570"/>
      <c r="D1" s="570"/>
      <c r="E1" s="570"/>
      <c r="F1" s="570"/>
      <c r="G1" s="571"/>
      <c r="H1" s="572"/>
    </row>
    <row r="2" spans="1:58" s="575" customFormat="1" ht="24.75" customHeight="1" x14ac:dyDescent="0.3">
      <c r="A2" s="2546" t="s">
        <v>321</v>
      </c>
      <c r="B2" s="2547"/>
      <c r="C2" s="2547"/>
      <c r="D2" s="2547"/>
      <c r="E2" s="2547"/>
      <c r="F2" s="2547"/>
      <c r="G2" s="2548"/>
      <c r="H2" s="574"/>
    </row>
    <row r="3" spans="1:58" s="577" customFormat="1" ht="19.5" customHeight="1" x14ac:dyDescent="0.2">
      <c r="A3" s="2559" t="s">
        <v>326</v>
      </c>
      <c r="B3" s="2560"/>
      <c r="C3" s="2560"/>
      <c r="D3" s="2560"/>
      <c r="E3" s="2560"/>
      <c r="F3" s="2560"/>
      <c r="G3" s="2561"/>
      <c r="H3" s="576"/>
    </row>
    <row r="4" spans="1:58" s="577" customFormat="1" ht="19.5" customHeight="1" x14ac:dyDescent="0.2">
      <c r="A4" s="2559" t="s">
        <v>1</v>
      </c>
      <c r="B4" s="2560"/>
      <c r="C4" s="2560"/>
      <c r="D4" s="2560"/>
      <c r="E4" s="2560"/>
      <c r="F4" s="2560"/>
      <c r="G4" s="2561"/>
      <c r="H4" s="576"/>
    </row>
    <row r="5" spans="1:58" s="581" customFormat="1" ht="11.25" customHeight="1" x14ac:dyDescent="0.2">
      <c r="A5" s="578"/>
      <c r="B5" s="579"/>
      <c r="C5" s="579"/>
      <c r="D5" s="579"/>
      <c r="E5" s="579"/>
      <c r="F5" s="579"/>
      <c r="G5" s="580"/>
      <c r="H5" s="576"/>
      <c r="BF5" s="581">
        <v>0</v>
      </c>
    </row>
    <row r="6" spans="1:58" s="519" customFormat="1" ht="9.9499999999999993" customHeight="1" x14ac:dyDescent="0.2">
      <c r="A6" s="2874" t="s">
        <v>7</v>
      </c>
      <c r="B6" s="582"/>
      <c r="C6" s="583"/>
      <c r="D6" s="583"/>
      <c r="E6" s="583"/>
      <c r="F6" s="583"/>
      <c r="G6" s="584"/>
      <c r="H6" s="585"/>
    </row>
    <row r="7" spans="1:58" x14ac:dyDescent="0.2">
      <c r="A7" s="2875"/>
      <c r="B7" s="586"/>
      <c r="C7" s="345" t="s">
        <v>322</v>
      </c>
      <c r="D7" s="345"/>
      <c r="E7" s="345" t="s">
        <v>323</v>
      </c>
      <c r="F7" s="587" t="s">
        <v>324</v>
      </c>
      <c r="G7" s="346"/>
    </row>
    <row r="8" spans="1:58" ht="23.25" customHeight="1" thickBot="1" x14ac:dyDescent="0.25">
      <c r="A8" s="2876"/>
      <c r="B8" s="588"/>
      <c r="C8" s="589" t="s">
        <v>128</v>
      </c>
      <c r="D8" s="590"/>
      <c r="E8" s="589" t="s">
        <v>128</v>
      </c>
      <c r="F8" s="591" t="s">
        <v>325</v>
      </c>
      <c r="G8" s="592"/>
    </row>
    <row r="9" spans="1:58" s="35" customFormat="1" ht="6.75" customHeight="1" x14ac:dyDescent="0.2">
      <c r="A9" s="380" t="s">
        <v>17</v>
      </c>
      <c r="B9" s="593"/>
      <c r="C9" s="594"/>
      <c r="D9" s="593"/>
      <c r="E9" s="595"/>
      <c r="F9" s="594"/>
      <c r="G9" s="596"/>
      <c r="H9" s="597"/>
    </row>
    <row r="10" spans="1:58" s="35" customFormat="1" x14ac:dyDescent="0.2">
      <c r="A10" s="380">
        <v>1980</v>
      </c>
      <c r="B10" s="593"/>
      <c r="C10" s="598">
        <v>0.7761516520668873</v>
      </c>
      <c r="D10" s="598"/>
      <c r="E10" s="598">
        <v>0.16026396275638269</v>
      </c>
      <c r="F10" s="599">
        <v>6.3584385176729971E-2</v>
      </c>
      <c r="G10" s="600"/>
      <c r="H10" s="597"/>
    </row>
    <row r="11" spans="1:58" s="35" customFormat="1" ht="10.5" customHeight="1" x14ac:dyDescent="0.2">
      <c r="A11" s="380"/>
      <c r="B11" s="593"/>
      <c r="C11" s="598"/>
      <c r="D11" s="598"/>
      <c r="E11" s="598"/>
      <c r="F11" s="599"/>
      <c r="G11" s="600"/>
      <c r="H11" s="597"/>
    </row>
    <row r="12" spans="1:58" s="35" customFormat="1" x14ac:dyDescent="0.2">
      <c r="A12" s="380">
        <v>1985</v>
      </c>
      <c r="B12" s="593"/>
      <c r="C12" s="598">
        <v>0.72199999999999998</v>
      </c>
      <c r="D12" s="598"/>
      <c r="E12" s="598">
        <v>0.187</v>
      </c>
      <c r="F12" s="599">
        <v>9.0999999999999998E-2</v>
      </c>
      <c r="G12" s="600"/>
      <c r="H12" s="597"/>
    </row>
    <row r="13" spans="1:58" s="35" customFormat="1" ht="10.5" customHeight="1" x14ac:dyDescent="0.2">
      <c r="A13" s="380"/>
      <c r="B13" s="593"/>
      <c r="C13" s="598"/>
      <c r="D13" s="598"/>
      <c r="E13" s="598"/>
      <c r="F13" s="599"/>
      <c r="G13" s="600"/>
      <c r="H13" s="597"/>
    </row>
    <row r="14" spans="1:58" s="35" customFormat="1" x14ac:dyDescent="0.2">
      <c r="A14" s="380">
        <v>1990</v>
      </c>
      <c r="B14" s="593"/>
      <c r="C14" s="598">
        <v>0.68100000000000005</v>
      </c>
      <c r="D14" s="598"/>
      <c r="E14" s="598">
        <v>0.19400000000000001</v>
      </c>
      <c r="F14" s="599">
        <v>0.126</v>
      </c>
      <c r="G14" s="600"/>
      <c r="H14" s="597"/>
    </row>
    <row r="15" spans="1:58" s="35" customFormat="1" ht="10.5" customHeight="1" x14ac:dyDescent="0.2">
      <c r="A15" s="380"/>
      <c r="B15" s="593"/>
      <c r="C15" s="598"/>
      <c r="D15" s="598"/>
      <c r="E15" s="598"/>
      <c r="F15" s="599"/>
      <c r="G15" s="600"/>
      <c r="H15" s="597"/>
    </row>
    <row r="16" spans="1:58" s="35" customFormat="1" ht="19.5" customHeight="1" x14ac:dyDescent="0.2">
      <c r="A16" s="380">
        <v>1995</v>
      </c>
      <c r="B16" s="593"/>
      <c r="C16" s="598">
        <v>0.57799999999999996</v>
      </c>
      <c r="D16" s="598"/>
      <c r="E16" s="598">
        <v>0.22900000000000001</v>
      </c>
      <c r="F16" s="599">
        <v>0.193</v>
      </c>
      <c r="G16" s="600"/>
      <c r="H16" s="597"/>
    </row>
    <row r="17" spans="1:12" s="35" customFormat="1" ht="19.5" customHeight="1" x14ac:dyDescent="0.2">
      <c r="A17" s="380">
        <v>1996</v>
      </c>
      <c r="B17" s="593"/>
      <c r="C17" s="598">
        <v>0.55300000000000005</v>
      </c>
      <c r="D17" s="598"/>
      <c r="E17" s="598">
        <v>0.23</v>
      </c>
      <c r="F17" s="599">
        <v>0.218</v>
      </c>
      <c r="G17" s="600"/>
      <c r="H17" s="597"/>
    </row>
    <row r="18" spans="1:12" s="35" customFormat="1" ht="19.5" customHeight="1" x14ac:dyDescent="0.2">
      <c r="A18" s="380">
        <v>1997</v>
      </c>
      <c r="B18" s="593"/>
      <c r="C18" s="598">
        <v>0.54700000000000004</v>
      </c>
      <c r="D18" s="598"/>
      <c r="E18" s="598">
        <v>0.23699999999999999</v>
      </c>
      <c r="F18" s="599">
        <v>0.215</v>
      </c>
      <c r="G18" s="600"/>
      <c r="H18" s="597"/>
    </row>
    <row r="19" spans="1:12" s="35" customFormat="1" ht="19.5" customHeight="1" x14ac:dyDescent="0.2">
      <c r="A19" s="380">
        <v>1998</v>
      </c>
      <c r="B19" s="593"/>
      <c r="C19" s="598">
        <v>0.54200000000000004</v>
      </c>
      <c r="D19" s="598"/>
      <c r="E19" s="598">
        <v>0.23799999999999999</v>
      </c>
      <c r="F19" s="599">
        <v>0.22</v>
      </c>
      <c r="G19" s="600"/>
      <c r="H19" s="597"/>
    </row>
    <row r="20" spans="1:12" s="35" customFormat="1" ht="19.5" customHeight="1" x14ac:dyDescent="0.2">
      <c r="A20" s="380">
        <v>1999</v>
      </c>
      <c r="B20" s="593"/>
      <c r="C20" s="598">
        <v>0.53700000000000003</v>
      </c>
      <c r="D20" s="598"/>
      <c r="E20" s="598">
        <v>0.23899999999999999</v>
      </c>
      <c r="F20" s="599">
        <v>0.224</v>
      </c>
      <c r="G20" s="600"/>
      <c r="H20" s="597"/>
    </row>
    <row r="21" spans="1:12" s="35" customFormat="1" ht="19.5" customHeight="1" x14ac:dyDescent="0.2">
      <c r="A21" s="380">
        <v>2000</v>
      </c>
      <c r="B21" s="593"/>
      <c r="C21" s="598">
        <v>0.51900000000000002</v>
      </c>
      <c r="D21" s="598"/>
      <c r="E21" s="598">
        <v>0.24399999999999999</v>
      </c>
      <c r="F21" s="599">
        <v>0.23699999999999999</v>
      </c>
      <c r="G21" s="600"/>
      <c r="H21" s="597"/>
      <c r="I21" s="601"/>
    </row>
    <row r="22" spans="1:12" s="35" customFormat="1" ht="19.5" customHeight="1" x14ac:dyDescent="0.2">
      <c r="A22" s="380">
        <v>2001</v>
      </c>
      <c r="B22" s="593"/>
      <c r="C22" s="598">
        <v>0.51300000000000001</v>
      </c>
      <c r="D22" s="598"/>
      <c r="E22" s="598">
        <v>0.246</v>
      </c>
      <c r="F22" s="599">
        <v>0.24099999999999999</v>
      </c>
      <c r="G22" s="600"/>
      <c r="H22" s="597"/>
      <c r="I22" s="601"/>
    </row>
    <row r="23" spans="1:12" s="35" customFormat="1" ht="19.5" customHeight="1" x14ac:dyDescent="0.2">
      <c r="A23" s="380">
        <v>2002</v>
      </c>
      <c r="B23" s="593"/>
      <c r="C23" s="598">
        <v>0.498</v>
      </c>
      <c r="D23" s="598"/>
      <c r="E23" s="598">
        <v>0.252</v>
      </c>
      <c r="F23" s="599">
        <v>0.25</v>
      </c>
      <c r="G23" s="600"/>
      <c r="H23" s="597"/>
      <c r="I23" s="601"/>
    </row>
    <row r="24" spans="1:12" s="35" customFormat="1" ht="19.5" customHeight="1" x14ac:dyDescent="0.2">
      <c r="A24" s="380">
        <v>2003</v>
      </c>
      <c r="B24" s="593"/>
      <c r="C24" s="598">
        <v>0.48599999999999999</v>
      </c>
      <c r="D24" s="598"/>
      <c r="E24" s="598">
        <v>0.254</v>
      </c>
      <c r="F24" s="599">
        <v>0.26</v>
      </c>
      <c r="G24" s="600"/>
      <c r="H24" s="597"/>
      <c r="I24" s="601"/>
    </row>
    <row r="25" spans="1:12" s="35" customFormat="1" ht="19.5" customHeight="1" x14ac:dyDescent="0.2">
      <c r="A25" s="380">
        <v>2004</v>
      </c>
      <c r="B25" s="593"/>
      <c r="C25" s="598">
        <v>0.47199999999999998</v>
      </c>
      <c r="D25" s="598"/>
      <c r="E25" s="598">
        <v>0.26100000000000001</v>
      </c>
      <c r="F25" s="599">
        <v>0.26700000000000002</v>
      </c>
      <c r="G25" s="600"/>
      <c r="H25" s="597"/>
      <c r="I25" s="601"/>
    </row>
    <row r="26" spans="1:12" s="35" customFormat="1" ht="19.5" customHeight="1" x14ac:dyDescent="0.2">
      <c r="A26" s="380">
        <v>2005</v>
      </c>
      <c r="B26" s="593"/>
      <c r="C26" s="598">
        <v>0.45700000000000002</v>
      </c>
      <c r="D26" s="598"/>
      <c r="E26" s="598">
        <v>0.26600000000000001</v>
      </c>
      <c r="F26" s="599">
        <v>0.27600000000000002</v>
      </c>
      <c r="G26" s="600"/>
      <c r="H26" s="597"/>
      <c r="I26" s="601"/>
    </row>
    <row r="27" spans="1:12" s="35" customFormat="1" ht="19.5" customHeight="1" x14ac:dyDescent="0.2">
      <c r="A27" s="380">
        <v>2006</v>
      </c>
      <c r="B27" s="593"/>
      <c r="C27" s="598">
        <v>0.44800000000000001</v>
      </c>
      <c r="D27" s="598"/>
      <c r="E27" s="598">
        <v>0.27100000000000002</v>
      </c>
      <c r="F27" s="599">
        <v>0.28100000000000003</v>
      </c>
      <c r="G27" s="600"/>
      <c r="H27" s="597"/>
      <c r="I27" s="601"/>
    </row>
    <row r="28" spans="1:12" s="35" customFormat="1" ht="19.5" customHeight="1" x14ac:dyDescent="0.2">
      <c r="A28" s="380">
        <v>2007</v>
      </c>
      <c r="B28" s="593"/>
      <c r="C28" s="598">
        <v>0.435</v>
      </c>
      <c r="D28" s="598"/>
      <c r="E28" s="598">
        <v>0.27800000000000002</v>
      </c>
      <c r="F28" s="599">
        <v>0.28699999999999998</v>
      </c>
      <c r="G28" s="600"/>
      <c r="H28" s="597"/>
      <c r="I28" s="602"/>
      <c r="J28" s="603"/>
      <c r="L28" s="603"/>
    </row>
    <row r="29" spans="1:12" s="35" customFormat="1" ht="19.5" customHeight="1" x14ac:dyDescent="0.2">
      <c r="A29" s="380">
        <v>2008</v>
      </c>
      <c r="B29" s="593"/>
      <c r="C29" s="598">
        <v>0.433</v>
      </c>
      <c r="D29" s="598"/>
      <c r="E29" s="598">
        <v>0.28000000000000003</v>
      </c>
      <c r="F29" s="599">
        <v>0.28699999999999998</v>
      </c>
      <c r="G29" s="600"/>
      <c r="H29" s="597"/>
      <c r="I29" s="601"/>
      <c r="J29" s="604"/>
      <c r="L29" s="603"/>
    </row>
    <row r="30" spans="1:12" s="35" customFormat="1" ht="19.5" customHeight="1" x14ac:dyDescent="0.2">
      <c r="A30" s="380">
        <v>2009</v>
      </c>
      <c r="B30" s="593"/>
      <c r="C30" s="598">
        <v>0.40200000000000002</v>
      </c>
      <c r="D30" s="598"/>
      <c r="E30" s="598">
        <v>0.29399999999999998</v>
      </c>
      <c r="F30" s="599">
        <v>0.30399999999999999</v>
      </c>
      <c r="G30" s="600"/>
      <c r="H30" s="597"/>
      <c r="I30" s="601"/>
      <c r="J30" s="604"/>
      <c r="L30" s="603"/>
    </row>
    <row r="31" spans="1:12" s="35" customFormat="1" ht="19.5" customHeight="1" x14ac:dyDescent="0.2">
      <c r="A31" s="380">
        <v>2010</v>
      </c>
      <c r="B31" s="593"/>
      <c r="C31" s="598">
        <v>0.38500000000000001</v>
      </c>
      <c r="D31" s="598"/>
      <c r="E31" s="598">
        <v>0.309</v>
      </c>
      <c r="F31" s="599">
        <v>0.30599999999999999</v>
      </c>
      <c r="G31" s="600"/>
      <c r="H31" s="597"/>
      <c r="I31" s="601"/>
      <c r="J31" s="604"/>
      <c r="L31" s="603"/>
    </row>
    <row r="32" spans="1:12" s="35" customFormat="1" ht="19.5" customHeight="1" x14ac:dyDescent="0.2">
      <c r="A32" s="380">
        <v>2011</v>
      </c>
      <c r="B32" s="593"/>
      <c r="C32" s="598">
        <v>0.378</v>
      </c>
      <c r="D32" s="598"/>
      <c r="E32" s="598">
        <v>0.317</v>
      </c>
      <c r="F32" s="599">
        <v>0.30499999999999999</v>
      </c>
      <c r="G32" s="600"/>
      <c r="H32" s="597"/>
      <c r="I32" s="601"/>
    </row>
    <row r="33" spans="1:12" s="35" customFormat="1" ht="19.5" customHeight="1" x14ac:dyDescent="0.2">
      <c r="A33" s="380">
        <v>2012</v>
      </c>
      <c r="B33" s="593"/>
      <c r="C33" s="598">
        <v>0.36899999999999999</v>
      </c>
      <c r="D33" s="598"/>
      <c r="E33" s="598">
        <v>0.33300000000000002</v>
      </c>
      <c r="F33" s="599">
        <v>0.29799999999999999</v>
      </c>
      <c r="G33" s="600"/>
      <c r="H33" s="597"/>
      <c r="I33" s="601"/>
    </row>
    <row r="34" spans="1:12" s="35" customFormat="1" ht="19.5" customHeight="1" thickBot="1" x14ac:dyDescent="0.25">
      <c r="A34" s="414">
        <v>2013</v>
      </c>
      <c r="B34" s="605"/>
      <c r="C34" s="606">
        <v>0.36899999999999999</v>
      </c>
      <c r="D34" s="606"/>
      <c r="E34" s="606">
        <v>0.32900000000000001</v>
      </c>
      <c r="F34" s="607">
        <v>0.30199999999999999</v>
      </c>
      <c r="G34" s="608"/>
      <c r="H34" s="597"/>
      <c r="I34" s="609"/>
      <c r="K34" s="604"/>
    </row>
    <row r="35" spans="1:12" s="35" customFormat="1" ht="12.75" customHeight="1" x14ac:dyDescent="0.2">
      <c r="H35" s="597"/>
      <c r="I35" s="609"/>
      <c r="K35" s="604"/>
    </row>
    <row r="36" spans="1:12" s="35" customFormat="1" x14ac:dyDescent="0.2">
      <c r="A36" s="2877" t="s">
        <v>924</v>
      </c>
      <c r="B36" s="2877"/>
      <c r="C36" s="2877"/>
      <c r="D36" s="2877"/>
      <c r="E36" s="2877"/>
      <c r="F36" s="2877"/>
      <c r="G36" s="2877"/>
      <c r="H36"/>
      <c r="K36" s="604"/>
    </row>
    <row r="37" spans="1:12" s="35" customFormat="1" ht="10.5" customHeight="1" x14ac:dyDescent="0.2">
      <c r="A37" s="734" t="s">
        <v>864</v>
      </c>
      <c r="B37" s="23"/>
      <c r="C37" s="1921"/>
      <c r="D37" s="1921"/>
      <c r="E37" s="23"/>
      <c r="F37" s="23"/>
      <c r="G37" s="23"/>
      <c r="H37"/>
    </row>
    <row r="38" spans="1:12" s="35" customFormat="1" x14ac:dyDescent="0.2">
      <c r="A38" s="1922" t="s">
        <v>863</v>
      </c>
      <c r="B38" s="23"/>
      <c r="C38" s="1923"/>
      <c r="D38" s="1921"/>
      <c r="E38" s="23"/>
      <c r="F38" s="23"/>
      <c r="G38" s="23"/>
      <c r="H38"/>
    </row>
    <row r="39" spans="1:12" s="35" customFormat="1" x14ac:dyDescent="0.2">
      <c r="A39" s="1922" t="s">
        <v>897</v>
      </c>
      <c r="B39" s="23"/>
      <c r="C39" s="1923"/>
      <c r="D39" s="1921"/>
      <c r="E39" s="23"/>
      <c r="F39" s="23"/>
      <c r="G39" s="23"/>
      <c r="H39"/>
    </row>
    <row r="40" spans="1:12" s="35" customFormat="1" x14ac:dyDescent="0.2">
      <c r="A40"/>
      <c r="B40"/>
      <c r="C40" s="611"/>
      <c r="D40" s="611"/>
      <c r="E40" s="341"/>
      <c r="F40" s="604"/>
      <c r="H40"/>
    </row>
    <row r="41" spans="1:12" ht="24.75" customHeight="1" x14ac:dyDescent="0.2">
      <c r="B41" s="328"/>
      <c r="C41" s="328"/>
      <c r="D41" s="328"/>
      <c r="E41" s="328"/>
      <c r="I41" s="35"/>
      <c r="J41" s="35"/>
      <c r="K41" s="35"/>
    </row>
    <row r="42" spans="1:12" x14ac:dyDescent="0.2">
      <c r="D42" s="341"/>
      <c r="E42" s="612"/>
      <c r="F42" s="612"/>
      <c r="I42" s="35"/>
      <c r="J42" s="35"/>
      <c r="K42" s="35"/>
    </row>
    <row r="43" spans="1:12" x14ac:dyDescent="0.2">
      <c r="D43" s="341"/>
      <c r="F43" s="604"/>
      <c r="I43" s="604"/>
      <c r="J43" s="35"/>
      <c r="L43" s="613"/>
    </row>
    <row r="44" spans="1:12" x14ac:dyDescent="0.2">
      <c r="D44" s="341"/>
      <c r="F44" s="604"/>
      <c r="I44" s="604"/>
      <c r="L44" s="613"/>
    </row>
    <row r="45" spans="1:12" x14ac:dyDescent="0.2">
      <c r="D45" s="618"/>
      <c r="F45" s="604"/>
      <c r="I45" s="604"/>
      <c r="L45" s="613"/>
    </row>
    <row r="46" spans="1:12" x14ac:dyDescent="0.2">
      <c r="F46" s="604"/>
      <c r="I46" s="604"/>
      <c r="L46" s="613"/>
    </row>
    <row r="47" spans="1:12" x14ac:dyDescent="0.2">
      <c r="F47" s="35"/>
      <c r="L47" s="613"/>
    </row>
    <row r="48" spans="1:12" x14ac:dyDescent="0.2">
      <c r="F48" s="35"/>
      <c r="I48" s="614"/>
      <c r="L48" s="615"/>
    </row>
    <row r="49" spans="6:12" x14ac:dyDescent="0.2">
      <c r="F49" s="612"/>
      <c r="I49" s="35"/>
      <c r="J49" s="35"/>
      <c r="L49" s="615"/>
    </row>
    <row r="50" spans="6:12" x14ac:dyDescent="0.2">
      <c r="I50" s="35"/>
      <c r="J50" s="35"/>
      <c r="L50" s="613"/>
    </row>
    <row r="51" spans="6:12" x14ac:dyDescent="0.2">
      <c r="L51" s="613"/>
    </row>
    <row r="52" spans="6:12" x14ac:dyDescent="0.2">
      <c r="L52" s="613"/>
    </row>
    <row r="53" spans="6:12" x14ac:dyDescent="0.2">
      <c r="L53" s="613"/>
    </row>
    <row r="54" spans="6:12" x14ac:dyDescent="0.2">
      <c r="L54" s="613"/>
    </row>
    <row r="56" spans="6:12" x14ac:dyDescent="0.2">
      <c r="I56" s="615"/>
    </row>
    <row r="57" spans="6:12" x14ac:dyDescent="0.2">
      <c r="I57" s="615"/>
    </row>
  </sheetData>
  <mergeCells count="5">
    <mergeCell ref="A2:G2"/>
    <mergeCell ref="A3:G3"/>
    <mergeCell ref="A4:G4"/>
    <mergeCell ref="A6:A8"/>
    <mergeCell ref="A36:G36"/>
  </mergeCells>
  <printOptions horizontalCentered="1"/>
  <pageMargins left="0.7" right="0.7" top="0.75" bottom="0.5" header="0.3" footer="0.3"/>
  <pageSetup scale="8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51"/>
  <sheetViews>
    <sheetView zoomScaleNormal="100" workbookViewId="0">
      <selection activeCell="D10" sqref="D10"/>
    </sheetView>
  </sheetViews>
  <sheetFormatPr defaultRowHeight="12.75" x14ac:dyDescent="0.2"/>
  <cols>
    <col min="1" max="1" width="14.42578125" customWidth="1"/>
    <col min="2" max="2" width="3.7109375" customWidth="1"/>
    <col min="3" max="3" width="14" customWidth="1"/>
    <col min="4" max="4" width="9.7109375" customWidth="1"/>
    <col min="5" max="5" width="2.7109375" customWidth="1"/>
    <col min="6" max="7" width="20.7109375" customWidth="1"/>
    <col min="8" max="8" width="28.85546875" customWidth="1"/>
  </cols>
  <sheetData>
    <row r="1" spans="1:10" ht="9" customHeight="1" x14ac:dyDescent="0.2">
      <c r="A1" s="2879"/>
      <c r="B1" s="2880"/>
      <c r="C1" s="2880"/>
      <c r="D1" s="2880"/>
      <c r="E1" s="2880"/>
      <c r="F1" s="2880"/>
      <c r="G1" s="2880"/>
      <c r="H1" s="2881"/>
    </row>
    <row r="2" spans="1:10" ht="20.25" x14ac:dyDescent="0.3">
      <c r="A2" s="2546" t="s">
        <v>327</v>
      </c>
      <c r="B2" s="2547"/>
      <c r="C2" s="2547"/>
      <c r="D2" s="2547"/>
      <c r="E2" s="2547"/>
      <c r="F2" s="2547"/>
      <c r="G2" s="2547"/>
      <c r="H2" s="2548"/>
    </row>
    <row r="3" spans="1:10" ht="18" x14ac:dyDescent="0.2">
      <c r="A3" s="2559" t="s">
        <v>328</v>
      </c>
      <c r="B3" s="2560"/>
      <c r="C3" s="2560"/>
      <c r="D3" s="2560"/>
      <c r="E3" s="2560"/>
      <c r="F3" s="2560"/>
      <c r="G3" s="2560"/>
      <c r="H3" s="2561"/>
    </row>
    <row r="4" spans="1:10" ht="18" x14ac:dyDescent="0.2">
      <c r="A4" s="2559" t="s">
        <v>329</v>
      </c>
      <c r="B4" s="2560"/>
      <c r="C4" s="2560"/>
      <c r="D4" s="2560"/>
      <c r="E4" s="2560"/>
      <c r="F4" s="2560"/>
      <c r="G4" s="2560"/>
      <c r="H4" s="2561"/>
    </row>
    <row r="5" spans="1:10" ht="18" x14ac:dyDescent="0.2">
      <c r="A5" s="2559" t="s">
        <v>336</v>
      </c>
      <c r="B5" s="2560"/>
      <c r="C5" s="2560"/>
      <c r="D5" s="2560"/>
      <c r="E5" s="2560"/>
      <c r="F5" s="2560"/>
      <c r="G5" s="2560"/>
      <c r="H5" s="2561"/>
    </row>
    <row r="6" spans="1:10" ht="11.25" customHeight="1" thickBot="1" x14ac:dyDescent="0.25">
      <c r="A6" s="619"/>
      <c r="B6" s="620"/>
      <c r="C6" s="620"/>
      <c r="D6" s="620"/>
      <c r="E6" s="620"/>
      <c r="F6" s="620"/>
      <c r="G6" s="620"/>
      <c r="H6" s="621"/>
    </row>
    <row r="7" spans="1:10" ht="6.6" customHeight="1" x14ac:dyDescent="0.2">
      <c r="A7" s="2882" t="s">
        <v>7</v>
      </c>
      <c r="B7" s="2884" t="s">
        <v>330</v>
      </c>
      <c r="C7" s="2885"/>
      <c r="D7" s="2885"/>
      <c r="E7" s="2887" t="s">
        <v>331</v>
      </c>
      <c r="F7" s="2888"/>
      <c r="G7" s="2888"/>
      <c r="H7" s="2889"/>
      <c r="I7" s="342"/>
    </row>
    <row r="8" spans="1:10" x14ac:dyDescent="0.2">
      <c r="A8" s="2882"/>
      <c r="B8" s="2884"/>
      <c r="C8" s="2885"/>
      <c r="D8" s="2885"/>
      <c r="E8" s="2890"/>
      <c r="F8" s="2891"/>
      <c r="G8" s="2891"/>
      <c r="H8" s="2892"/>
      <c r="I8" s="342"/>
    </row>
    <row r="9" spans="1:10" ht="6" customHeight="1" x14ac:dyDescent="0.2">
      <c r="A9" s="2882"/>
      <c r="B9" s="2884"/>
      <c r="C9" s="2885"/>
      <c r="D9" s="2886"/>
      <c r="E9" s="622"/>
      <c r="F9" s="623"/>
      <c r="G9" s="623"/>
      <c r="H9" s="624"/>
      <c r="I9" s="342"/>
    </row>
    <row r="10" spans="1:10" x14ac:dyDescent="0.2">
      <c r="A10" s="2882"/>
      <c r="B10" s="2884"/>
      <c r="C10" s="2885"/>
      <c r="D10" s="2886"/>
      <c r="E10" s="625"/>
      <c r="F10" s="623" t="s">
        <v>332</v>
      </c>
      <c r="G10" s="623" t="s">
        <v>333</v>
      </c>
      <c r="H10" s="624" t="s">
        <v>334</v>
      </c>
      <c r="I10" s="342"/>
    </row>
    <row r="11" spans="1:10" ht="12.75" customHeight="1" x14ac:dyDescent="0.2">
      <c r="A11" s="2882"/>
      <c r="B11" s="2893" t="s">
        <v>209</v>
      </c>
      <c r="C11" s="2894"/>
      <c r="D11" s="2895"/>
      <c r="E11" s="625"/>
      <c r="F11" s="623" t="s">
        <v>335</v>
      </c>
      <c r="G11" s="623" t="s">
        <v>335</v>
      </c>
      <c r="H11" s="624" t="s">
        <v>335</v>
      </c>
      <c r="I11" s="342"/>
    </row>
    <row r="12" spans="1:10" ht="5.25" customHeight="1" thickBot="1" x14ac:dyDescent="0.25">
      <c r="A12" s="2883"/>
      <c r="B12" s="2896"/>
      <c r="C12" s="2897"/>
      <c r="D12" s="2898"/>
      <c r="E12" s="626"/>
      <c r="F12" s="627"/>
      <c r="G12" s="627"/>
      <c r="H12" s="628"/>
      <c r="I12" s="342"/>
    </row>
    <row r="13" spans="1:10" x14ac:dyDescent="0.2">
      <c r="A13" s="380" t="s">
        <v>17</v>
      </c>
      <c r="B13" s="593"/>
      <c r="C13" s="594"/>
      <c r="D13" s="593"/>
      <c r="E13" s="629"/>
      <c r="F13" s="594"/>
      <c r="G13" s="595"/>
      <c r="H13" s="596"/>
      <c r="I13" s="342"/>
    </row>
    <row r="14" spans="1:10" x14ac:dyDescent="0.2">
      <c r="A14" s="380">
        <v>1980</v>
      </c>
      <c r="B14" s="593"/>
      <c r="C14" s="630">
        <v>74095</v>
      </c>
      <c r="D14" s="598"/>
      <c r="E14" s="631"/>
      <c r="F14" s="598">
        <v>0.28799999999999998</v>
      </c>
      <c r="G14" s="598">
        <v>8.2000000000000003E-2</v>
      </c>
      <c r="H14" s="632">
        <v>0.37</v>
      </c>
      <c r="I14" s="633"/>
      <c r="J14" s="634"/>
    </row>
    <row r="15" spans="1:10" ht="10.5" customHeight="1" x14ac:dyDescent="0.2">
      <c r="A15" s="380"/>
      <c r="B15" s="593"/>
      <c r="C15" s="630"/>
      <c r="D15" s="598"/>
      <c r="E15" s="631"/>
      <c r="F15" s="635"/>
      <c r="G15" s="635"/>
      <c r="H15" s="636"/>
      <c r="I15" s="633"/>
      <c r="J15" s="634"/>
    </row>
    <row r="16" spans="1:10" x14ac:dyDescent="0.2">
      <c r="A16" s="380">
        <v>1985</v>
      </c>
      <c r="B16" s="593"/>
      <c r="C16" s="630">
        <v>82180</v>
      </c>
      <c r="D16" s="598"/>
      <c r="E16" s="631"/>
      <c r="F16" s="598">
        <v>0.26200000000000001</v>
      </c>
      <c r="G16" s="598">
        <v>6.6000000000000003E-2</v>
      </c>
      <c r="H16" s="632">
        <v>0.32800000000000001</v>
      </c>
      <c r="I16" s="633"/>
      <c r="J16" s="634"/>
    </row>
    <row r="17" spans="1:10" ht="10.5" customHeight="1" x14ac:dyDescent="0.2">
      <c r="A17" s="380"/>
      <c r="B17" s="593"/>
      <c r="C17" s="630"/>
      <c r="D17" s="598"/>
      <c r="E17" s="631"/>
      <c r="F17" s="637" t="s">
        <v>17</v>
      </c>
      <c r="G17" s="598" t="s">
        <v>17</v>
      </c>
      <c r="H17" s="632"/>
      <c r="I17" s="633"/>
      <c r="J17" s="634"/>
    </row>
    <row r="18" spans="1:10" ht="16.5" customHeight="1" x14ac:dyDescent="0.2">
      <c r="A18" s="380">
        <v>1990</v>
      </c>
      <c r="B18" s="593"/>
      <c r="C18" s="630">
        <v>89614</v>
      </c>
      <c r="D18" s="598"/>
      <c r="E18" s="631"/>
      <c r="F18" s="598">
        <v>0.24</v>
      </c>
      <c r="G18" s="598">
        <v>5.6000000000000001E-2</v>
      </c>
      <c r="H18" s="632">
        <v>0.29599999999999999</v>
      </c>
      <c r="I18" s="633"/>
      <c r="J18" s="634"/>
    </row>
    <row r="19" spans="1:10" ht="16.5" customHeight="1" x14ac:dyDescent="0.2">
      <c r="A19" s="380">
        <v>1991</v>
      </c>
      <c r="B19" s="593"/>
      <c r="C19" s="630">
        <v>88875</v>
      </c>
      <c r="D19" s="598"/>
      <c r="E19" s="631"/>
      <c r="F19" s="638">
        <v>0.23799999999999999</v>
      </c>
      <c r="G19" s="598">
        <v>5.3999999999999999E-2</v>
      </c>
      <c r="H19" s="632">
        <v>0.29099999999999998</v>
      </c>
      <c r="I19" s="633"/>
      <c r="J19" s="634"/>
    </row>
    <row r="20" spans="1:10" ht="16.5" customHeight="1" x14ac:dyDescent="0.2">
      <c r="A20" s="380">
        <v>1992</v>
      </c>
      <c r="B20" s="593"/>
      <c r="C20" s="630">
        <v>90372</v>
      </c>
      <c r="D20" s="598"/>
      <c r="E20" s="631"/>
      <c r="F20" s="638">
        <v>0.22800000000000001</v>
      </c>
      <c r="G20" s="598">
        <v>5.1999999999999998E-2</v>
      </c>
      <c r="H20" s="632">
        <v>0.28000000000000003</v>
      </c>
      <c r="I20" s="633"/>
      <c r="J20" s="634"/>
    </row>
    <row r="21" spans="1:10" ht="16.5" customHeight="1" x14ac:dyDescent="0.2">
      <c r="A21" s="380">
        <v>1993</v>
      </c>
      <c r="B21" s="593"/>
      <c r="C21" s="630">
        <v>92399</v>
      </c>
      <c r="D21" s="598"/>
      <c r="E21" s="631"/>
      <c r="F21" s="638">
        <v>0.216</v>
      </c>
      <c r="G21" s="598">
        <v>0.05</v>
      </c>
      <c r="H21" s="632">
        <v>0.26600000000000001</v>
      </c>
      <c r="I21" s="633"/>
      <c r="J21" s="634"/>
    </row>
    <row r="22" spans="1:10" ht="16.5" customHeight="1" x14ac:dyDescent="0.2">
      <c r="A22" s="380">
        <v>1994</v>
      </c>
      <c r="B22" s="593"/>
      <c r="C22" s="630">
        <v>95595</v>
      </c>
      <c r="D22" s="598"/>
      <c r="E22" s="631"/>
      <c r="F22" s="638">
        <v>0.20699999999999999</v>
      </c>
      <c r="G22" s="598">
        <v>4.7E-2</v>
      </c>
      <c r="H22" s="632">
        <v>0.254</v>
      </c>
      <c r="I22" s="633"/>
      <c r="J22" s="634"/>
    </row>
    <row r="23" spans="1:10" ht="16.5" customHeight="1" x14ac:dyDescent="0.2">
      <c r="A23" s="380">
        <v>1995</v>
      </c>
      <c r="B23" s="593"/>
      <c r="C23" s="630">
        <v>96429</v>
      </c>
      <c r="D23" s="598"/>
      <c r="E23" s="631"/>
      <c r="F23" s="638">
        <v>0.19600000000000001</v>
      </c>
      <c r="G23" s="598">
        <v>4.7E-2</v>
      </c>
      <c r="H23" s="632">
        <v>0.24199999999999999</v>
      </c>
      <c r="I23" s="633"/>
      <c r="J23" s="634"/>
    </row>
    <row r="24" spans="1:10" ht="16.5" customHeight="1" x14ac:dyDescent="0.2">
      <c r="A24" s="380">
        <v>1996</v>
      </c>
      <c r="B24" s="593"/>
      <c r="C24" s="630">
        <v>98896</v>
      </c>
      <c r="D24" s="598"/>
      <c r="E24" s="631"/>
      <c r="F24" s="638">
        <v>0.183</v>
      </c>
      <c r="G24" s="598">
        <v>4.5999999999999999E-2</v>
      </c>
      <c r="H24" s="632">
        <v>0.22900000000000001</v>
      </c>
      <c r="I24" s="633"/>
      <c r="J24" s="634"/>
    </row>
    <row r="25" spans="1:10" ht="16.5" customHeight="1" x14ac:dyDescent="0.2">
      <c r="A25" s="380">
        <v>1997</v>
      </c>
      <c r="B25" s="593"/>
      <c r="C25" s="630">
        <v>101999</v>
      </c>
      <c r="D25" s="598"/>
      <c r="E25" s="631"/>
      <c r="F25" s="638">
        <v>0.17799999999999999</v>
      </c>
      <c r="G25" s="598">
        <v>4.4999999999999998E-2</v>
      </c>
      <c r="H25" s="632">
        <v>0.223</v>
      </c>
      <c r="I25" s="633"/>
      <c r="J25" s="634"/>
    </row>
    <row r="26" spans="1:10" ht="16.5" customHeight="1" x14ac:dyDescent="0.2">
      <c r="A26" s="380">
        <v>1998</v>
      </c>
      <c r="B26" s="593"/>
      <c r="C26" s="630">
        <v>103698</v>
      </c>
      <c r="D26" s="598"/>
      <c r="E26" s="631"/>
      <c r="F26" s="638">
        <v>0.17499999999999999</v>
      </c>
      <c r="G26" s="598">
        <v>4.3999999999999997E-2</v>
      </c>
      <c r="H26" s="632">
        <v>0.219</v>
      </c>
      <c r="I26" s="633"/>
      <c r="J26" s="634"/>
    </row>
    <row r="27" spans="1:10" ht="16.5" customHeight="1" x14ac:dyDescent="0.2">
      <c r="A27" s="380">
        <v>1999</v>
      </c>
      <c r="B27" s="593"/>
      <c r="C27" s="630">
        <v>105707</v>
      </c>
      <c r="D27" s="598"/>
      <c r="E27" s="631"/>
      <c r="F27" s="638">
        <v>0.17199999999999999</v>
      </c>
      <c r="G27" s="598">
        <v>4.2999999999999997E-2</v>
      </c>
      <c r="H27" s="632">
        <v>0.215</v>
      </c>
      <c r="I27" s="633"/>
      <c r="J27" s="634"/>
    </row>
    <row r="28" spans="1:10" ht="16.5" customHeight="1" x14ac:dyDescent="0.2">
      <c r="A28" s="380">
        <v>2000</v>
      </c>
      <c r="B28" s="593"/>
      <c r="C28" s="630">
        <v>108097</v>
      </c>
      <c r="D28" s="598"/>
      <c r="E28" s="631"/>
      <c r="F28" s="638">
        <v>0.16400000000000001</v>
      </c>
      <c r="G28" s="598">
        <v>4.2999999999999997E-2</v>
      </c>
      <c r="H28" s="632">
        <v>0.20699999999999999</v>
      </c>
      <c r="I28" s="633"/>
      <c r="J28" s="634"/>
    </row>
    <row r="29" spans="1:10" ht="16.5" customHeight="1" x14ac:dyDescent="0.2">
      <c r="A29" s="380">
        <v>2001</v>
      </c>
      <c r="B29" s="593"/>
      <c r="C29" s="630">
        <v>106747</v>
      </c>
      <c r="D29" s="598"/>
      <c r="E29" s="631"/>
      <c r="F29" s="638">
        <v>0.16500000000000001</v>
      </c>
      <c r="G29" s="598">
        <v>4.3999999999999997E-2</v>
      </c>
      <c r="H29" s="632">
        <v>0.20899999999999999</v>
      </c>
      <c r="I29" s="633"/>
      <c r="J29" s="634"/>
    </row>
    <row r="30" spans="1:10" ht="16.5" customHeight="1" x14ac:dyDescent="0.2">
      <c r="A30" s="380">
        <v>2002</v>
      </c>
      <c r="B30" s="593"/>
      <c r="C30" s="630">
        <v>106687</v>
      </c>
      <c r="D30" s="598"/>
      <c r="E30" s="631"/>
      <c r="F30" s="638">
        <v>0.16</v>
      </c>
      <c r="G30" s="598">
        <v>4.2999999999999997E-2</v>
      </c>
      <c r="H30" s="632">
        <v>0.20300000000000001</v>
      </c>
      <c r="I30" s="633"/>
      <c r="J30" s="634"/>
    </row>
    <row r="31" spans="1:10" ht="16.5" customHeight="1" x14ac:dyDescent="0.2">
      <c r="A31" s="380">
        <v>2003</v>
      </c>
      <c r="B31" s="593"/>
      <c r="C31" s="630">
        <v>108331</v>
      </c>
      <c r="D31" s="598"/>
      <c r="E31" s="631"/>
      <c r="F31" s="638">
        <v>0.154</v>
      </c>
      <c r="G31" s="598">
        <v>4.2000000000000003E-2</v>
      </c>
      <c r="H31" s="632">
        <v>0.19700000000000001</v>
      </c>
      <c r="I31" s="633"/>
      <c r="J31" s="634"/>
    </row>
    <row r="32" spans="1:10" ht="16.5" customHeight="1" x14ac:dyDescent="0.2">
      <c r="A32" s="380">
        <v>2004</v>
      </c>
      <c r="B32" s="593"/>
      <c r="C32" s="630">
        <v>109462</v>
      </c>
      <c r="D32" s="598"/>
      <c r="E32" s="631"/>
      <c r="F32" s="638">
        <v>0.14899999999999999</v>
      </c>
      <c r="G32" s="598">
        <v>4.1000000000000002E-2</v>
      </c>
      <c r="H32" s="632">
        <v>0.19</v>
      </c>
      <c r="I32" s="633"/>
      <c r="J32" s="634"/>
    </row>
    <row r="33" spans="1:10" ht="16.5" customHeight="1" x14ac:dyDescent="0.2">
      <c r="A33" s="534">
        <v>2005</v>
      </c>
      <c r="B33" s="639"/>
      <c r="C33" s="630">
        <v>112422</v>
      </c>
      <c r="D33" s="640"/>
      <c r="E33" s="641"/>
      <c r="F33" s="638">
        <v>0.13900000000000001</v>
      </c>
      <c r="G33" s="598">
        <v>0.04</v>
      </c>
      <c r="H33" s="632">
        <v>0.17899999999999999</v>
      </c>
      <c r="I33" s="342"/>
      <c r="J33" s="642"/>
    </row>
    <row r="34" spans="1:10" ht="16.5" customHeight="1" x14ac:dyDescent="0.2">
      <c r="A34" s="534">
        <v>2006</v>
      </c>
      <c r="B34" s="639"/>
      <c r="C34" s="630">
        <v>114520</v>
      </c>
      <c r="D34" s="640"/>
      <c r="E34" s="641"/>
      <c r="F34" s="638">
        <v>0.13300000000000001</v>
      </c>
      <c r="G34" s="598">
        <v>3.9E-2</v>
      </c>
      <c r="H34" s="632">
        <v>0.17199999999999999</v>
      </c>
      <c r="I34" s="342"/>
      <c r="J34" s="642"/>
    </row>
    <row r="35" spans="1:10" ht="16.5" customHeight="1" x14ac:dyDescent="0.2">
      <c r="A35" s="534">
        <v>2007</v>
      </c>
      <c r="B35" s="639"/>
      <c r="C35" s="630">
        <v>115524</v>
      </c>
      <c r="D35" s="640"/>
      <c r="E35" s="641"/>
      <c r="F35" s="638">
        <v>0.128</v>
      </c>
      <c r="G35" s="598">
        <v>3.9E-2</v>
      </c>
      <c r="H35" s="632">
        <v>0.16600000000000001</v>
      </c>
      <c r="I35" s="342"/>
      <c r="J35" s="642"/>
    </row>
    <row r="36" spans="1:10" ht="16.5" customHeight="1" x14ac:dyDescent="0.2">
      <c r="A36" s="534">
        <v>2008</v>
      </c>
      <c r="B36" s="639"/>
      <c r="C36" s="630">
        <v>112265</v>
      </c>
      <c r="D36" s="640"/>
      <c r="E36" s="641"/>
      <c r="F36" s="638">
        <v>0.13100000000000001</v>
      </c>
      <c r="G36" s="598">
        <v>0.04</v>
      </c>
      <c r="H36" s="632">
        <v>0.17</v>
      </c>
      <c r="I36" s="342"/>
    </row>
    <row r="37" spans="1:10" ht="16.5" customHeight="1" x14ac:dyDescent="0.2">
      <c r="A37" s="534">
        <v>2009</v>
      </c>
      <c r="B37" s="639"/>
      <c r="C37" s="630">
        <v>107103</v>
      </c>
      <c r="D37" s="640"/>
      <c r="E37" s="641"/>
      <c r="F37" s="638">
        <v>0.127</v>
      </c>
      <c r="G37" s="598">
        <v>0.04</v>
      </c>
      <c r="H37" s="632">
        <v>0.16700000000000001</v>
      </c>
      <c r="I37" s="342"/>
      <c r="J37" t="s">
        <v>17</v>
      </c>
    </row>
    <row r="38" spans="1:10" ht="16.5" customHeight="1" x14ac:dyDescent="0.2">
      <c r="A38" s="534">
        <v>2010</v>
      </c>
      <c r="B38" s="639"/>
      <c r="C38" s="630">
        <v>108986</v>
      </c>
      <c r="D38" s="640"/>
      <c r="E38" s="641"/>
      <c r="F38" s="638">
        <v>0.11799999999999999</v>
      </c>
      <c r="G38" s="598">
        <v>3.6999999999999998E-2</v>
      </c>
      <c r="H38" s="632">
        <v>0.156</v>
      </c>
      <c r="I38" s="342"/>
      <c r="J38" t="s">
        <v>17</v>
      </c>
    </row>
    <row r="39" spans="1:10" ht="16.5" customHeight="1" x14ac:dyDescent="0.2">
      <c r="A39" s="534">
        <v>2011</v>
      </c>
      <c r="B39" s="639"/>
      <c r="C39" s="630">
        <v>110672</v>
      </c>
      <c r="D39" s="640"/>
      <c r="E39" s="641"/>
      <c r="F39" s="638">
        <v>0.111</v>
      </c>
      <c r="G39" s="598">
        <v>3.5999999999999997E-2</v>
      </c>
      <c r="H39" s="632">
        <v>0.14699999999999999</v>
      </c>
      <c r="I39" s="342"/>
      <c r="J39" t="s">
        <v>17</v>
      </c>
    </row>
    <row r="40" spans="1:10" ht="16.5" customHeight="1" x14ac:dyDescent="0.2">
      <c r="A40" s="534">
        <v>2012</v>
      </c>
      <c r="B40" s="639"/>
      <c r="C40" s="630">
        <v>112600</v>
      </c>
      <c r="D40" s="640"/>
      <c r="E40" s="641"/>
      <c r="F40" s="638">
        <v>0.105</v>
      </c>
      <c r="G40" s="598">
        <v>3.5000000000000003E-2</v>
      </c>
      <c r="H40" s="632">
        <v>0.13900000000000001</v>
      </c>
      <c r="I40" s="342"/>
    </row>
    <row r="41" spans="1:10" ht="16.5" customHeight="1" x14ac:dyDescent="0.2">
      <c r="A41" s="534">
        <v>2013</v>
      </c>
      <c r="B41" s="639"/>
      <c r="C41" s="630">
        <v>114932</v>
      </c>
      <c r="D41" s="640"/>
      <c r="E41" s="641"/>
      <c r="F41" s="638">
        <v>0.10199999999999999</v>
      </c>
      <c r="G41" s="598">
        <v>3.3000000000000002E-2</v>
      </c>
      <c r="H41" s="632">
        <v>0.13569999999999999</v>
      </c>
      <c r="I41" s="342"/>
      <c r="J41" s="642"/>
    </row>
    <row r="42" spans="1:10" ht="13.5" thickBot="1" x14ac:dyDescent="0.25">
      <c r="A42" s="643"/>
      <c r="B42" s="644"/>
      <c r="C42" s="645"/>
      <c r="D42" s="646"/>
      <c r="E42" s="647"/>
      <c r="F42" s="606"/>
      <c r="G42" s="606"/>
      <c r="H42" s="648"/>
      <c r="I42" s="342"/>
    </row>
    <row r="43" spans="1:10" ht="12" customHeight="1" x14ac:dyDescent="0.2">
      <c r="A43" s="610"/>
      <c r="B43" s="610"/>
      <c r="C43" s="610"/>
      <c r="D43" s="610"/>
      <c r="E43" s="610"/>
      <c r="F43" s="610"/>
      <c r="G43" s="610"/>
      <c r="H43" s="610"/>
    </row>
    <row r="44" spans="1:10" ht="24.6" customHeight="1" x14ac:dyDescent="0.2">
      <c r="A44" s="2878" t="s">
        <v>865</v>
      </c>
      <c r="B44" s="2878"/>
      <c r="C44" s="2878"/>
      <c r="D44" s="2878"/>
      <c r="E44" s="2878"/>
      <c r="F44" s="2878"/>
      <c r="G44" s="2878"/>
      <c r="H44" s="2878"/>
    </row>
    <row r="45" spans="1:10" x14ac:dyDescent="0.2">
      <c r="A45" s="1784" t="s">
        <v>866</v>
      </c>
      <c r="B45" s="1920"/>
      <c r="C45" s="1920"/>
      <c r="D45" s="1920"/>
      <c r="E45" s="1920"/>
      <c r="F45" s="1920"/>
      <c r="G45" s="1920"/>
      <c r="H45" s="1920"/>
      <c r="J45" s="649"/>
    </row>
    <row r="46" spans="1:10" x14ac:dyDescent="0.2">
      <c r="A46" s="610" t="s">
        <v>17</v>
      </c>
      <c r="J46" s="649"/>
    </row>
    <row r="49" spans="6:8" x14ac:dyDescent="0.2">
      <c r="F49" s="651"/>
      <c r="G49" s="612"/>
    </row>
    <row r="51" spans="6:8" x14ac:dyDescent="0.2">
      <c r="F51" s="615"/>
      <c r="G51" s="615"/>
      <c r="H51" s="615"/>
    </row>
  </sheetData>
  <mergeCells count="11">
    <mergeCell ref="A44:H44"/>
    <mergeCell ref="A1:H1"/>
    <mergeCell ref="A2:H2"/>
    <mergeCell ref="A3:H3"/>
    <mergeCell ref="A4:H4"/>
    <mergeCell ref="A5:H5"/>
    <mergeCell ref="A7:A12"/>
    <mergeCell ref="B7:D10"/>
    <mergeCell ref="E7:H8"/>
    <mergeCell ref="B11:D11"/>
    <mergeCell ref="B12:D12"/>
  </mergeCells>
  <printOptions horizontalCentered="1"/>
  <pageMargins left="0.7" right="0.7" top="0.75" bottom="0.5" header="0.3" footer="0.3"/>
  <pageSetup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29"/>
  <sheetViews>
    <sheetView zoomScaleNormal="100" workbookViewId="0">
      <selection activeCell="D10" sqref="D10"/>
    </sheetView>
  </sheetViews>
  <sheetFormatPr defaultRowHeight="12.75" x14ac:dyDescent="0.2"/>
  <cols>
    <col min="1" max="1" width="13.7109375" style="105" customWidth="1"/>
    <col min="2" max="2" width="11.7109375" style="105" customWidth="1"/>
    <col min="3" max="3" width="10.7109375" style="105" customWidth="1"/>
    <col min="4" max="4" width="9.7109375" style="105" customWidth="1"/>
    <col min="5" max="6" width="11.7109375" style="105" customWidth="1"/>
    <col min="7" max="7" width="9.7109375" style="105" customWidth="1"/>
    <col min="8" max="8" width="11.7109375" style="105" customWidth="1"/>
    <col min="9" max="9" width="10.7109375" style="105" customWidth="1"/>
    <col min="10" max="10" width="11.5703125" style="105" customWidth="1"/>
    <col min="11" max="11" width="11.7109375" style="105" customWidth="1"/>
    <col min="12" max="13" width="10.7109375" style="105" customWidth="1"/>
  </cols>
  <sheetData>
    <row r="1" spans="1:13" x14ac:dyDescent="0.2">
      <c r="A1" s="32"/>
      <c r="B1" s="33"/>
      <c r="C1" s="33"/>
      <c r="D1" s="33"/>
      <c r="E1" s="33"/>
      <c r="F1" s="33"/>
      <c r="G1" s="33"/>
      <c r="H1" s="33"/>
      <c r="I1" s="33"/>
      <c r="J1" s="33"/>
      <c r="K1" s="33"/>
      <c r="L1" s="33"/>
      <c r="M1" s="34"/>
    </row>
    <row r="2" spans="1:13" ht="20.25" x14ac:dyDescent="0.3">
      <c r="A2" s="2583" t="s">
        <v>483</v>
      </c>
      <c r="B2" s="2584"/>
      <c r="C2" s="2584"/>
      <c r="D2" s="2584"/>
      <c r="E2" s="2584"/>
      <c r="F2" s="2584"/>
      <c r="G2" s="2584"/>
      <c r="H2" s="2584"/>
      <c r="I2" s="2584"/>
      <c r="J2" s="2584"/>
      <c r="K2" s="2584"/>
      <c r="L2" s="2584"/>
      <c r="M2" s="2585"/>
    </row>
    <row r="3" spans="1:13" ht="18" x14ac:dyDescent="0.25">
      <c r="A3" s="2733" t="s">
        <v>613</v>
      </c>
      <c r="B3" s="2734"/>
      <c r="C3" s="2734"/>
      <c r="D3" s="2734"/>
      <c r="E3" s="2734"/>
      <c r="F3" s="2734"/>
      <c r="G3" s="2734"/>
      <c r="H3" s="2734"/>
      <c r="I3" s="2734"/>
      <c r="J3" s="2734"/>
      <c r="K3" s="2734"/>
      <c r="L3" s="2734"/>
      <c r="M3" s="2735"/>
    </row>
    <row r="4" spans="1:13" ht="18" x14ac:dyDescent="0.25">
      <c r="A4" s="2733" t="s">
        <v>1</v>
      </c>
      <c r="B4" s="2734"/>
      <c r="C4" s="2734"/>
      <c r="D4" s="2734"/>
      <c r="E4" s="2734"/>
      <c r="F4" s="2734"/>
      <c r="G4" s="2734"/>
      <c r="H4" s="2734"/>
      <c r="I4" s="2734"/>
      <c r="J4" s="2734"/>
      <c r="K4" s="2734"/>
      <c r="L4" s="2734"/>
      <c r="M4" s="2735"/>
    </row>
    <row r="5" spans="1:13" ht="18" x14ac:dyDescent="0.25">
      <c r="A5" s="1004"/>
      <c r="B5" s="1005"/>
      <c r="C5" s="1005"/>
      <c r="D5" s="1005"/>
      <c r="E5" s="1006"/>
      <c r="F5" s="1006"/>
      <c r="G5" s="1006"/>
      <c r="H5" s="1006"/>
      <c r="I5" s="1006"/>
      <c r="J5" s="1006"/>
      <c r="K5" s="1006"/>
      <c r="L5" s="1006"/>
      <c r="M5" s="1007"/>
    </row>
    <row r="6" spans="1:13" x14ac:dyDescent="0.2">
      <c r="A6" s="2900" t="s">
        <v>188</v>
      </c>
      <c r="B6" s="2903" t="s">
        <v>362</v>
      </c>
      <c r="C6" s="2904"/>
      <c r="D6" s="2905"/>
      <c r="E6" s="2909" t="s">
        <v>484</v>
      </c>
      <c r="F6" s="2910"/>
      <c r="G6" s="2911"/>
      <c r="H6" s="2909" t="s">
        <v>485</v>
      </c>
      <c r="I6" s="2910"/>
      <c r="J6" s="2911"/>
      <c r="K6" s="2909" t="s">
        <v>486</v>
      </c>
      <c r="L6" s="2910"/>
      <c r="M6" s="2915"/>
    </row>
    <row r="7" spans="1:13" x14ac:dyDescent="0.2">
      <c r="A7" s="2901"/>
      <c r="B7" s="2906"/>
      <c r="C7" s="2907"/>
      <c r="D7" s="2908"/>
      <c r="E7" s="2912"/>
      <c r="F7" s="2913"/>
      <c r="G7" s="2914"/>
      <c r="H7" s="2912"/>
      <c r="I7" s="2913"/>
      <c r="J7" s="2914"/>
      <c r="K7" s="2912"/>
      <c r="L7" s="2913"/>
      <c r="M7" s="2916"/>
    </row>
    <row r="8" spans="1:13" x14ac:dyDescent="0.2">
      <c r="A8" s="2901"/>
      <c r="B8" s="2906"/>
      <c r="C8" s="2907"/>
      <c r="D8" s="2908"/>
      <c r="E8" s="2912"/>
      <c r="F8" s="2913"/>
      <c r="G8" s="2914"/>
      <c r="H8" s="2912"/>
      <c r="I8" s="2913"/>
      <c r="J8" s="2914"/>
      <c r="K8" s="2912"/>
      <c r="L8" s="2913"/>
      <c r="M8" s="2916"/>
    </row>
    <row r="9" spans="1:13" x14ac:dyDescent="0.2">
      <c r="A9" s="2901"/>
      <c r="B9" s="2906"/>
      <c r="C9" s="2907"/>
      <c r="D9" s="2908"/>
      <c r="E9" s="2912"/>
      <c r="F9" s="2913"/>
      <c r="G9" s="2914"/>
      <c r="H9" s="2912"/>
      <c r="I9" s="2913"/>
      <c r="J9" s="2914"/>
      <c r="K9" s="2912"/>
      <c r="L9" s="2913"/>
      <c r="M9" s="2916"/>
    </row>
    <row r="10" spans="1:13" x14ac:dyDescent="0.2">
      <c r="A10" s="2901"/>
      <c r="B10" s="1008" t="s">
        <v>22</v>
      </c>
      <c r="C10" s="1009" t="s">
        <v>487</v>
      </c>
      <c r="D10" s="1009" t="s">
        <v>43</v>
      </c>
      <c r="E10" s="1010" t="s">
        <v>22</v>
      </c>
      <c r="F10" s="1009" t="s">
        <v>487</v>
      </c>
      <c r="G10" s="1009" t="s">
        <v>43</v>
      </c>
      <c r="H10" s="1010" t="s">
        <v>22</v>
      </c>
      <c r="I10" s="1009" t="s">
        <v>487</v>
      </c>
      <c r="J10" s="1009" t="s">
        <v>43</v>
      </c>
      <c r="K10" s="1010" t="s">
        <v>22</v>
      </c>
      <c r="L10" s="1009" t="s">
        <v>487</v>
      </c>
      <c r="M10" s="1011" t="s">
        <v>43</v>
      </c>
    </row>
    <row r="11" spans="1:13" x14ac:dyDescent="0.2">
      <c r="A11" s="2901"/>
      <c r="B11" s="1008" t="s">
        <v>49</v>
      </c>
      <c r="C11" s="1009" t="s">
        <v>49</v>
      </c>
      <c r="D11" s="1009" t="s">
        <v>487</v>
      </c>
      <c r="E11" s="1010" t="s">
        <v>49</v>
      </c>
      <c r="F11" s="1009" t="s">
        <v>49</v>
      </c>
      <c r="G11" s="1009" t="s">
        <v>487</v>
      </c>
      <c r="H11" s="1010" t="s">
        <v>49</v>
      </c>
      <c r="I11" s="1009" t="s">
        <v>49</v>
      </c>
      <c r="J11" s="1009" t="s">
        <v>487</v>
      </c>
      <c r="K11" s="1010" t="s">
        <v>49</v>
      </c>
      <c r="L11" s="1009" t="s">
        <v>49</v>
      </c>
      <c r="M11" s="1011" t="s">
        <v>487</v>
      </c>
    </row>
    <row r="12" spans="1:13" ht="13.5" thickBot="1" x14ac:dyDescent="0.25">
      <c r="A12" s="2902"/>
      <c r="B12" s="160"/>
      <c r="C12" s="159"/>
      <c r="D12" s="159"/>
      <c r="E12" s="1012"/>
      <c r="F12" s="559"/>
      <c r="G12" s="559"/>
      <c r="H12" s="1012"/>
      <c r="I12" s="559"/>
      <c r="J12" s="559"/>
      <c r="K12" s="1012"/>
      <c r="L12" s="559"/>
      <c r="M12" s="560"/>
    </row>
    <row r="13" spans="1:13" ht="7.5" customHeight="1" x14ac:dyDescent="0.2">
      <c r="A13" s="1013"/>
      <c r="B13" s="1014"/>
      <c r="C13" s="1015"/>
      <c r="D13" s="1015"/>
      <c r="E13" s="1016"/>
      <c r="F13" s="1015"/>
      <c r="G13" s="1015"/>
      <c r="H13" s="1016"/>
      <c r="I13" s="1015"/>
      <c r="J13" s="1015"/>
      <c r="K13" s="1016"/>
      <c r="L13" s="1015"/>
      <c r="M13" s="1017"/>
    </row>
    <row r="14" spans="1:13" ht="21" customHeight="1" x14ac:dyDescent="0.2">
      <c r="A14" s="1018">
        <v>2001</v>
      </c>
      <c r="B14" s="1019">
        <v>32954</v>
      </c>
      <c r="C14" s="1020">
        <v>1227</v>
      </c>
      <c r="D14" s="1021">
        <f>C14/B14</f>
        <v>3.7233719730533472E-2</v>
      </c>
      <c r="E14" s="1022">
        <v>1166</v>
      </c>
      <c r="F14" s="1020">
        <v>256</v>
      </c>
      <c r="G14" s="1021">
        <v>0.21955403087478559</v>
      </c>
      <c r="H14" s="1022">
        <v>2787</v>
      </c>
      <c r="I14" s="1020">
        <v>290</v>
      </c>
      <c r="J14" s="1021">
        <v>0.10405453893074991</v>
      </c>
      <c r="K14" s="1022">
        <v>29001</v>
      </c>
      <c r="L14" s="1020">
        <v>681</v>
      </c>
      <c r="M14" s="1023">
        <v>2.3481948898313853E-2</v>
      </c>
    </row>
    <row r="15" spans="1:13" ht="21" customHeight="1" x14ac:dyDescent="0.2">
      <c r="A15" s="1018">
        <v>2002</v>
      </c>
      <c r="B15" s="1019">
        <v>31229</v>
      </c>
      <c r="C15" s="1020">
        <v>1308</v>
      </c>
      <c r="D15" s="1021">
        <f t="shared" ref="D15:D24" si="0">C15/B15</f>
        <v>4.1884146146210256E-2</v>
      </c>
      <c r="E15" s="1022">
        <v>1137</v>
      </c>
      <c r="F15" s="1020">
        <v>263</v>
      </c>
      <c r="G15" s="1021">
        <v>0.23100000000000001</v>
      </c>
      <c r="H15" s="1022">
        <v>2671</v>
      </c>
      <c r="I15" s="1020">
        <v>310</v>
      </c>
      <c r="J15" s="1021">
        <v>0.11600000000000001</v>
      </c>
      <c r="K15" s="1022">
        <v>27421</v>
      </c>
      <c r="L15" s="1020">
        <v>735</v>
      </c>
      <c r="M15" s="1023">
        <v>2.7E-2</v>
      </c>
    </row>
    <row r="16" spans="1:13" ht="21" customHeight="1" x14ac:dyDescent="0.2">
      <c r="A16" s="1018">
        <v>2003</v>
      </c>
      <c r="B16" s="1019">
        <v>30611</v>
      </c>
      <c r="C16" s="1020">
        <v>1541</v>
      </c>
      <c r="D16" s="1021">
        <f t="shared" si="0"/>
        <v>5.0341380549475678E-2</v>
      </c>
      <c r="E16" s="1022">
        <v>1135</v>
      </c>
      <c r="F16" s="1020">
        <v>303</v>
      </c>
      <c r="G16" s="1021">
        <v>0.26700000000000002</v>
      </c>
      <c r="H16" s="1022">
        <v>2569</v>
      </c>
      <c r="I16" s="1020">
        <v>326</v>
      </c>
      <c r="J16" s="1021">
        <v>0.127</v>
      </c>
      <c r="K16" s="1022">
        <v>26907</v>
      </c>
      <c r="L16" s="1020">
        <v>912</v>
      </c>
      <c r="M16" s="1023">
        <v>3.4000000000000002E-2</v>
      </c>
    </row>
    <row r="17" spans="1:13" ht="21" customHeight="1" x14ac:dyDescent="0.2">
      <c r="A17" s="1018">
        <v>2004</v>
      </c>
      <c r="B17" s="1019">
        <v>30148</v>
      </c>
      <c r="C17" s="1020">
        <v>1756</v>
      </c>
      <c r="D17" s="1021">
        <f t="shared" si="0"/>
        <v>5.8245986466763967E-2</v>
      </c>
      <c r="E17" s="1022">
        <v>1137</v>
      </c>
      <c r="F17" s="1020">
        <v>342</v>
      </c>
      <c r="G17" s="1021">
        <v>0.30099999999999999</v>
      </c>
      <c r="H17" s="1022">
        <v>2478</v>
      </c>
      <c r="I17" s="1020">
        <v>338</v>
      </c>
      <c r="J17" s="1021">
        <v>0.13600000000000001</v>
      </c>
      <c r="K17" s="1022">
        <v>26533</v>
      </c>
      <c r="L17" s="1020">
        <v>1076</v>
      </c>
      <c r="M17" s="1023">
        <v>4.1000000000000002E-2</v>
      </c>
    </row>
    <row r="18" spans="1:13" ht="21" customHeight="1" x14ac:dyDescent="0.2">
      <c r="A18" s="1018">
        <v>2005</v>
      </c>
      <c r="B18" s="1019">
        <v>29605</v>
      </c>
      <c r="C18" s="1020">
        <v>1944</v>
      </c>
      <c r="D18" s="1021">
        <f t="shared" si="0"/>
        <v>6.5664583685188307E-2</v>
      </c>
      <c r="E18" s="1022">
        <v>1127</v>
      </c>
      <c r="F18" s="1020">
        <v>342</v>
      </c>
      <c r="G18" s="1021">
        <v>0.30299999999999999</v>
      </c>
      <c r="H18" s="1022">
        <v>2404</v>
      </c>
      <c r="I18" s="1020">
        <v>331</v>
      </c>
      <c r="J18" s="1021">
        <v>0.13800000000000001</v>
      </c>
      <c r="K18" s="1022">
        <v>26074</v>
      </c>
      <c r="L18" s="1020">
        <v>1271</v>
      </c>
      <c r="M18" s="1023">
        <v>4.9000000000000002E-2</v>
      </c>
    </row>
    <row r="19" spans="1:13" ht="21" customHeight="1" x14ac:dyDescent="0.2">
      <c r="A19" s="1018">
        <v>2006</v>
      </c>
      <c r="B19" s="1019">
        <v>28923</v>
      </c>
      <c r="C19" s="1020">
        <v>2116</v>
      </c>
      <c r="D19" s="1021">
        <f t="shared" si="0"/>
        <v>7.3159769041938938E-2</v>
      </c>
      <c r="E19" s="1022">
        <v>1117</v>
      </c>
      <c r="F19" s="1020">
        <v>352</v>
      </c>
      <c r="G19" s="1021">
        <v>0.315</v>
      </c>
      <c r="H19" s="1022">
        <v>2337</v>
      </c>
      <c r="I19" s="1020">
        <v>347</v>
      </c>
      <c r="J19" s="1021">
        <v>0.14799999999999999</v>
      </c>
      <c r="K19" s="1022">
        <v>25469</v>
      </c>
      <c r="L19" s="1020">
        <v>1417</v>
      </c>
      <c r="M19" s="1023">
        <v>5.6000000000000001E-2</v>
      </c>
    </row>
    <row r="20" spans="1:13" ht="21" customHeight="1" x14ac:dyDescent="0.2">
      <c r="A20" s="1018">
        <v>2007</v>
      </c>
      <c r="B20" s="1019">
        <v>29255</v>
      </c>
      <c r="C20" s="1020">
        <v>2439</v>
      </c>
      <c r="D20" s="1021">
        <f t="shared" si="0"/>
        <v>8.3370364040334988E-2</v>
      </c>
      <c r="E20" s="1022">
        <v>1128</v>
      </c>
      <c r="F20" s="1020">
        <v>356</v>
      </c>
      <c r="G20" s="1021">
        <v>0.316</v>
      </c>
      <c r="H20" s="1022">
        <v>2336</v>
      </c>
      <c r="I20" s="1020">
        <v>350</v>
      </c>
      <c r="J20" s="1021">
        <v>0.15</v>
      </c>
      <c r="K20" s="1022">
        <v>25791</v>
      </c>
      <c r="L20" s="1020">
        <v>1733</v>
      </c>
      <c r="M20" s="1023">
        <v>6.7000000000000004E-2</v>
      </c>
    </row>
    <row r="21" spans="1:13" ht="21" customHeight="1" x14ac:dyDescent="0.2">
      <c r="A21" s="1024">
        <v>2008</v>
      </c>
      <c r="B21" s="1019">
        <v>28876</v>
      </c>
      <c r="C21" s="1020">
        <v>3396</v>
      </c>
      <c r="D21" s="1021">
        <f t="shared" si="0"/>
        <v>0.11760631666435795</v>
      </c>
      <c r="E21" s="1025">
        <v>1115</v>
      </c>
      <c r="F21" s="1026">
        <v>357</v>
      </c>
      <c r="G21" s="1021">
        <v>0.32</v>
      </c>
      <c r="H21" s="1025">
        <v>2339</v>
      </c>
      <c r="I21" s="1026">
        <v>357</v>
      </c>
      <c r="J21" s="1021">
        <v>0.153</v>
      </c>
      <c r="K21" s="1025">
        <v>25422</v>
      </c>
      <c r="L21" s="1027">
        <v>2682</v>
      </c>
      <c r="M21" s="1023">
        <v>0.105</v>
      </c>
    </row>
    <row r="22" spans="1:13" ht="21" customHeight="1" x14ac:dyDescent="0.2">
      <c r="A22" s="1024">
        <v>2009</v>
      </c>
      <c r="B22" s="1019">
        <v>27797</v>
      </c>
      <c r="C22" s="1020">
        <f>+F22+I22+L22</f>
        <v>3251</v>
      </c>
      <c r="D22" s="1021">
        <f t="shared" si="0"/>
        <v>0.11695506709357124</v>
      </c>
      <c r="E22" s="1025">
        <v>1109</v>
      </c>
      <c r="F22" s="1026">
        <v>376</v>
      </c>
      <c r="G22" s="1028">
        <f>+F22/E22</f>
        <v>0.33904418394950409</v>
      </c>
      <c r="H22" s="1025">
        <v>2311</v>
      </c>
      <c r="I22" s="1026">
        <v>364</v>
      </c>
      <c r="J22" s="1028">
        <f>+I22/H22</f>
        <v>0.15750757247944613</v>
      </c>
      <c r="K22" s="1025">
        <v>24377</v>
      </c>
      <c r="L22" s="1027">
        <v>2511</v>
      </c>
      <c r="M22" s="1023">
        <f>+L22/K22</f>
        <v>0.10300693276449112</v>
      </c>
    </row>
    <row r="23" spans="1:13" ht="21" customHeight="1" x14ac:dyDescent="0.2">
      <c r="A23" s="1024">
        <v>2010</v>
      </c>
      <c r="B23" s="1019">
        <v>26377</v>
      </c>
      <c r="C23" s="1020">
        <f>+F23+I23+L23</f>
        <v>3606</v>
      </c>
      <c r="D23" s="1021">
        <f t="shared" si="0"/>
        <v>0.13671001251089965</v>
      </c>
      <c r="E23" s="1025">
        <v>1062</v>
      </c>
      <c r="F23" s="1026">
        <v>389</v>
      </c>
      <c r="G23" s="1028">
        <f>+F23/E23</f>
        <v>0.36629001883239171</v>
      </c>
      <c r="H23" s="1025">
        <v>2200</v>
      </c>
      <c r="I23" s="1026">
        <v>371</v>
      </c>
      <c r="J23" s="1028">
        <f>+I23/H23</f>
        <v>0.16863636363636364</v>
      </c>
      <c r="K23" s="1025">
        <v>23115</v>
      </c>
      <c r="L23" s="1027">
        <v>2846</v>
      </c>
      <c r="M23" s="1023">
        <f>+L23/K23</f>
        <v>0.12312351287043045</v>
      </c>
    </row>
    <row r="24" spans="1:13" ht="21" customHeight="1" x14ac:dyDescent="0.2">
      <c r="A24" s="1024">
        <v>2011</v>
      </c>
      <c r="B24" s="1019">
        <v>25607</v>
      </c>
      <c r="C24" s="1020">
        <v>3996</v>
      </c>
      <c r="D24" s="1021">
        <f t="shared" si="0"/>
        <v>0.15605107978287186</v>
      </c>
      <c r="E24" s="1025">
        <v>1068</v>
      </c>
      <c r="F24" s="1026">
        <v>392</v>
      </c>
      <c r="G24" s="1028">
        <v>0.36704119850187267</v>
      </c>
      <c r="H24" s="1025">
        <v>2142</v>
      </c>
      <c r="I24" s="1026">
        <v>376</v>
      </c>
      <c r="J24" s="1028">
        <v>0.17553688141923435</v>
      </c>
      <c r="K24" s="1025">
        <v>22397</v>
      </c>
      <c r="L24" s="1027">
        <v>3228</v>
      </c>
      <c r="M24" s="1023">
        <v>0.14412644550609457</v>
      </c>
    </row>
    <row r="25" spans="1:13" ht="21" customHeight="1" x14ac:dyDescent="0.2">
      <c r="A25" s="1252">
        <v>2012</v>
      </c>
      <c r="B25" s="1020">
        <v>24215</v>
      </c>
      <c r="C25" s="1020">
        <v>4334</v>
      </c>
      <c r="D25" s="1021">
        <v>0.17897997109229816</v>
      </c>
      <c r="E25" s="1025">
        <v>1052</v>
      </c>
      <c r="F25" s="1026">
        <v>399</v>
      </c>
      <c r="G25" s="1028">
        <v>0.37927756653992395</v>
      </c>
      <c r="H25" s="1025">
        <v>2053</v>
      </c>
      <c r="I25" s="1026">
        <v>375</v>
      </c>
      <c r="J25" s="1028">
        <v>0.1826595226497808</v>
      </c>
      <c r="K25" s="1025">
        <v>21110</v>
      </c>
      <c r="L25" s="1027">
        <v>3560</v>
      </c>
      <c r="M25" s="1023">
        <v>0.16866442412469795</v>
      </c>
    </row>
    <row r="26" spans="1:13" ht="21" customHeight="1" thickBot="1" x14ac:dyDescent="0.25">
      <c r="A26" s="1253">
        <v>2013</v>
      </c>
      <c r="B26" s="1251">
        <v>23399</v>
      </c>
      <c r="C26" s="1052">
        <v>4814</v>
      </c>
      <c r="D26" s="1031">
        <f>C26/B26</f>
        <v>0.20573528783281336</v>
      </c>
      <c r="E26" s="1029">
        <v>1032</v>
      </c>
      <c r="F26" s="1030">
        <v>407</v>
      </c>
      <c r="G26" s="1031">
        <f>F26/E26</f>
        <v>0.39437984496124029</v>
      </c>
      <c r="H26" s="1029">
        <v>1997</v>
      </c>
      <c r="I26" s="1030">
        <v>383</v>
      </c>
      <c r="J26" s="1031">
        <f>I26/H26</f>
        <v>0.19178768152228343</v>
      </c>
      <c r="K26" s="1029">
        <v>20370</v>
      </c>
      <c r="L26" s="1032">
        <v>4024</v>
      </c>
      <c r="M26" s="1033">
        <f>L26/K26</f>
        <v>0.19754540991654393</v>
      </c>
    </row>
    <row r="28" spans="1:13" x14ac:dyDescent="0.2">
      <c r="A28" s="2899" t="s">
        <v>925</v>
      </c>
      <c r="B28" s="2899"/>
      <c r="C28" s="2899"/>
      <c r="D28" s="2899"/>
      <c r="E28" s="2899"/>
      <c r="F28" s="2899"/>
      <c r="G28" s="2899"/>
      <c r="H28" s="2899"/>
      <c r="I28" s="2899"/>
      <c r="J28" s="2899"/>
      <c r="K28" s="2899"/>
      <c r="L28" s="2899"/>
      <c r="M28" s="2899"/>
    </row>
    <row r="29" spans="1:13" ht="27" customHeight="1" x14ac:dyDescent="0.2">
      <c r="A29" s="2878" t="s">
        <v>488</v>
      </c>
      <c r="B29" s="2878"/>
      <c r="C29" s="2878"/>
      <c r="D29" s="2878"/>
      <c r="E29" s="2878"/>
      <c r="F29" s="2878"/>
      <c r="G29" s="2878"/>
      <c r="H29" s="2878"/>
      <c r="I29" s="2878"/>
      <c r="J29" s="2878"/>
      <c r="K29" s="2878"/>
      <c r="L29" s="2878"/>
      <c r="M29" s="2878"/>
    </row>
  </sheetData>
  <mergeCells count="10">
    <mergeCell ref="A28:M28"/>
    <mergeCell ref="A29:M29"/>
    <mergeCell ref="A2:M2"/>
    <mergeCell ref="A3:M3"/>
    <mergeCell ref="A4:M4"/>
    <mergeCell ref="A6:A12"/>
    <mergeCell ref="B6:D9"/>
    <mergeCell ref="E6:G9"/>
    <mergeCell ref="H6:J9"/>
    <mergeCell ref="K6:M9"/>
  </mergeCells>
  <printOptions horizontalCentered="1"/>
  <pageMargins left="0.7" right="0.7" top="0.75" bottom="0.5" header="0.3" footer="0.3"/>
  <pageSetup scale="8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32"/>
  <sheetViews>
    <sheetView zoomScaleNormal="100" workbookViewId="0">
      <selection activeCell="D10" sqref="D10"/>
    </sheetView>
  </sheetViews>
  <sheetFormatPr defaultRowHeight="12.75" x14ac:dyDescent="0.2"/>
  <cols>
    <col min="1" max="1" width="13.140625" style="105" customWidth="1"/>
    <col min="2" max="3" width="12.7109375" style="105" customWidth="1"/>
    <col min="4" max="4" width="9.7109375" style="105" customWidth="1"/>
    <col min="5" max="5" width="12" style="105" customWidth="1"/>
    <col min="6" max="6" width="16.140625" style="105" customWidth="1"/>
    <col min="7" max="7" width="10.7109375" style="105" customWidth="1"/>
    <col min="8" max="8" width="12.5703125" style="105" customWidth="1"/>
    <col min="9" max="9" width="12.7109375" style="105" customWidth="1"/>
    <col min="10" max="10" width="9.7109375" style="105" customWidth="1"/>
    <col min="11" max="11" width="12.7109375" style="105" customWidth="1"/>
    <col min="12" max="12" width="13.7109375" style="105" customWidth="1"/>
    <col min="13" max="13" width="9.7109375" style="105" customWidth="1"/>
  </cols>
  <sheetData>
    <row r="1" spans="1:13" x14ac:dyDescent="0.2">
      <c r="A1" s="32"/>
      <c r="B1" s="33"/>
      <c r="C1" s="33"/>
      <c r="D1" s="33"/>
      <c r="E1" s="33"/>
      <c r="F1" s="33"/>
      <c r="G1" s="33"/>
      <c r="H1" s="33"/>
      <c r="I1" s="33"/>
      <c r="J1" s="33"/>
      <c r="K1" s="33"/>
      <c r="L1" s="33"/>
      <c r="M1" s="34"/>
    </row>
    <row r="2" spans="1:13" ht="20.25" x14ac:dyDescent="0.3">
      <c r="A2" s="2583" t="s">
        <v>489</v>
      </c>
      <c r="B2" s="2584"/>
      <c r="C2" s="2584"/>
      <c r="D2" s="2584"/>
      <c r="E2" s="2584"/>
      <c r="F2" s="2584"/>
      <c r="G2" s="2584"/>
      <c r="H2" s="2584"/>
      <c r="I2" s="2584"/>
      <c r="J2" s="2584"/>
      <c r="K2" s="2584"/>
      <c r="L2" s="2584"/>
      <c r="M2" s="2585"/>
    </row>
    <row r="3" spans="1:13" ht="18" x14ac:dyDescent="0.25">
      <c r="A3" s="2733" t="s">
        <v>614</v>
      </c>
      <c r="B3" s="2734"/>
      <c r="C3" s="2734"/>
      <c r="D3" s="2734"/>
      <c r="E3" s="2734"/>
      <c r="F3" s="2734"/>
      <c r="G3" s="2734"/>
      <c r="H3" s="2734"/>
      <c r="I3" s="2734"/>
      <c r="J3" s="2734"/>
      <c r="K3" s="2734"/>
      <c r="L3" s="2734"/>
      <c r="M3" s="2735"/>
    </row>
    <row r="4" spans="1:13" ht="18" x14ac:dyDescent="0.25">
      <c r="A4" s="2733" t="s">
        <v>1</v>
      </c>
      <c r="B4" s="2734"/>
      <c r="C4" s="2734"/>
      <c r="D4" s="2734"/>
      <c r="E4" s="2734"/>
      <c r="F4" s="2734"/>
      <c r="G4" s="2734"/>
      <c r="H4" s="2734"/>
      <c r="I4" s="2734"/>
      <c r="J4" s="2734"/>
      <c r="K4" s="2734"/>
      <c r="L4" s="2734"/>
      <c r="M4" s="2735"/>
    </row>
    <row r="5" spans="1:13" ht="18" x14ac:dyDescent="0.25">
      <c r="A5" s="1034"/>
      <c r="B5" s="1005"/>
      <c r="C5" s="1005"/>
      <c r="D5" s="1005"/>
      <c r="E5" s="1006"/>
      <c r="F5" s="1006"/>
      <c r="G5" s="1006"/>
      <c r="H5" s="1006"/>
      <c r="I5" s="1006"/>
      <c r="J5" s="1006"/>
      <c r="K5" s="1006"/>
      <c r="L5" s="1006"/>
      <c r="M5" s="1035"/>
    </row>
    <row r="6" spans="1:13" x14ac:dyDescent="0.2">
      <c r="A6" s="2917" t="s">
        <v>188</v>
      </c>
      <c r="B6" s="2903" t="s">
        <v>362</v>
      </c>
      <c r="C6" s="2904"/>
      <c r="D6" s="2905"/>
      <c r="E6" s="2909" t="s">
        <v>484</v>
      </c>
      <c r="F6" s="2910"/>
      <c r="G6" s="2911"/>
      <c r="H6" s="2909" t="s">
        <v>485</v>
      </c>
      <c r="I6" s="2910"/>
      <c r="J6" s="2911"/>
      <c r="K6" s="2909" t="s">
        <v>486</v>
      </c>
      <c r="L6" s="2910"/>
      <c r="M6" s="2915"/>
    </row>
    <row r="7" spans="1:13" x14ac:dyDescent="0.2">
      <c r="A7" s="2917"/>
      <c r="B7" s="2906"/>
      <c r="C7" s="2907"/>
      <c r="D7" s="2908"/>
      <c r="E7" s="2912"/>
      <c r="F7" s="2913"/>
      <c r="G7" s="2914"/>
      <c r="H7" s="2912"/>
      <c r="I7" s="2913"/>
      <c r="J7" s="2914"/>
      <c r="K7" s="2912"/>
      <c r="L7" s="2913"/>
      <c r="M7" s="2916"/>
    </row>
    <row r="8" spans="1:13" x14ac:dyDescent="0.2">
      <c r="A8" s="2917"/>
      <c r="B8" s="2906"/>
      <c r="C8" s="2907"/>
      <c r="D8" s="2908"/>
      <c r="E8" s="2912"/>
      <c r="F8" s="2913"/>
      <c r="G8" s="2914"/>
      <c r="H8" s="2912"/>
      <c r="I8" s="2913"/>
      <c r="J8" s="2914"/>
      <c r="K8" s="2912"/>
      <c r="L8" s="2913"/>
      <c r="M8" s="2916"/>
    </row>
    <row r="9" spans="1:13" x14ac:dyDescent="0.2">
      <c r="A9" s="2917"/>
      <c r="B9" s="2906"/>
      <c r="C9" s="2907"/>
      <c r="D9" s="2908"/>
      <c r="E9" s="2912"/>
      <c r="F9" s="2913"/>
      <c r="G9" s="2914"/>
      <c r="H9" s="2912"/>
      <c r="I9" s="2913"/>
      <c r="J9" s="2914"/>
      <c r="K9" s="2912"/>
      <c r="L9" s="2913"/>
      <c r="M9" s="2916"/>
    </row>
    <row r="10" spans="1:13" x14ac:dyDescent="0.2">
      <c r="A10" s="2917"/>
      <c r="B10" s="1036"/>
      <c r="C10" s="1037" t="s">
        <v>128</v>
      </c>
      <c r="D10" s="1037" t="s">
        <v>490</v>
      </c>
      <c r="E10" s="1038"/>
      <c r="F10" s="1037" t="s">
        <v>128</v>
      </c>
      <c r="G10" s="1037" t="s">
        <v>490</v>
      </c>
      <c r="H10" s="1038"/>
      <c r="I10" s="1037" t="s">
        <v>128</v>
      </c>
      <c r="J10" s="1037" t="s">
        <v>490</v>
      </c>
      <c r="K10" s="1038"/>
      <c r="L10" s="1037" t="s">
        <v>128</v>
      </c>
      <c r="M10" s="1039" t="s">
        <v>490</v>
      </c>
    </row>
    <row r="11" spans="1:13" x14ac:dyDescent="0.2">
      <c r="A11" s="2917"/>
      <c r="B11" s="1040" t="s">
        <v>22</v>
      </c>
      <c r="C11" s="1037" t="s">
        <v>491</v>
      </c>
      <c r="D11" s="1037" t="s">
        <v>487</v>
      </c>
      <c r="E11" s="1041" t="s">
        <v>22</v>
      </c>
      <c r="F11" s="1037" t="s">
        <v>491</v>
      </c>
      <c r="G11" s="1037" t="s">
        <v>487</v>
      </c>
      <c r="H11" s="1041" t="s">
        <v>22</v>
      </c>
      <c r="I11" s="1037" t="s">
        <v>491</v>
      </c>
      <c r="J11" s="1037" t="s">
        <v>487</v>
      </c>
      <c r="K11" s="1041" t="s">
        <v>22</v>
      </c>
      <c r="L11" s="1037" t="s">
        <v>491</v>
      </c>
      <c r="M11" s="1039" t="s">
        <v>487</v>
      </c>
    </row>
    <row r="12" spans="1:13" x14ac:dyDescent="0.2">
      <c r="A12" s="2917"/>
      <c r="B12" s="1040" t="s">
        <v>128</v>
      </c>
      <c r="C12" s="1037" t="s">
        <v>49</v>
      </c>
      <c r="D12" s="1037" t="s">
        <v>49</v>
      </c>
      <c r="E12" s="1041" t="s">
        <v>128</v>
      </c>
      <c r="F12" s="1037" t="s">
        <v>49</v>
      </c>
      <c r="G12" s="1037" t="s">
        <v>49</v>
      </c>
      <c r="H12" s="1041" t="s">
        <v>128</v>
      </c>
      <c r="I12" s="1037" t="s">
        <v>49</v>
      </c>
      <c r="J12" s="1037" t="s">
        <v>49</v>
      </c>
      <c r="K12" s="1041" t="s">
        <v>128</v>
      </c>
      <c r="L12" s="1037" t="s">
        <v>49</v>
      </c>
      <c r="M12" s="1039" t="s">
        <v>49</v>
      </c>
    </row>
    <row r="13" spans="1:13" x14ac:dyDescent="0.2">
      <c r="A13" s="2917"/>
      <c r="B13" s="1042" t="s">
        <v>209</v>
      </c>
      <c r="C13" s="1043" t="s">
        <v>209</v>
      </c>
      <c r="D13" s="143"/>
      <c r="E13" s="1044" t="s">
        <v>209</v>
      </c>
      <c r="F13" s="1043" t="s">
        <v>209</v>
      </c>
      <c r="G13" s="143"/>
      <c r="H13" s="1044" t="s">
        <v>209</v>
      </c>
      <c r="I13" s="1043" t="s">
        <v>209</v>
      </c>
      <c r="J13" s="143"/>
      <c r="K13" s="1044" t="s">
        <v>209</v>
      </c>
      <c r="L13" s="1043" t="s">
        <v>209</v>
      </c>
      <c r="M13" s="1045"/>
    </row>
    <row r="14" spans="1:13" ht="13.5" thickBot="1" x14ac:dyDescent="0.25">
      <c r="A14" s="2918"/>
      <c r="B14" s="1046"/>
      <c r="C14" s="839"/>
      <c r="D14" s="839"/>
      <c r="E14" s="1047"/>
      <c r="F14" s="1048"/>
      <c r="G14" s="1048"/>
      <c r="H14" s="1047"/>
      <c r="I14" s="1048"/>
      <c r="J14" s="1048"/>
      <c r="K14" s="1047"/>
      <c r="L14" s="1048"/>
      <c r="M14" s="1049"/>
    </row>
    <row r="15" spans="1:13" x14ac:dyDescent="0.2">
      <c r="A15" s="1013"/>
      <c r="B15" s="1014"/>
      <c r="C15" s="1015"/>
      <c r="D15" s="1015"/>
      <c r="E15" s="1016"/>
      <c r="F15" s="1015"/>
      <c r="G15" s="1015"/>
      <c r="H15" s="1016"/>
      <c r="I15" s="1015"/>
      <c r="J15" s="1015"/>
      <c r="K15" s="1016"/>
      <c r="L15" s="1015"/>
      <c r="M15" s="1017"/>
    </row>
    <row r="16" spans="1:13" ht="19.5" customHeight="1" x14ac:dyDescent="0.2">
      <c r="A16" s="1018">
        <v>2001</v>
      </c>
      <c r="B16" s="1019">
        <v>34342</v>
      </c>
      <c r="C16" s="1020">
        <v>7034</v>
      </c>
      <c r="D16" s="1021">
        <f>C16/B16</f>
        <v>0.20482208374585056</v>
      </c>
      <c r="E16" s="1022">
        <v>24761</v>
      </c>
      <c r="F16" s="1020">
        <v>6180</v>
      </c>
      <c r="G16" s="1021">
        <f>F16/E16</f>
        <v>0.24958604256693995</v>
      </c>
      <c r="H16" s="1022">
        <v>6045</v>
      </c>
      <c r="I16" s="1020">
        <v>698</v>
      </c>
      <c r="J16" s="1021">
        <f>I16/H16</f>
        <v>0.11546732837055418</v>
      </c>
      <c r="K16" s="1022">
        <v>3536</v>
      </c>
      <c r="L16" s="1020">
        <v>156</v>
      </c>
      <c r="M16" s="1023">
        <f>L16/K16</f>
        <v>4.4117647058823532E-2</v>
      </c>
    </row>
    <row r="17" spans="1:13" ht="19.5" customHeight="1" x14ac:dyDescent="0.2">
      <c r="A17" s="1018">
        <v>2002</v>
      </c>
      <c r="B17" s="1019">
        <v>34248</v>
      </c>
      <c r="C17" s="1020">
        <v>7915</v>
      </c>
      <c r="D17" s="1021">
        <f t="shared" ref="D17:D28" si="0">C17/B17</f>
        <v>0.23110838589114693</v>
      </c>
      <c r="E17" s="1022">
        <v>25110</v>
      </c>
      <c r="F17" s="1020">
        <v>6999</v>
      </c>
      <c r="G17" s="1021">
        <f t="shared" ref="G17:G28" si="1">F17/E17</f>
        <v>0.27873357228195939</v>
      </c>
      <c r="H17" s="1022">
        <v>5846</v>
      </c>
      <c r="I17" s="1020">
        <v>763</v>
      </c>
      <c r="J17" s="1021">
        <f t="shared" ref="J17:J28" si="2">I17/H17</f>
        <v>0.130516592541909</v>
      </c>
      <c r="K17" s="1022">
        <v>3292</v>
      </c>
      <c r="L17" s="1020">
        <v>153</v>
      </c>
      <c r="M17" s="1023">
        <f t="shared" ref="M17:M28" si="3">L17/K17</f>
        <v>4.6476306196840823E-2</v>
      </c>
    </row>
    <row r="18" spans="1:13" ht="19.5" customHeight="1" x14ac:dyDescent="0.2">
      <c r="A18" s="1018">
        <v>2003</v>
      </c>
      <c r="B18" s="1019">
        <v>34407</v>
      </c>
      <c r="C18" s="1020">
        <v>8475</v>
      </c>
      <c r="D18" s="1021">
        <f t="shared" si="0"/>
        <v>0.2463161565960415</v>
      </c>
      <c r="E18" s="1022">
        <v>25556</v>
      </c>
      <c r="F18" s="1020">
        <v>7530</v>
      </c>
      <c r="G18" s="1021">
        <f t="shared" si="1"/>
        <v>0.29464704961652843</v>
      </c>
      <c r="H18" s="1022">
        <v>5682</v>
      </c>
      <c r="I18" s="1020">
        <v>789</v>
      </c>
      <c r="J18" s="1021">
        <f t="shared" si="2"/>
        <v>0.13885955649419218</v>
      </c>
      <c r="K18" s="1022">
        <v>3168</v>
      </c>
      <c r="L18" s="1020">
        <v>156</v>
      </c>
      <c r="M18" s="1023">
        <f t="shared" si="3"/>
        <v>4.924242424242424E-2</v>
      </c>
    </row>
    <row r="19" spans="1:13" ht="19.5" customHeight="1" x14ac:dyDescent="0.2">
      <c r="A19" s="1018">
        <v>2004</v>
      </c>
      <c r="B19" s="1019">
        <v>34523</v>
      </c>
      <c r="C19" s="1020">
        <v>9993</v>
      </c>
      <c r="D19" s="1021">
        <f t="shared" si="0"/>
        <v>0.28945920111230194</v>
      </c>
      <c r="E19" s="1022">
        <v>25981</v>
      </c>
      <c r="F19" s="1020">
        <v>8979</v>
      </c>
      <c r="G19" s="1021">
        <f t="shared" si="1"/>
        <v>0.34559870674723836</v>
      </c>
      <c r="H19" s="1022">
        <v>5491</v>
      </c>
      <c r="I19" s="1020">
        <v>837</v>
      </c>
      <c r="J19" s="1021">
        <f t="shared" si="2"/>
        <v>0.1524312511382262</v>
      </c>
      <c r="K19" s="1022">
        <v>3051</v>
      </c>
      <c r="L19" s="1020">
        <v>177</v>
      </c>
      <c r="M19" s="1023">
        <f t="shared" si="3"/>
        <v>5.801376597836775E-2</v>
      </c>
    </row>
    <row r="20" spans="1:13" ht="19.5" customHeight="1" x14ac:dyDescent="0.2">
      <c r="A20" s="1018">
        <v>2005</v>
      </c>
      <c r="B20" s="1019">
        <v>34232</v>
      </c>
      <c r="C20" s="1020">
        <v>10333</v>
      </c>
      <c r="D20" s="1021">
        <f t="shared" si="0"/>
        <v>0.30185206824024302</v>
      </c>
      <c r="E20" s="1022">
        <v>25900</v>
      </c>
      <c r="F20" s="1020">
        <v>9328</v>
      </c>
      <c r="G20" s="1021">
        <f t="shared" si="1"/>
        <v>0.36015444015444015</v>
      </c>
      <c r="H20" s="1022">
        <v>5373</v>
      </c>
      <c r="I20" s="1020">
        <v>821</v>
      </c>
      <c r="J20" s="1021">
        <f t="shared" si="2"/>
        <v>0.15280104224827842</v>
      </c>
      <c r="K20" s="1022">
        <v>2959</v>
      </c>
      <c r="L20" s="1020">
        <v>184</v>
      </c>
      <c r="M20" s="1023">
        <f t="shared" si="3"/>
        <v>6.2183169989861439E-2</v>
      </c>
    </row>
    <row r="21" spans="1:13" ht="19.5" customHeight="1" x14ac:dyDescent="0.2">
      <c r="A21" s="1018">
        <v>2006</v>
      </c>
      <c r="B21" s="1019">
        <v>33933</v>
      </c>
      <c r="C21" s="1020">
        <v>10326</v>
      </c>
      <c r="D21" s="1021">
        <f t="shared" si="0"/>
        <v>0.30430554327645654</v>
      </c>
      <c r="E21" s="1022">
        <v>25848</v>
      </c>
      <c r="F21" s="1020">
        <v>9284</v>
      </c>
      <c r="G21" s="1021">
        <f t="shared" si="1"/>
        <v>0.35917672547199009</v>
      </c>
      <c r="H21" s="1022">
        <v>5196</v>
      </c>
      <c r="I21" s="1020">
        <v>853</v>
      </c>
      <c r="J21" s="1021">
        <f t="shared" si="2"/>
        <v>0.16416474210931487</v>
      </c>
      <c r="K21" s="1022">
        <v>2889</v>
      </c>
      <c r="L21" s="1020">
        <v>189</v>
      </c>
      <c r="M21" s="1023">
        <f t="shared" si="3"/>
        <v>6.5420560747663545E-2</v>
      </c>
    </row>
    <row r="22" spans="1:13" ht="19.5" customHeight="1" x14ac:dyDescent="0.2">
      <c r="A22" s="1018">
        <v>2007</v>
      </c>
      <c r="B22" s="1019">
        <v>33892</v>
      </c>
      <c r="C22" s="1020">
        <v>10921</v>
      </c>
      <c r="D22" s="1021">
        <f t="shared" si="0"/>
        <v>0.32222943467484955</v>
      </c>
      <c r="E22" s="1022">
        <v>25905</v>
      </c>
      <c r="F22" s="1020">
        <v>9842</v>
      </c>
      <c r="G22" s="1021">
        <f t="shared" si="1"/>
        <v>0.37992665508589074</v>
      </c>
      <c r="H22" s="1022">
        <v>5149</v>
      </c>
      <c r="I22" s="1020">
        <v>874</v>
      </c>
      <c r="J22" s="1021">
        <f t="shared" si="2"/>
        <v>0.16974169741697417</v>
      </c>
      <c r="K22" s="1022">
        <v>2838</v>
      </c>
      <c r="L22" s="1020">
        <v>205</v>
      </c>
      <c r="M22" s="1023">
        <f t="shared" si="3"/>
        <v>7.2233967582804787E-2</v>
      </c>
    </row>
    <row r="23" spans="1:13" ht="19.5" customHeight="1" x14ac:dyDescent="0.2">
      <c r="A23" s="1018">
        <v>2008</v>
      </c>
      <c r="B23" s="1019">
        <v>33888</v>
      </c>
      <c r="C23" s="1020">
        <v>10687</v>
      </c>
      <c r="D23" s="1021">
        <f t="shared" si="0"/>
        <v>0.31536237016052882</v>
      </c>
      <c r="E23" s="1022">
        <v>25954</v>
      </c>
      <c r="F23" s="1020">
        <v>9569</v>
      </c>
      <c r="G23" s="1021">
        <f t="shared" si="1"/>
        <v>0.36869076057640443</v>
      </c>
      <c r="H23" s="1022">
        <v>5164</v>
      </c>
      <c r="I23" s="1020">
        <v>878</v>
      </c>
      <c r="J23" s="1021">
        <f t="shared" si="2"/>
        <v>0.17002323780015491</v>
      </c>
      <c r="K23" s="1022">
        <v>2770</v>
      </c>
      <c r="L23" s="1020">
        <v>240</v>
      </c>
      <c r="M23" s="1023">
        <f t="shared" si="3"/>
        <v>8.6642599277978335E-2</v>
      </c>
    </row>
    <row r="24" spans="1:13" ht="19.5" customHeight="1" x14ac:dyDescent="0.2">
      <c r="A24" s="1018">
        <v>2009</v>
      </c>
      <c r="B24" s="1019">
        <v>33833</v>
      </c>
      <c r="C24" s="1020">
        <f>+L24+I24+F24</f>
        <v>11601.758000000002</v>
      </c>
      <c r="D24" s="1021">
        <f t="shared" si="0"/>
        <v>0.34291248189637341</v>
      </c>
      <c r="E24" s="1022">
        <v>26089</v>
      </c>
      <c r="F24" s="1020">
        <v>10473.433000000001</v>
      </c>
      <c r="G24" s="1021">
        <f t="shared" si="1"/>
        <v>0.40145015140480667</v>
      </c>
      <c r="H24" s="1022">
        <v>5105</v>
      </c>
      <c r="I24" s="1020">
        <v>895.88099999999997</v>
      </c>
      <c r="J24" s="1021">
        <f t="shared" si="2"/>
        <v>0.17549089128305581</v>
      </c>
      <c r="K24" s="1022">
        <v>2639</v>
      </c>
      <c r="L24" s="1020">
        <v>232.44399999999999</v>
      </c>
      <c r="M24" s="1023">
        <f t="shared" si="3"/>
        <v>8.8080333459643806E-2</v>
      </c>
    </row>
    <row r="25" spans="1:13" ht="19.5" customHeight="1" x14ac:dyDescent="0.2">
      <c r="A25" s="1018">
        <v>2010</v>
      </c>
      <c r="B25" s="1019">
        <v>33446.529000000002</v>
      </c>
      <c r="C25" s="1020">
        <f>+L25+I25+F25</f>
        <v>12489.51</v>
      </c>
      <c r="D25" s="1021">
        <f t="shared" si="0"/>
        <v>0.37341722365271446</v>
      </c>
      <c r="E25" s="1022">
        <v>26059.013999999999</v>
      </c>
      <c r="F25" s="1020">
        <v>11343.521000000001</v>
      </c>
      <c r="G25" s="1021">
        <f t="shared" si="1"/>
        <v>0.43530123587945424</v>
      </c>
      <c r="H25" s="1022">
        <v>4903.4650000000001</v>
      </c>
      <c r="I25" s="1020">
        <v>904.69399999999996</v>
      </c>
      <c r="J25" s="1021">
        <f t="shared" si="2"/>
        <v>0.18450096003540353</v>
      </c>
      <c r="K25" s="1022">
        <v>2484.0500000000002</v>
      </c>
      <c r="L25" s="1020">
        <v>241.29499999999999</v>
      </c>
      <c r="M25" s="1023">
        <f t="shared" si="3"/>
        <v>9.7137738773374116E-2</v>
      </c>
    </row>
    <row r="26" spans="1:13" ht="19.5" customHeight="1" x14ac:dyDescent="0.2">
      <c r="A26" s="1018">
        <v>2011</v>
      </c>
      <c r="B26" s="1019">
        <v>33387.535000000003</v>
      </c>
      <c r="C26" s="1020">
        <v>12642.069</v>
      </c>
      <c r="D26" s="1021">
        <f t="shared" si="0"/>
        <v>0.37864637206670088</v>
      </c>
      <c r="E26" s="1022">
        <v>26258.802</v>
      </c>
      <c r="F26" s="1020">
        <v>11486.079</v>
      </c>
      <c r="G26" s="1021">
        <f t="shared" si="1"/>
        <v>0.43741824170044008</v>
      </c>
      <c r="H26" s="1022">
        <v>4751.7370000000001</v>
      </c>
      <c r="I26" s="1020">
        <v>913.59799999999996</v>
      </c>
      <c r="J26" s="1021">
        <f t="shared" si="2"/>
        <v>0.19226611237111818</v>
      </c>
      <c r="K26" s="1022">
        <v>2376.9960000000001</v>
      </c>
      <c r="L26" s="1020">
        <v>242.392</v>
      </c>
      <c r="M26" s="1023">
        <f t="shared" si="3"/>
        <v>0.10197408830305141</v>
      </c>
    </row>
    <row r="27" spans="1:13" ht="19.5" customHeight="1" x14ac:dyDescent="0.2">
      <c r="A27" s="1018">
        <v>2012</v>
      </c>
      <c r="B27" s="1019">
        <v>32516</v>
      </c>
      <c r="C27" s="1020">
        <v>12469</v>
      </c>
      <c r="D27" s="1021">
        <v>0.3834727518759995</v>
      </c>
      <c r="E27" s="1022">
        <v>25730</v>
      </c>
      <c r="F27" s="1020">
        <v>11329</v>
      </c>
      <c r="G27" s="1021">
        <v>0.44030314807617565</v>
      </c>
      <c r="H27" s="1022">
        <v>4566</v>
      </c>
      <c r="I27" s="1020">
        <v>900</v>
      </c>
      <c r="J27" s="1021">
        <v>0.19710906701708278</v>
      </c>
      <c r="K27" s="1022">
        <v>2221</v>
      </c>
      <c r="L27" s="1020">
        <v>239</v>
      </c>
      <c r="M27" s="1023">
        <v>0.10760918505177848</v>
      </c>
    </row>
    <row r="28" spans="1:13" ht="19.5" customHeight="1" thickBot="1" x14ac:dyDescent="0.25">
      <c r="A28" s="1050">
        <v>2013</v>
      </c>
      <c r="B28" s="1051">
        <v>31900</v>
      </c>
      <c r="C28" s="1052">
        <v>12843</v>
      </c>
      <c r="D28" s="1053">
        <f t="shared" si="0"/>
        <v>0.40260188087774296</v>
      </c>
      <c r="E28" s="1054">
        <v>25266</v>
      </c>
      <c r="F28" s="1052">
        <v>11644</v>
      </c>
      <c r="G28" s="1053">
        <f t="shared" si="1"/>
        <v>0.46085648697854825</v>
      </c>
      <c r="H28" s="1054">
        <v>4468</v>
      </c>
      <c r="I28" s="1052">
        <v>941</v>
      </c>
      <c r="J28" s="1053">
        <f t="shared" si="2"/>
        <v>0.21060877350044763</v>
      </c>
      <c r="K28" s="1054">
        <v>2166</v>
      </c>
      <c r="L28" s="1052">
        <v>258</v>
      </c>
      <c r="M28" s="1033">
        <f t="shared" si="3"/>
        <v>0.11911357340720222</v>
      </c>
    </row>
    <row r="30" spans="1:13" x14ac:dyDescent="0.2">
      <c r="A30" s="2555" t="s">
        <v>926</v>
      </c>
      <c r="B30" s="2555"/>
      <c r="C30" s="2555"/>
      <c r="D30" s="2555"/>
      <c r="E30" s="2555"/>
      <c r="F30" s="2555"/>
      <c r="G30" s="2555"/>
      <c r="H30" s="2555"/>
      <c r="I30" s="2555"/>
      <c r="J30" s="2555"/>
      <c r="K30" s="2555"/>
      <c r="L30" s="2555"/>
      <c r="M30" s="2555"/>
    </row>
    <row r="31" spans="1:13" ht="29.45" customHeight="1" x14ac:dyDescent="0.2">
      <c r="A31" s="2878" t="s">
        <v>492</v>
      </c>
      <c r="B31" s="2878"/>
      <c r="C31" s="2878"/>
      <c r="D31" s="2878"/>
      <c r="E31" s="2878"/>
      <c r="F31" s="2878"/>
      <c r="G31" s="2878"/>
      <c r="H31" s="2878"/>
      <c r="I31" s="2878"/>
      <c r="J31" s="2878"/>
      <c r="K31" s="2878"/>
      <c r="L31" s="2878"/>
      <c r="M31" s="2878"/>
    </row>
    <row r="32" spans="1:13" x14ac:dyDescent="0.2">
      <c r="A32" s="650"/>
    </row>
  </sheetData>
  <mergeCells count="10">
    <mergeCell ref="A30:M30"/>
    <mergeCell ref="A31:M31"/>
    <mergeCell ref="A2:M2"/>
    <mergeCell ref="A3:M3"/>
    <mergeCell ref="A4:M4"/>
    <mergeCell ref="A6:A14"/>
    <mergeCell ref="B6:D9"/>
    <mergeCell ref="E6:G9"/>
    <mergeCell ref="H6:J9"/>
    <mergeCell ref="K6:M9"/>
  </mergeCells>
  <printOptions horizontalCentered="1"/>
  <pageMargins left="0.7" right="0.7" top="0.75" bottom="0.5" header="0.3" footer="0.3"/>
  <pageSetup scale="7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40"/>
  <sheetViews>
    <sheetView zoomScaleNormal="100" workbookViewId="0">
      <selection activeCell="D10" sqref="D10"/>
    </sheetView>
  </sheetViews>
  <sheetFormatPr defaultRowHeight="12.75" x14ac:dyDescent="0.2"/>
  <cols>
    <col min="1" max="1" width="13.28515625" customWidth="1"/>
    <col min="2" max="2" width="11.7109375" customWidth="1"/>
    <col min="3" max="3" width="14" customWidth="1"/>
    <col min="4" max="6" width="16.85546875" customWidth="1"/>
    <col min="7" max="7" width="15.42578125" customWidth="1"/>
    <col min="8" max="8" width="13" customWidth="1"/>
    <col min="10" max="10" width="41.28515625" bestFit="1" customWidth="1"/>
    <col min="11" max="12" width="13.140625" bestFit="1" customWidth="1"/>
    <col min="13" max="14" width="12" bestFit="1" customWidth="1"/>
    <col min="241" max="241" width="20.140625" bestFit="1" customWidth="1"/>
    <col min="242" max="242" width="11.7109375" customWidth="1"/>
    <col min="243" max="248" width="13" customWidth="1"/>
    <col min="250" max="250" width="10.5703125" bestFit="1" customWidth="1"/>
    <col min="497" max="497" width="20.140625" bestFit="1" customWidth="1"/>
    <col min="498" max="498" width="11.7109375" customWidth="1"/>
    <col min="499" max="504" width="13" customWidth="1"/>
    <col min="506" max="506" width="10.5703125" bestFit="1" customWidth="1"/>
    <col min="753" max="753" width="20.140625" bestFit="1" customWidth="1"/>
    <col min="754" max="754" width="11.7109375" customWidth="1"/>
    <col min="755" max="760" width="13" customWidth="1"/>
    <col min="762" max="762" width="10.5703125" bestFit="1" customWidth="1"/>
    <col min="1009" max="1009" width="20.140625" bestFit="1" customWidth="1"/>
    <col min="1010" max="1010" width="11.7109375" customWidth="1"/>
    <col min="1011" max="1016" width="13" customWidth="1"/>
    <col min="1018" max="1018" width="10.5703125" bestFit="1" customWidth="1"/>
    <col min="1265" max="1265" width="20.140625" bestFit="1" customWidth="1"/>
    <col min="1266" max="1266" width="11.7109375" customWidth="1"/>
    <col min="1267" max="1272" width="13" customWidth="1"/>
    <col min="1274" max="1274" width="10.5703125" bestFit="1" customWidth="1"/>
    <col min="1521" max="1521" width="20.140625" bestFit="1" customWidth="1"/>
    <col min="1522" max="1522" width="11.7109375" customWidth="1"/>
    <col min="1523" max="1528" width="13" customWidth="1"/>
    <col min="1530" max="1530" width="10.5703125" bestFit="1" customWidth="1"/>
    <col min="1777" max="1777" width="20.140625" bestFit="1" customWidth="1"/>
    <col min="1778" max="1778" width="11.7109375" customWidth="1"/>
    <col min="1779" max="1784" width="13" customWidth="1"/>
    <col min="1786" max="1786" width="10.5703125" bestFit="1" customWidth="1"/>
    <col min="2033" max="2033" width="20.140625" bestFit="1" customWidth="1"/>
    <col min="2034" max="2034" width="11.7109375" customWidth="1"/>
    <col min="2035" max="2040" width="13" customWidth="1"/>
    <col min="2042" max="2042" width="10.5703125" bestFit="1" customWidth="1"/>
    <col min="2289" max="2289" width="20.140625" bestFit="1" customWidth="1"/>
    <col min="2290" max="2290" width="11.7109375" customWidth="1"/>
    <col min="2291" max="2296" width="13" customWidth="1"/>
    <col min="2298" max="2298" width="10.5703125" bestFit="1" customWidth="1"/>
    <col min="2545" max="2545" width="20.140625" bestFit="1" customWidth="1"/>
    <col min="2546" max="2546" width="11.7109375" customWidth="1"/>
    <col min="2547" max="2552" width="13" customWidth="1"/>
    <col min="2554" max="2554" width="10.5703125" bestFit="1" customWidth="1"/>
    <col min="2801" max="2801" width="20.140625" bestFit="1" customWidth="1"/>
    <col min="2802" max="2802" width="11.7109375" customWidth="1"/>
    <col min="2803" max="2808" width="13" customWidth="1"/>
    <col min="2810" max="2810" width="10.5703125" bestFit="1" customWidth="1"/>
    <col min="3057" max="3057" width="20.140625" bestFit="1" customWidth="1"/>
    <col min="3058" max="3058" width="11.7109375" customWidth="1"/>
    <col min="3059" max="3064" width="13" customWidth="1"/>
    <col min="3066" max="3066" width="10.5703125" bestFit="1" customWidth="1"/>
    <col min="3313" max="3313" width="20.140625" bestFit="1" customWidth="1"/>
    <col min="3314" max="3314" width="11.7109375" customWidth="1"/>
    <col min="3315" max="3320" width="13" customWidth="1"/>
    <col min="3322" max="3322" width="10.5703125" bestFit="1" customWidth="1"/>
    <col min="3569" max="3569" width="20.140625" bestFit="1" customWidth="1"/>
    <col min="3570" max="3570" width="11.7109375" customWidth="1"/>
    <col min="3571" max="3576" width="13" customWidth="1"/>
    <col min="3578" max="3578" width="10.5703125" bestFit="1" customWidth="1"/>
    <col min="3825" max="3825" width="20.140625" bestFit="1" customWidth="1"/>
    <col min="3826" max="3826" width="11.7109375" customWidth="1"/>
    <col min="3827" max="3832" width="13" customWidth="1"/>
    <col min="3834" max="3834" width="10.5703125" bestFit="1" customWidth="1"/>
    <col min="4081" max="4081" width="20.140625" bestFit="1" customWidth="1"/>
    <col min="4082" max="4082" width="11.7109375" customWidth="1"/>
    <col min="4083" max="4088" width="13" customWidth="1"/>
    <col min="4090" max="4090" width="10.5703125" bestFit="1" customWidth="1"/>
    <col min="4337" max="4337" width="20.140625" bestFit="1" customWidth="1"/>
    <col min="4338" max="4338" width="11.7109375" customWidth="1"/>
    <col min="4339" max="4344" width="13" customWidth="1"/>
    <col min="4346" max="4346" width="10.5703125" bestFit="1" customWidth="1"/>
    <col min="4593" max="4593" width="20.140625" bestFit="1" customWidth="1"/>
    <col min="4594" max="4594" width="11.7109375" customWidth="1"/>
    <col min="4595" max="4600" width="13" customWidth="1"/>
    <col min="4602" max="4602" width="10.5703125" bestFit="1" customWidth="1"/>
    <col min="4849" max="4849" width="20.140625" bestFit="1" customWidth="1"/>
    <col min="4850" max="4850" width="11.7109375" customWidth="1"/>
    <col min="4851" max="4856" width="13" customWidth="1"/>
    <col min="4858" max="4858" width="10.5703125" bestFit="1" customWidth="1"/>
    <col min="5105" max="5105" width="20.140625" bestFit="1" customWidth="1"/>
    <col min="5106" max="5106" width="11.7109375" customWidth="1"/>
    <col min="5107" max="5112" width="13" customWidth="1"/>
    <col min="5114" max="5114" width="10.5703125" bestFit="1" customWidth="1"/>
    <col min="5361" max="5361" width="20.140625" bestFit="1" customWidth="1"/>
    <col min="5362" max="5362" width="11.7109375" customWidth="1"/>
    <col min="5363" max="5368" width="13" customWidth="1"/>
    <col min="5370" max="5370" width="10.5703125" bestFit="1" customWidth="1"/>
    <col min="5617" max="5617" width="20.140625" bestFit="1" customWidth="1"/>
    <col min="5618" max="5618" width="11.7109375" customWidth="1"/>
    <col min="5619" max="5624" width="13" customWidth="1"/>
    <col min="5626" max="5626" width="10.5703125" bestFit="1" customWidth="1"/>
    <col min="5873" max="5873" width="20.140625" bestFit="1" customWidth="1"/>
    <col min="5874" max="5874" width="11.7109375" customWidth="1"/>
    <col min="5875" max="5880" width="13" customWidth="1"/>
    <col min="5882" max="5882" width="10.5703125" bestFit="1" customWidth="1"/>
    <col min="6129" max="6129" width="20.140625" bestFit="1" customWidth="1"/>
    <col min="6130" max="6130" width="11.7109375" customWidth="1"/>
    <col min="6131" max="6136" width="13" customWidth="1"/>
    <col min="6138" max="6138" width="10.5703125" bestFit="1" customWidth="1"/>
    <col min="6385" max="6385" width="20.140625" bestFit="1" customWidth="1"/>
    <col min="6386" max="6386" width="11.7109375" customWidth="1"/>
    <col min="6387" max="6392" width="13" customWidth="1"/>
    <col min="6394" max="6394" width="10.5703125" bestFit="1" customWidth="1"/>
    <col min="6641" max="6641" width="20.140625" bestFit="1" customWidth="1"/>
    <col min="6642" max="6642" width="11.7109375" customWidth="1"/>
    <col min="6643" max="6648" width="13" customWidth="1"/>
    <col min="6650" max="6650" width="10.5703125" bestFit="1" customWidth="1"/>
    <col min="6897" max="6897" width="20.140625" bestFit="1" customWidth="1"/>
    <col min="6898" max="6898" width="11.7109375" customWidth="1"/>
    <col min="6899" max="6904" width="13" customWidth="1"/>
    <col min="6906" max="6906" width="10.5703125" bestFit="1" customWidth="1"/>
    <col min="7153" max="7153" width="20.140625" bestFit="1" customWidth="1"/>
    <col min="7154" max="7154" width="11.7109375" customWidth="1"/>
    <col min="7155" max="7160" width="13" customWidth="1"/>
    <col min="7162" max="7162" width="10.5703125" bestFit="1" customWidth="1"/>
    <col min="7409" max="7409" width="20.140625" bestFit="1" customWidth="1"/>
    <col min="7410" max="7410" width="11.7109375" customWidth="1"/>
    <col min="7411" max="7416" width="13" customWidth="1"/>
    <col min="7418" max="7418" width="10.5703125" bestFit="1" customWidth="1"/>
    <col min="7665" max="7665" width="20.140625" bestFit="1" customWidth="1"/>
    <col min="7666" max="7666" width="11.7109375" customWidth="1"/>
    <col min="7667" max="7672" width="13" customWidth="1"/>
    <col min="7674" max="7674" width="10.5703125" bestFit="1" customWidth="1"/>
    <col min="7921" max="7921" width="20.140625" bestFit="1" customWidth="1"/>
    <col min="7922" max="7922" width="11.7109375" customWidth="1"/>
    <col min="7923" max="7928" width="13" customWidth="1"/>
    <col min="7930" max="7930" width="10.5703125" bestFit="1" customWidth="1"/>
    <col min="8177" max="8177" width="20.140625" bestFit="1" customWidth="1"/>
    <col min="8178" max="8178" width="11.7109375" customWidth="1"/>
    <col min="8179" max="8184" width="13" customWidth="1"/>
    <col min="8186" max="8186" width="10.5703125" bestFit="1" customWidth="1"/>
    <col min="8433" max="8433" width="20.140625" bestFit="1" customWidth="1"/>
    <col min="8434" max="8434" width="11.7109375" customWidth="1"/>
    <col min="8435" max="8440" width="13" customWidth="1"/>
    <col min="8442" max="8442" width="10.5703125" bestFit="1" customWidth="1"/>
    <col min="8689" max="8689" width="20.140625" bestFit="1" customWidth="1"/>
    <col min="8690" max="8690" width="11.7109375" customWidth="1"/>
    <col min="8691" max="8696" width="13" customWidth="1"/>
    <col min="8698" max="8698" width="10.5703125" bestFit="1" customWidth="1"/>
    <col min="8945" max="8945" width="20.140625" bestFit="1" customWidth="1"/>
    <col min="8946" max="8946" width="11.7109375" customWidth="1"/>
    <col min="8947" max="8952" width="13" customWidth="1"/>
    <col min="8954" max="8954" width="10.5703125" bestFit="1" customWidth="1"/>
    <col min="9201" max="9201" width="20.140625" bestFit="1" customWidth="1"/>
    <col min="9202" max="9202" width="11.7109375" customWidth="1"/>
    <col min="9203" max="9208" width="13" customWidth="1"/>
    <col min="9210" max="9210" width="10.5703125" bestFit="1" customWidth="1"/>
    <col min="9457" max="9457" width="20.140625" bestFit="1" customWidth="1"/>
    <col min="9458" max="9458" width="11.7109375" customWidth="1"/>
    <col min="9459" max="9464" width="13" customWidth="1"/>
    <col min="9466" max="9466" width="10.5703125" bestFit="1" customWidth="1"/>
    <col min="9713" max="9713" width="20.140625" bestFit="1" customWidth="1"/>
    <col min="9714" max="9714" width="11.7109375" customWidth="1"/>
    <col min="9715" max="9720" width="13" customWidth="1"/>
    <col min="9722" max="9722" width="10.5703125" bestFit="1" customWidth="1"/>
    <col min="9969" max="9969" width="20.140625" bestFit="1" customWidth="1"/>
    <col min="9970" max="9970" width="11.7109375" customWidth="1"/>
    <col min="9971" max="9976" width="13" customWidth="1"/>
    <col min="9978" max="9978" width="10.5703125" bestFit="1" customWidth="1"/>
    <col min="10225" max="10225" width="20.140625" bestFit="1" customWidth="1"/>
    <col min="10226" max="10226" width="11.7109375" customWidth="1"/>
    <col min="10227" max="10232" width="13" customWidth="1"/>
    <col min="10234" max="10234" width="10.5703125" bestFit="1" customWidth="1"/>
    <col min="10481" max="10481" width="20.140625" bestFit="1" customWidth="1"/>
    <col min="10482" max="10482" width="11.7109375" customWidth="1"/>
    <col min="10483" max="10488" width="13" customWidth="1"/>
    <col min="10490" max="10490" width="10.5703125" bestFit="1" customWidth="1"/>
    <col min="10737" max="10737" width="20.140625" bestFit="1" customWidth="1"/>
    <col min="10738" max="10738" width="11.7109375" customWidth="1"/>
    <col min="10739" max="10744" width="13" customWidth="1"/>
    <col min="10746" max="10746" width="10.5703125" bestFit="1" customWidth="1"/>
    <col min="10993" max="10993" width="20.140625" bestFit="1" customWidth="1"/>
    <col min="10994" max="10994" width="11.7109375" customWidth="1"/>
    <col min="10995" max="11000" width="13" customWidth="1"/>
    <col min="11002" max="11002" width="10.5703125" bestFit="1" customWidth="1"/>
    <col min="11249" max="11249" width="20.140625" bestFit="1" customWidth="1"/>
    <col min="11250" max="11250" width="11.7109375" customWidth="1"/>
    <col min="11251" max="11256" width="13" customWidth="1"/>
    <col min="11258" max="11258" width="10.5703125" bestFit="1" customWidth="1"/>
    <col min="11505" max="11505" width="20.140625" bestFit="1" customWidth="1"/>
    <col min="11506" max="11506" width="11.7109375" customWidth="1"/>
    <col min="11507" max="11512" width="13" customWidth="1"/>
    <col min="11514" max="11514" width="10.5703125" bestFit="1" customWidth="1"/>
    <col min="11761" max="11761" width="20.140625" bestFit="1" customWidth="1"/>
    <col min="11762" max="11762" width="11.7109375" customWidth="1"/>
    <col min="11763" max="11768" width="13" customWidth="1"/>
    <col min="11770" max="11770" width="10.5703125" bestFit="1" customWidth="1"/>
    <col min="12017" max="12017" width="20.140625" bestFit="1" customWidth="1"/>
    <col min="12018" max="12018" width="11.7109375" customWidth="1"/>
    <col min="12019" max="12024" width="13" customWidth="1"/>
    <col min="12026" max="12026" width="10.5703125" bestFit="1" customWidth="1"/>
    <col min="12273" max="12273" width="20.140625" bestFit="1" customWidth="1"/>
    <col min="12274" max="12274" width="11.7109375" customWidth="1"/>
    <col min="12275" max="12280" width="13" customWidth="1"/>
    <col min="12282" max="12282" width="10.5703125" bestFit="1" customWidth="1"/>
    <col min="12529" max="12529" width="20.140625" bestFit="1" customWidth="1"/>
    <col min="12530" max="12530" width="11.7109375" customWidth="1"/>
    <col min="12531" max="12536" width="13" customWidth="1"/>
    <col min="12538" max="12538" width="10.5703125" bestFit="1" customWidth="1"/>
    <col min="12785" max="12785" width="20.140625" bestFit="1" customWidth="1"/>
    <col min="12786" max="12786" width="11.7109375" customWidth="1"/>
    <col min="12787" max="12792" width="13" customWidth="1"/>
    <col min="12794" max="12794" width="10.5703125" bestFit="1" customWidth="1"/>
    <col min="13041" max="13041" width="20.140625" bestFit="1" customWidth="1"/>
    <col min="13042" max="13042" width="11.7109375" customWidth="1"/>
    <col min="13043" max="13048" width="13" customWidth="1"/>
    <col min="13050" max="13050" width="10.5703125" bestFit="1" customWidth="1"/>
    <col min="13297" max="13297" width="20.140625" bestFit="1" customWidth="1"/>
    <col min="13298" max="13298" width="11.7109375" customWidth="1"/>
    <col min="13299" max="13304" width="13" customWidth="1"/>
    <col min="13306" max="13306" width="10.5703125" bestFit="1" customWidth="1"/>
    <col min="13553" max="13553" width="20.140625" bestFit="1" customWidth="1"/>
    <col min="13554" max="13554" width="11.7109375" customWidth="1"/>
    <col min="13555" max="13560" width="13" customWidth="1"/>
    <col min="13562" max="13562" width="10.5703125" bestFit="1" customWidth="1"/>
    <col min="13809" max="13809" width="20.140625" bestFit="1" customWidth="1"/>
    <col min="13810" max="13810" width="11.7109375" customWidth="1"/>
    <col min="13811" max="13816" width="13" customWidth="1"/>
    <col min="13818" max="13818" width="10.5703125" bestFit="1" customWidth="1"/>
    <col min="14065" max="14065" width="20.140625" bestFit="1" customWidth="1"/>
    <col min="14066" max="14066" width="11.7109375" customWidth="1"/>
    <col min="14067" max="14072" width="13" customWidth="1"/>
    <col min="14074" max="14074" width="10.5703125" bestFit="1" customWidth="1"/>
    <col min="14321" max="14321" width="20.140625" bestFit="1" customWidth="1"/>
    <col min="14322" max="14322" width="11.7109375" customWidth="1"/>
    <col min="14323" max="14328" width="13" customWidth="1"/>
    <col min="14330" max="14330" width="10.5703125" bestFit="1" customWidth="1"/>
    <col min="14577" max="14577" width="20.140625" bestFit="1" customWidth="1"/>
    <col min="14578" max="14578" width="11.7109375" customWidth="1"/>
    <col min="14579" max="14584" width="13" customWidth="1"/>
    <col min="14586" max="14586" width="10.5703125" bestFit="1" customWidth="1"/>
    <col min="14833" max="14833" width="20.140625" bestFit="1" customWidth="1"/>
    <col min="14834" max="14834" width="11.7109375" customWidth="1"/>
    <col min="14835" max="14840" width="13" customWidth="1"/>
    <col min="14842" max="14842" width="10.5703125" bestFit="1" customWidth="1"/>
    <col min="15089" max="15089" width="20.140625" bestFit="1" customWidth="1"/>
    <col min="15090" max="15090" width="11.7109375" customWidth="1"/>
    <col min="15091" max="15096" width="13" customWidth="1"/>
    <col min="15098" max="15098" width="10.5703125" bestFit="1" customWidth="1"/>
    <col min="15345" max="15345" width="20.140625" bestFit="1" customWidth="1"/>
    <col min="15346" max="15346" width="11.7109375" customWidth="1"/>
    <col min="15347" max="15352" width="13" customWidth="1"/>
    <col min="15354" max="15354" width="10.5703125" bestFit="1" customWidth="1"/>
    <col min="15601" max="15601" width="20.140625" bestFit="1" customWidth="1"/>
    <col min="15602" max="15602" width="11.7109375" customWidth="1"/>
    <col min="15603" max="15608" width="13" customWidth="1"/>
    <col min="15610" max="15610" width="10.5703125" bestFit="1" customWidth="1"/>
    <col min="15857" max="15857" width="20.140625" bestFit="1" customWidth="1"/>
    <col min="15858" max="15858" width="11.7109375" customWidth="1"/>
    <col min="15859" max="15864" width="13" customWidth="1"/>
    <col min="15866" max="15866" width="10.5703125" bestFit="1" customWidth="1"/>
    <col min="16113" max="16113" width="20.140625" bestFit="1" customWidth="1"/>
    <col min="16114" max="16114" width="11.7109375" customWidth="1"/>
    <col min="16115" max="16120" width="13" customWidth="1"/>
    <col min="16122" max="16122" width="10.5703125" bestFit="1" customWidth="1"/>
  </cols>
  <sheetData>
    <row r="1" spans="1:18" ht="20.25" x14ac:dyDescent="0.3">
      <c r="A1" s="2919" t="s">
        <v>493</v>
      </c>
      <c r="B1" s="2920"/>
      <c r="C1" s="2920"/>
      <c r="D1" s="2920"/>
      <c r="E1" s="2920"/>
      <c r="F1" s="2920"/>
      <c r="G1" s="2920"/>
      <c r="H1" s="2921"/>
    </row>
    <row r="2" spans="1:18" ht="18" x14ac:dyDescent="0.25">
      <c r="A2" s="2733" t="s">
        <v>494</v>
      </c>
      <c r="B2" s="2734"/>
      <c r="C2" s="2734"/>
      <c r="D2" s="2734"/>
      <c r="E2" s="2734"/>
      <c r="F2" s="2734"/>
      <c r="G2" s="2734"/>
      <c r="H2" s="2735"/>
    </row>
    <row r="3" spans="1:18" ht="18" x14ac:dyDescent="0.25">
      <c r="A3" s="2733" t="s">
        <v>812</v>
      </c>
      <c r="B3" s="2734"/>
      <c r="C3" s="2734"/>
      <c r="D3" s="2734"/>
      <c r="E3" s="2734"/>
      <c r="F3" s="2734"/>
      <c r="G3" s="2734"/>
      <c r="H3" s="2735"/>
    </row>
    <row r="4" spans="1:18" ht="18" x14ac:dyDescent="0.25">
      <c r="A4" s="2733" t="s">
        <v>1</v>
      </c>
      <c r="B4" s="2734"/>
      <c r="C4" s="2734"/>
      <c r="D4" s="2734"/>
      <c r="E4" s="2734"/>
      <c r="F4" s="2734"/>
      <c r="G4" s="2734"/>
      <c r="H4" s="2735"/>
    </row>
    <row r="5" spans="1:18" ht="9.75" customHeight="1" x14ac:dyDescent="0.35">
      <c r="A5" s="2922"/>
      <c r="B5" s="2923"/>
      <c r="C5" s="2923"/>
      <c r="D5" s="2923"/>
      <c r="E5" s="2923"/>
      <c r="F5" s="2923"/>
      <c r="G5" s="2923"/>
      <c r="H5" s="2924"/>
    </row>
    <row r="6" spans="1:18" ht="21" customHeight="1" x14ac:dyDescent="0.2">
      <c r="A6" s="2925" t="s">
        <v>495</v>
      </c>
      <c r="B6" s="2927" t="s">
        <v>496</v>
      </c>
      <c r="C6" s="2928"/>
      <c r="D6" s="2928"/>
      <c r="E6" s="2928"/>
      <c r="F6" s="2929"/>
      <c r="G6" s="2930" t="s">
        <v>497</v>
      </c>
      <c r="H6" s="2932" t="s">
        <v>22</v>
      </c>
    </row>
    <row r="7" spans="1:18" ht="51.75" thickBot="1" x14ac:dyDescent="0.25">
      <c r="A7" s="2926"/>
      <c r="B7" s="1055" t="s">
        <v>498</v>
      </c>
      <c r="C7" s="1056" t="s">
        <v>499</v>
      </c>
      <c r="D7" s="1057" t="s">
        <v>500</v>
      </c>
      <c r="E7" s="1057" t="s">
        <v>927</v>
      </c>
      <c r="F7" s="1058" t="s">
        <v>928</v>
      </c>
      <c r="G7" s="2931"/>
      <c r="H7" s="2933"/>
    </row>
    <row r="8" spans="1:18" x14ac:dyDescent="0.2">
      <c r="A8" s="1059"/>
      <c r="B8" s="1060"/>
      <c r="C8" s="1061"/>
      <c r="D8" s="1061"/>
      <c r="E8" s="1061"/>
      <c r="F8" s="1061"/>
      <c r="G8" s="1062"/>
      <c r="H8" s="1063"/>
    </row>
    <row r="9" spans="1:18" ht="18" x14ac:dyDescent="0.25">
      <c r="A9" s="1059"/>
      <c r="B9" s="1064"/>
      <c r="C9" s="2934" t="s">
        <v>501</v>
      </c>
      <c r="D9" s="2935"/>
      <c r="E9" s="2935"/>
      <c r="F9" s="2936"/>
      <c r="G9" s="1065"/>
      <c r="H9" s="1066"/>
    </row>
    <row r="10" spans="1:18" x14ac:dyDescent="0.2">
      <c r="A10" s="1059"/>
      <c r="B10" s="1060"/>
      <c r="C10" s="1061"/>
      <c r="D10" s="1061"/>
      <c r="E10" s="1061"/>
      <c r="F10" s="1061"/>
      <c r="G10" s="1062"/>
      <c r="H10" s="1063"/>
    </row>
    <row r="11" spans="1:18" x14ac:dyDescent="0.2">
      <c r="A11" s="1067">
        <v>2008</v>
      </c>
      <c r="B11" s="1068">
        <v>8059</v>
      </c>
      <c r="C11" s="1069">
        <v>6072</v>
      </c>
      <c r="D11" s="1069">
        <v>1053</v>
      </c>
      <c r="E11" s="1069">
        <v>574</v>
      </c>
      <c r="F11" s="1069">
        <v>360</v>
      </c>
      <c r="G11" s="1070">
        <v>20817</v>
      </c>
      <c r="H11" s="1071">
        <v>28876</v>
      </c>
    </row>
    <row r="12" spans="1:18" x14ac:dyDescent="0.2">
      <c r="A12" s="1067"/>
      <c r="B12" s="1068"/>
      <c r="C12" s="1069"/>
      <c r="D12" s="1069"/>
      <c r="E12" s="1069"/>
      <c r="F12" s="1069"/>
      <c r="G12" s="1070"/>
      <c r="H12" s="1071"/>
    </row>
    <row r="13" spans="1:18" x14ac:dyDescent="0.2">
      <c r="A13" s="1067">
        <v>2009</v>
      </c>
      <c r="B13" s="1068">
        <v>9346</v>
      </c>
      <c r="C13" s="1069">
        <v>7143</v>
      </c>
      <c r="D13" s="1069">
        <v>1158</v>
      </c>
      <c r="E13" s="1069">
        <v>655</v>
      </c>
      <c r="F13" s="1069">
        <v>390</v>
      </c>
      <c r="G13" s="1070">
        <v>18451</v>
      </c>
      <c r="H13" s="1071">
        <v>27797</v>
      </c>
      <c r="K13" s="30"/>
      <c r="L13" s="30"/>
      <c r="M13" s="30"/>
      <c r="N13" s="30"/>
      <c r="O13" s="30"/>
      <c r="R13" s="30"/>
    </row>
    <row r="14" spans="1:18" x14ac:dyDescent="0.2">
      <c r="A14" s="1067"/>
      <c r="B14" s="1068"/>
      <c r="C14" s="1069"/>
      <c r="D14" s="1069"/>
      <c r="E14" s="1069"/>
      <c r="F14" s="1069"/>
      <c r="G14" s="1070"/>
      <c r="H14" s="1071"/>
    </row>
    <row r="15" spans="1:18" x14ac:dyDescent="0.2">
      <c r="A15" s="1067">
        <v>2010</v>
      </c>
      <c r="B15" s="1068">
        <v>9976</v>
      </c>
      <c r="C15" s="1069">
        <v>7722</v>
      </c>
      <c r="D15" s="1069">
        <v>1171</v>
      </c>
      <c r="E15" s="1069">
        <v>675</v>
      </c>
      <c r="F15" s="1069">
        <v>408</v>
      </c>
      <c r="G15" s="1070">
        <v>16401</v>
      </c>
      <c r="H15" s="1071">
        <v>26377</v>
      </c>
      <c r="K15" s="30"/>
      <c r="L15" s="30"/>
      <c r="M15" s="30"/>
      <c r="N15" s="30"/>
      <c r="O15" s="30"/>
    </row>
    <row r="16" spans="1:18" x14ac:dyDescent="0.2">
      <c r="A16" s="1067"/>
      <c r="B16" s="1068"/>
      <c r="C16" s="1069"/>
      <c r="D16" s="1069"/>
      <c r="E16" s="1069"/>
      <c r="F16" s="1069"/>
      <c r="G16" s="1070"/>
      <c r="H16" s="1071"/>
      <c r="O16" s="1940"/>
    </row>
    <row r="17" spans="1:15" x14ac:dyDescent="0.2">
      <c r="A17" s="1067">
        <v>2011</v>
      </c>
      <c r="B17" s="1068">
        <v>10220</v>
      </c>
      <c r="C17" s="1072">
        <v>7738</v>
      </c>
      <c r="D17" s="1072">
        <v>1362</v>
      </c>
      <c r="E17" s="1072">
        <v>740</v>
      </c>
      <c r="F17" s="1072">
        <v>380</v>
      </c>
      <c r="G17" s="1070">
        <v>15387</v>
      </c>
      <c r="H17" s="1071">
        <v>25607</v>
      </c>
    </row>
    <row r="18" spans="1:15" x14ac:dyDescent="0.2">
      <c r="A18" s="1067"/>
      <c r="B18" s="1068"/>
      <c r="C18" s="1072"/>
      <c r="D18" s="1072"/>
      <c r="E18" s="1072"/>
      <c r="F18" s="1072"/>
      <c r="G18" s="1070"/>
      <c r="H18" s="1071"/>
    </row>
    <row r="19" spans="1:15" x14ac:dyDescent="0.2">
      <c r="A19" s="1067">
        <v>2012</v>
      </c>
      <c r="B19" s="1068">
        <v>9781</v>
      </c>
      <c r="C19" s="1072">
        <v>7387</v>
      </c>
      <c r="D19" s="1072">
        <v>1382</v>
      </c>
      <c r="E19" s="1072">
        <v>684</v>
      </c>
      <c r="F19" s="1072">
        <v>328</v>
      </c>
      <c r="G19" s="1070">
        <v>14434</v>
      </c>
      <c r="H19" s="1071">
        <v>24215</v>
      </c>
    </row>
    <row r="20" spans="1:15" x14ac:dyDescent="0.2">
      <c r="A20" s="1067"/>
      <c r="B20" s="1068"/>
      <c r="C20" s="1072"/>
      <c r="D20" s="1072"/>
      <c r="E20" s="1072"/>
      <c r="F20" s="1072"/>
      <c r="G20" s="1070"/>
      <c r="H20" s="1071"/>
      <c r="K20" s="30"/>
      <c r="L20" s="30"/>
      <c r="M20" s="30"/>
      <c r="N20" s="30"/>
      <c r="O20" s="30"/>
    </row>
    <row r="21" spans="1:15" x14ac:dyDescent="0.2">
      <c r="A21" s="1067">
        <v>2013</v>
      </c>
      <c r="B21" s="1068">
        <f>SUM(C21:F21)</f>
        <v>9270</v>
      </c>
      <c r="C21" s="1072">
        <v>6954</v>
      </c>
      <c r="D21" s="1072">
        <v>1351</v>
      </c>
      <c r="E21" s="1072">
        <v>649</v>
      </c>
      <c r="F21" s="1072">
        <v>316</v>
      </c>
      <c r="G21" s="1070">
        <v>14129</v>
      </c>
      <c r="H21" s="1071">
        <v>23399</v>
      </c>
    </row>
    <row r="22" spans="1:15" x14ac:dyDescent="0.2">
      <c r="A22" s="1059"/>
      <c r="B22" s="1060"/>
      <c r="C22" s="1061"/>
      <c r="D22" s="1061"/>
      <c r="E22" s="1061"/>
      <c r="F22" s="1061"/>
      <c r="G22" s="1062"/>
      <c r="H22" s="1063"/>
    </row>
    <row r="23" spans="1:15" ht="18" x14ac:dyDescent="0.2">
      <c r="A23" s="1073" t="s">
        <v>17</v>
      </c>
      <c r="B23" s="1064"/>
      <c r="C23" s="2937" t="s">
        <v>502</v>
      </c>
      <c r="D23" s="2938"/>
      <c r="E23" s="2938"/>
      <c r="F23" s="2939"/>
      <c r="G23" s="1065"/>
      <c r="H23" s="1066"/>
    </row>
    <row r="24" spans="1:15" x14ac:dyDescent="0.2">
      <c r="A24" s="1059"/>
      <c r="B24" s="1060"/>
      <c r="C24" s="1061"/>
      <c r="D24" s="1061"/>
      <c r="E24" s="1061"/>
      <c r="F24" s="1061"/>
      <c r="G24" s="1062"/>
      <c r="H24" s="1063"/>
    </row>
    <row r="25" spans="1:15" x14ac:dyDescent="0.2">
      <c r="A25" s="1067">
        <v>2008</v>
      </c>
      <c r="B25" s="1074">
        <v>0.27908990164842779</v>
      </c>
      <c r="C25" s="1075">
        <v>0.2102784319157778</v>
      </c>
      <c r="D25" s="1075">
        <v>3.646626956642194E-2</v>
      </c>
      <c r="E25" s="1075">
        <v>1.987809945975897E-2</v>
      </c>
      <c r="F25" s="1076">
        <v>1.246710070646904E-2</v>
      </c>
      <c r="G25" s="1077">
        <v>0.72091009835157227</v>
      </c>
      <c r="H25" s="1078">
        <v>1</v>
      </c>
    </row>
    <row r="26" spans="1:15" x14ac:dyDescent="0.2">
      <c r="A26" s="1067"/>
      <c r="B26" s="1060"/>
      <c r="C26" s="1061"/>
      <c r="D26" s="1061"/>
      <c r="E26" s="1061"/>
      <c r="F26" s="1061"/>
      <c r="G26" s="1062"/>
      <c r="H26" s="1063"/>
    </row>
    <row r="27" spans="1:15" x14ac:dyDescent="0.2">
      <c r="A27" s="1067">
        <v>2009</v>
      </c>
      <c r="B27" s="1074">
        <v>0.33622333345325034</v>
      </c>
      <c r="C27" s="1075">
        <v>0.25697017663776667</v>
      </c>
      <c r="D27" s="1075">
        <v>4.1659171853077673E-2</v>
      </c>
      <c r="E27" s="1075">
        <v>2.3563693923804727E-2</v>
      </c>
      <c r="F27" s="1076">
        <v>1.4030291038601287E-2</v>
      </c>
      <c r="G27" s="1077">
        <v>0.66377666654674961</v>
      </c>
      <c r="H27" s="1078">
        <v>1</v>
      </c>
    </row>
    <row r="28" spans="1:15" x14ac:dyDescent="0.2">
      <c r="A28" s="1067"/>
      <c r="B28" s="1060"/>
      <c r="C28" s="1061"/>
      <c r="D28" s="1061"/>
      <c r="E28" s="1061"/>
      <c r="F28" s="1061"/>
      <c r="G28" s="1062"/>
      <c r="H28" s="1063"/>
    </row>
    <row r="29" spans="1:15" x14ac:dyDescent="0.2">
      <c r="A29" s="1067">
        <v>2010</v>
      </c>
      <c r="B29" s="1074">
        <v>0.378208287523221</v>
      </c>
      <c r="C29" s="1075">
        <v>0.29275505174963035</v>
      </c>
      <c r="D29" s="1075">
        <v>4.4394737839784662E-2</v>
      </c>
      <c r="E29" s="1075">
        <v>2.5590476551541116E-2</v>
      </c>
      <c r="F29" s="1076">
        <v>1.5468021382264852E-2</v>
      </c>
      <c r="G29" s="1077">
        <v>0.621791712476779</v>
      </c>
      <c r="H29" s="1078">
        <v>1</v>
      </c>
    </row>
    <row r="30" spans="1:15" x14ac:dyDescent="0.2">
      <c r="A30" s="1067"/>
      <c r="B30" s="1060"/>
      <c r="C30" s="1061"/>
      <c r="D30" s="1061"/>
      <c r="E30" s="1061"/>
      <c r="F30" s="1061"/>
      <c r="G30" s="1062"/>
      <c r="H30" s="1063"/>
      <c r="K30" s="861"/>
      <c r="L30" s="861"/>
      <c r="M30" s="861"/>
      <c r="N30" s="861"/>
      <c r="O30" s="861"/>
    </row>
    <row r="31" spans="1:15" x14ac:dyDescent="0.2">
      <c r="A31" s="1067">
        <v>2011</v>
      </c>
      <c r="B31" s="1074">
        <v>0.39910961846370135</v>
      </c>
      <c r="C31" s="1075">
        <v>0.30218299683680244</v>
      </c>
      <c r="D31" s="1075">
        <v>5.3188581247315188E-2</v>
      </c>
      <c r="E31" s="1075">
        <v>2.8898348107939235E-2</v>
      </c>
      <c r="F31" s="1075">
        <v>1.4839692271644472E-2</v>
      </c>
      <c r="G31" s="1079">
        <v>0.60096848517983359</v>
      </c>
      <c r="H31" s="1078">
        <v>1</v>
      </c>
      <c r="K31" s="1943"/>
      <c r="L31" s="1944"/>
      <c r="M31" s="1944"/>
      <c r="N31" s="1944"/>
      <c r="O31" s="1944"/>
    </row>
    <row r="32" spans="1:15" x14ac:dyDescent="0.2">
      <c r="A32" s="1067"/>
      <c r="B32" s="1060"/>
      <c r="C32" s="1061"/>
      <c r="D32" s="1061"/>
      <c r="E32" s="1061"/>
      <c r="F32" s="1061"/>
      <c r="G32" s="1062"/>
      <c r="H32" s="1063"/>
      <c r="K32" s="861"/>
      <c r="L32" s="861"/>
      <c r="M32" s="861"/>
      <c r="N32" s="861"/>
      <c r="O32" s="861"/>
    </row>
    <row r="33" spans="1:8" x14ac:dyDescent="0.2">
      <c r="A33" s="1067">
        <v>2012</v>
      </c>
      <c r="B33" s="1074">
        <v>0.40392318810654554</v>
      </c>
      <c r="C33" s="1075">
        <v>0.3050588478215982</v>
      </c>
      <c r="D33" s="1075">
        <v>5.7072062771009707E-2</v>
      </c>
      <c r="E33" s="1075">
        <v>2.8246954367127812E-2</v>
      </c>
      <c r="F33" s="1075">
        <v>1.3545323146809828E-2</v>
      </c>
      <c r="G33" s="1079">
        <v>0.59607681189345452</v>
      </c>
      <c r="H33" s="1078">
        <v>1</v>
      </c>
    </row>
    <row r="34" spans="1:8" x14ac:dyDescent="0.2">
      <c r="A34" s="1067"/>
      <c r="B34" s="1074"/>
      <c r="C34" s="1075"/>
      <c r="D34" s="1075"/>
      <c r="E34" s="1075"/>
      <c r="F34" s="1075"/>
      <c r="G34" s="1079"/>
      <c r="H34" s="1078"/>
    </row>
    <row r="35" spans="1:8" x14ac:dyDescent="0.2">
      <c r="A35" s="1067">
        <v>2013</v>
      </c>
      <c r="B35" s="1074">
        <f>B21/H21</f>
        <v>0.39617077652891147</v>
      </c>
      <c r="C35" s="1075">
        <f>C21/H21</f>
        <v>0.29719218770032907</v>
      </c>
      <c r="D35" s="1075">
        <f>D21/H21</f>
        <v>5.7737510150006409E-2</v>
      </c>
      <c r="E35" s="1075">
        <f>E21/H21</f>
        <v>2.7736228043933501E-2</v>
      </c>
      <c r="F35" s="1075">
        <f>F21/H21</f>
        <v>1.3504850634642506E-2</v>
      </c>
      <c r="G35" s="1079">
        <f>G21/H21</f>
        <v>0.60382922347108847</v>
      </c>
      <c r="H35" s="1078">
        <v>1</v>
      </c>
    </row>
    <row r="36" spans="1:8" ht="13.5" thickBot="1" x14ac:dyDescent="0.25">
      <c r="A36" s="1080"/>
      <c r="B36" s="1081"/>
      <c r="C36" s="1082"/>
      <c r="D36" s="1082"/>
      <c r="E36" s="1082"/>
      <c r="F36" s="1082"/>
      <c r="G36" s="1083"/>
      <c r="H36" s="1084"/>
    </row>
    <row r="38" spans="1:8" x14ac:dyDescent="0.2">
      <c r="A38" s="2786" t="s">
        <v>503</v>
      </c>
      <c r="B38" s="2786"/>
      <c r="C38" s="2786"/>
      <c r="D38" s="2786"/>
      <c r="E38" s="2786"/>
      <c r="F38" s="2786"/>
      <c r="G38" s="2786"/>
      <c r="H38" s="2786"/>
    </row>
    <row r="39" spans="1:8" x14ac:dyDescent="0.2">
      <c r="A39" s="2786" t="s">
        <v>504</v>
      </c>
      <c r="B39" s="2786"/>
      <c r="C39" s="2786"/>
      <c r="D39" s="2786"/>
      <c r="E39" s="2786"/>
      <c r="F39" s="2786"/>
      <c r="G39" s="2786"/>
      <c r="H39" s="2786"/>
    </row>
    <row r="40" spans="1:8" x14ac:dyDescent="0.2">
      <c r="A40" s="2571" t="s">
        <v>929</v>
      </c>
      <c r="B40" s="2786"/>
      <c r="C40" s="2786"/>
      <c r="D40" s="2786"/>
      <c r="E40" s="2786"/>
      <c r="F40" s="2786"/>
      <c r="G40" s="2786"/>
      <c r="H40" s="2786"/>
    </row>
  </sheetData>
  <mergeCells count="14">
    <mergeCell ref="A40:H40"/>
    <mergeCell ref="A1:H1"/>
    <mergeCell ref="A2:H2"/>
    <mergeCell ref="A3:H3"/>
    <mergeCell ref="A4:H4"/>
    <mergeCell ref="A5:H5"/>
    <mergeCell ref="A6:A7"/>
    <mergeCell ref="B6:F6"/>
    <mergeCell ref="G6:G7"/>
    <mergeCell ref="H6:H7"/>
    <mergeCell ref="C9:F9"/>
    <mergeCell ref="C23:F23"/>
    <mergeCell ref="A38:H38"/>
    <mergeCell ref="A39:H39"/>
  </mergeCells>
  <printOptions horizontalCentered="1"/>
  <pageMargins left="0.7" right="0.7" top="0.75" bottom="0.5" header="0.3" footer="0.3"/>
  <pageSetup scale="9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Q41"/>
  <sheetViews>
    <sheetView zoomScaleNormal="100" workbookViewId="0">
      <selection activeCell="D10" sqref="D10"/>
    </sheetView>
  </sheetViews>
  <sheetFormatPr defaultRowHeight="12.75" x14ac:dyDescent="0.2"/>
  <cols>
    <col min="1" max="1" width="20.140625" bestFit="1" customWidth="1"/>
    <col min="2" max="2" width="11.7109375" customWidth="1"/>
    <col min="3" max="4" width="16.140625" customWidth="1"/>
    <col min="5" max="5" width="14.28515625" customWidth="1"/>
    <col min="6" max="7" width="13" customWidth="1"/>
    <col min="8" max="8" width="15.28515625" customWidth="1"/>
    <col min="9" max="9" width="18.85546875" customWidth="1"/>
    <col min="12" max="12" width="10.140625" bestFit="1" customWidth="1"/>
    <col min="13" max="13" width="11.42578125" bestFit="1" customWidth="1"/>
    <col min="14" max="14" width="18.7109375" bestFit="1" customWidth="1"/>
    <col min="15" max="15" width="17.140625" bestFit="1" customWidth="1"/>
    <col min="16" max="16" width="16" bestFit="1" customWidth="1"/>
    <col min="17" max="17" width="14.5703125" bestFit="1" customWidth="1"/>
    <col min="19" max="19" width="13" bestFit="1" customWidth="1"/>
    <col min="214" max="214" width="20.140625" bestFit="1" customWidth="1"/>
    <col min="215" max="215" width="11.7109375" customWidth="1"/>
    <col min="216" max="221" width="13" customWidth="1"/>
    <col min="223" max="223" width="10.5703125" bestFit="1" customWidth="1"/>
    <col min="470" max="470" width="20.140625" bestFit="1" customWidth="1"/>
    <col min="471" max="471" width="11.7109375" customWidth="1"/>
    <col min="472" max="477" width="13" customWidth="1"/>
    <col min="479" max="479" width="10.5703125" bestFit="1" customWidth="1"/>
    <col min="726" max="726" width="20.140625" bestFit="1" customWidth="1"/>
    <col min="727" max="727" width="11.7109375" customWidth="1"/>
    <col min="728" max="733" width="13" customWidth="1"/>
    <col min="735" max="735" width="10.5703125" bestFit="1" customWidth="1"/>
    <col min="982" max="982" width="20.140625" bestFit="1" customWidth="1"/>
    <col min="983" max="983" width="11.7109375" customWidth="1"/>
    <col min="984" max="989" width="13" customWidth="1"/>
    <col min="991" max="991" width="10.5703125" bestFit="1" customWidth="1"/>
    <col min="1238" max="1238" width="20.140625" bestFit="1" customWidth="1"/>
    <col min="1239" max="1239" width="11.7109375" customWidth="1"/>
    <col min="1240" max="1245" width="13" customWidth="1"/>
    <col min="1247" max="1247" width="10.5703125" bestFit="1" customWidth="1"/>
    <col min="1494" max="1494" width="20.140625" bestFit="1" customWidth="1"/>
    <col min="1495" max="1495" width="11.7109375" customWidth="1"/>
    <col min="1496" max="1501" width="13" customWidth="1"/>
    <col min="1503" max="1503" width="10.5703125" bestFit="1" customWidth="1"/>
    <col min="1750" max="1750" width="20.140625" bestFit="1" customWidth="1"/>
    <col min="1751" max="1751" width="11.7109375" customWidth="1"/>
    <col min="1752" max="1757" width="13" customWidth="1"/>
    <col min="1759" max="1759" width="10.5703125" bestFit="1" customWidth="1"/>
    <col min="2006" max="2006" width="20.140625" bestFit="1" customWidth="1"/>
    <col min="2007" max="2007" width="11.7109375" customWidth="1"/>
    <col min="2008" max="2013" width="13" customWidth="1"/>
    <col min="2015" max="2015" width="10.5703125" bestFit="1" customWidth="1"/>
    <col min="2262" max="2262" width="20.140625" bestFit="1" customWidth="1"/>
    <col min="2263" max="2263" width="11.7109375" customWidth="1"/>
    <col min="2264" max="2269" width="13" customWidth="1"/>
    <col min="2271" max="2271" width="10.5703125" bestFit="1" customWidth="1"/>
    <col min="2518" max="2518" width="20.140625" bestFit="1" customWidth="1"/>
    <col min="2519" max="2519" width="11.7109375" customWidth="1"/>
    <col min="2520" max="2525" width="13" customWidth="1"/>
    <col min="2527" max="2527" width="10.5703125" bestFit="1" customWidth="1"/>
    <col min="2774" max="2774" width="20.140625" bestFit="1" customWidth="1"/>
    <col min="2775" max="2775" width="11.7109375" customWidth="1"/>
    <col min="2776" max="2781" width="13" customWidth="1"/>
    <col min="2783" max="2783" width="10.5703125" bestFit="1" customWidth="1"/>
    <col min="3030" max="3030" width="20.140625" bestFit="1" customWidth="1"/>
    <col min="3031" max="3031" width="11.7109375" customWidth="1"/>
    <col min="3032" max="3037" width="13" customWidth="1"/>
    <col min="3039" max="3039" width="10.5703125" bestFit="1" customWidth="1"/>
    <col min="3286" max="3286" width="20.140625" bestFit="1" customWidth="1"/>
    <col min="3287" max="3287" width="11.7109375" customWidth="1"/>
    <col min="3288" max="3293" width="13" customWidth="1"/>
    <col min="3295" max="3295" width="10.5703125" bestFit="1" customWidth="1"/>
    <col min="3542" max="3542" width="20.140625" bestFit="1" customWidth="1"/>
    <col min="3543" max="3543" width="11.7109375" customWidth="1"/>
    <col min="3544" max="3549" width="13" customWidth="1"/>
    <col min="3551" max="3551" width="10.5703125" bestFit="1" customWidth="1"/>
    <col min="3798" max="3798" width="20.140625" bestFit="1" customWidth="1"/>
    <col min="3799" max="3799" width="11.7109375" customWidth="1"/>
    <col min="3800" max="3805" width="13" customWidth="1"/>
    <col min="3807" max="3807" width="10.5703125" bestFit="1" customWidth="1"/>
    <col min="4054" max="4054" width="20.140625" bestFit="1" customWidth="1"/>
    <col min="4055" max="4055" width="11.7109375" customWidth="1"/>
    <col min="4056" max="4061" width="13" customWidth="1"/>
    <col min="4063" max="4063" width="10.5703125" bestFit="1" customWidth="1"/>
    <col min="4310" max="4310" width="20.140625" bestFit="1" customWidth="1"/>
    <col min="4311" max="4311" width="11.7109375" customWidth="1"/>
    <col min="4312" max="4317" width="13" customWidth="1"/>
    <col min="4319" max="4319" width="10.5703125" bestFit="1" customWidth="1"/>
    <col min="4566" max="4566" width="20.140625" bestFit="1" customWidth="1"/>
    <col min="4567" max="4567" width="11.7109375" customWidth="1"/>
    <col min="4568" max="4573" width="13" customWidth="1"/>
    <col min="4575" max="4575" width="10.5703125" bestFit="1" customWidth="1"/>
    <col min="4822" max="4822" width="20.140625" bestFit="1" customWidth="1"/>
    <col min="4823" max="4823" width="11.7109375" customWidth="1"/>
    <col min="4824" max="4829" width="13" customWidth="1"/>
    <col min="4831" max="4831" width="10.5703125" bestFit="1" customWidth="1"/>
    <col min="5078" max="5078" width="20.140625" bestFit="1" customWidth="1"/>
    <col min="5079" max="5079" width="11.7109375" customWidth="1"/>
    <col min="5080" max="5085" width="13" customWidth="1"/>
    <col min="5087" max="5087" width="10.5703125" bestFit="1" customWidth="1"/>
    <col min="5334" max="5334" width="20.140625" bestFit="1" customWidth="1"/>
    <col min="5335" max="5335" width="11.7109375" customWidth="1"/>
    <col min="5336" max="5341" width="13" customWidth="1"/>
    <col min="5343" max="5343" width="10.5703125" bestFit="1" customWidth="1"/>
    <col min="5590" max="5590" width="20.140625" bestFit="1" customWidth="1"/>
    <col min="5591" max="5591" width="11.7109375" customWidth="1"/>
    <col min="5592" max="5597" width="13" customWidth="1"/>
    <col min="5599" max="5599" width="10.5703125" bestFit="1" customWidth="1"/>
    <col min="5846" max="5846" width="20.140625" bestFit="1" customWidth="1"/>
    <col min="5847" max="5847" width="11.7109375" customWidth="1"/>
    <col min="5848" max="5853" width="13" customWidth="1"/>
    <col min="5855" max="5855" width="10.5703125" bestFit="1" customWidth="1"/>
    <col min="6102" max="6102" width="20.140625" bestFit="1" customWidth="1"/>
    <col min="6103" max="6103" width="11.7109375" customWidth="1"/>
    <col min="6104" max="6109" width="13" customWidth="1"/>
    <col min="6111" max="6111" width="10.5703125" bestFit="1" customWidth="1"/>
    <col min="6358" max="6358" width="20.140625" bestFit="1" customWidth="1"/>
    <col min="6359" max="6359" width="11.7109375" customWidth="1"/>
    <col min="6360" max="6365" width="13" customWidth="1"/>
    <col min="6367" max="6367" width="10.5703125" bestFit="1" customWidth="1"/>
    <col min="6614" max="6614" width="20.140625" bestFit="1" customWidth="1"/>
    <col min="6615" max="6615" width="11.7109375" customWidth="1"/>
    <col min="6616" max="6621" width="13" customWidth="1"/>
    <col min="6623" max="6623" width="10.5703125" bestFit="1" customWidth="1"/>
    <col min="6870" max="6870" width="20.140625" bestFit="1" customWidth="1"/>
    <col min="6871" max="6871" width="11.7109375" customWidth="1"/>
    <col min="6872" max="6877" width="13" customWidth="1"/>
    <col min="6879" max="6879" width="10.5703125" bestFit="1" customWidth="1"/>
    <col min="7126" max="7126" width="20.140625" bestFit="1" customWidth="1"/>
    <col min="7127" max="7127" width="11.7109375" customWidth="1"/>
    <col min="7128" max="7133" width="13" customWidth="1"/>
    <col min="7135" max="7135" width="10.5703125" bestFit="1" customWidth="1"/>
    <col min="7382" max="7382" width="20.140625" bestFit="1" customWidth="1"/>
    <col min="7383" max="7383" width="11.7109375" customWidth="1"/>
    <col min="7384" max="7389" width="13" customWidth="1"/>
    <col min="7391" max="7391" width="10.5703125" bestFit="1" customWidth="1"/>
    <col min="7638" max="7638" width="20.140625" bestFit="1" customWidth="1"/>
    <col min="7639" max="7639" width="11.7109375" customWidth="1"/>
    <col min="7640" max="7645" width="13" customWidth="1"/>
    <col min="7647" max="7647" width="10.5703125" bestFit="1" customWidth="1"/>
    <col min="7894" max="7894" width="20.140625" bestFit="1" customWidth="1"/>
    <col min="7895" max="7895" width="11.7109375" customWidth="1"/>
    <col min="7896" max="7901" width="13" customWidth="1"/>
    <col min="7903" max="7903" width="10.5703125" bestFit="1" customWidth="1"/>
    <col min="8150" max="8150" width="20.140625" bestFit="1" customWidth="1"/>
    <col min="8151" max="8151" width="11.7109375" customWidth="1"/>
    <col min="8152" max="8157" width="13" customWidth="1"/>
    <col min="8159" max="8159" width="10.5703125" bestFit="1" customWidth="1"/>
    <col min="8406" max="8406" width="20.140625" bestFit="1" customWidth="1"/>
    <col min="8407" max="8407" width="11.7109375" customWidth="1"/>
    <col min="8408" max="8413" width="13" customWidth="1"/>
    <col min="8415" max="8415" width="10.5703125" bestFit="1" customWidth="1"/>
    <col min="8662" max="8662" width="20.140625" bestFit="1" customWidth="1"/>
    <col min="8663" max="8663" width="11.7109375" customWidth="1"/>
    <col min="8664" max="8669" width="13" customWidth="1"/>
    <col min="8671" max="8671" width="10.5703125" bestFit="1" customWidth="1"/>
    <col min="8918" max="8918" width="20.140625" bestFit="1" customWidth="1"/>
    <col min="8919" max="8919" width="11.7109375" customWidth="1"/>
    <col min="8920" max="8925" width="13" customWidth="1"/>
    <col min="8927" max="8927" width="10.5703125" bestFit="1" customWidth="1"/>
    <col min="9174" max="9174" width="20.140625" bestFit="1" customWidth="1"/>
    <col min="9175" max="9175" width="11.7109375" customWidth="1"/>
    <col min="9176" max="9181" width="13" customWidth="1"/>
    <col min="9183" max="9183" width="10.5703125" bestFit="1" customWidth="1"/>
    <col min="9430" max="9430" width="20.140625" bestFit="1" customWidth="1"/>
    <col min="9431" max="9431" width="11.7109375" customWidth="1"/>
    <col min="9432" max="9437" width="13" customWidth="1"/>
    <col min="9439" max="9439" width="10.5703125" bestFit="1" customWidth="1"/>
    <col min="9686" max="9686" width="20.140625" bestFit="1" customWidth="1"/>
    <col min="9687" max="9687" width="11.7109375" customWidth="1"/>
    <col min="9688" max="9693" width="13" customWidth="1"/>
    <col min="9695" max="9695" width="10.5703125" bestFit="1" customWidth="1"/>
    <col min="9942" max="9942" width="20.140625" bestFit="1" customWidth="1"/>
    <col min="9943" max="9943" width="11.7109375" customWidth="1"/>
    <col min="9944" max="9949" width="13" customWidth="1"/>
    <col min="9951" max="9951" width="10.5703125" bestFit="1" customWidth="1"/>
    <col min="10198" max="10198" width="20.140625" bestFit="1" customWidth="1"/>
    <col min="10199" max="10199" width="11.7109375" customWidth="1"/>
    <col min="10200" max="10205" width="13" customWidth="1"/>
    <col min="10207" max="10207" width="10.5703125" bestFit="1" customWidth="1"/>
    <col min="10454" max="10454" width="20.140625" bestFit="1" customWidth="1"/>
    <col min="10455" max="10455" width="11.7109375" customWidth="1"/>
    <col min="10456" max="10461" width="13" customWidth="1"/>
    <col min="10463" max="10463" width="10.5703125" bestFit="1" customWidth="1"/>
    <col min="10710" max="10710" width="20.140625" bestFit="1" customWidth="1"/>
    <col min="10711" max="10711" width="11.7109375" customWidth="1"/>
    <col min="10712" max="10717" width="13" customWidth="1"/>
    <col min="10719" max="10719" width="10.5703125" bestFit="1" customWidth="1"/>
    <col min="10966" max="10966" width="20.140625" bestFit="1" customWidth="1"/>
    <col min="10967" max="10967" width="11.7109375" customWidth="1"/>
    <col min="10968" max="10973" width="13" customWidth="1"/>
    <col min="10975" max="10975" width="10.5703125" bestFit="1" customWidth="1"/>
    <col min="11222" max="11222" width="20.140625" bestFit="1" customWidth="1"/>
    <col min="11223" max="11223" width="11.7109375" customWidth="1"/>
    <col min="11224" max="11229" width="13" customWidth="1"/>
    <col min="11231" max="11231" width="10.5703125" bestFit="1" customWidth="1"/>
    <col min="11478" max="11478" width="20.140625" bestFit="1" customWidth="1"/>
    <col min="11479" max="11479" width="11.7109375" customWidth="1"/>
    <col min="11480" max="11485" width="13" customWidth="1"/>
    <col min="11487" max="11487" width="10.5703125" bestFit="1" customWidth="1"/>
    <col min="11734" max="11734" width="20.140625" bestFit="1" customWidth="1"/>
    <col min="11735" max="11735" width="11.7109375" customWidth="1"/>
    <col min="11736" max="11741" width="13" customWidth="1"/>
    <col min="11743" max="11743" width="10.5703125" bestFit="1" customWidth="1"/>
    <col min="11990" max="11990" width="20.140625" bestFit="1" customWidth="1"/>
    <col min="11991" max="11991" width="11.7109375" customWidth="1"/>
    <col min="11992" max="11997" width="13" customWidth="1"/>
    <col min="11999" max="11999" width="10.5703125" bestFit="1" customWidth="1"/>
    <col min="12246" max="12246" width="20.140625" bestFit="1" customWidth="1"/>
    <col min="12247" max="12247" width="11.7109375" customWidth="1"/>
    <col min="12248" max="12253" width="13" customWidth="1"/>
    <col min="12255" max="12255" width="10.5703125" bestFit="1" customWidth="1"/>
    <col min="12502" max="12502" width="20.140625" bestFit="1" customWidth="1"/>
    <col min="12503" max="12503" width="11.7109375" customWidth="1"/>
    <col min="12504" max="12509" width="13" customWidth="1"/>
    <col min="12511" max="12511" width="10.5703125" bestFit="1" customWidth="1"/>
    <col min="12758" max="12758" width="20.140625" bestFit="1" customWidth="1"/>
    <col min="12759" max="12759" width="11.7109375" customWidth="1"/>
    <col min="12760" max="12765" width="13" customWidth="1"/>
    <col min="12767" max="12767" width="10.5703125" bestFit="1" customWidth="1"/>
    <col min="13014" max="13014" width="20.140625" bestFit="1" customWidth="1"/>
    <col min="13015" max="13015" width="11.7109375" customWidth="1"/>
    <col min="13016" max="13021" width="13" customWidth="1"/>
    <col min="13023" max="13023" width="10.5703125" bestFit="1" customWidth="1"/>
    <col min="13270" max="13270" width="20.140625" bestFit="1" customWidth="1"/>
    <col min="13271" max="13271" width="11.7109375" customWidth="1"/>
    <col min="13272" max="13277" width="13" customWidth="1"/>
    <col min="13279" max="13279" width="10.5703125" bestFit="1" customWidth="1"/>
    <col min="13526" max="13526" width="20.140625" bestFit="1" customWidth="1"/>
    <col min="13527" max="13527" width="11.7109375" customWidth="1"/>
    <col min="13528" max="13533" width="13" customWidth="1"/>
    <col min="13535" max="13535" width="10.5703125" bestFit="1" customWidth="1"/>
    <col min="13782" max="13782" width="20.140625" bestFit="1" customWidth="1"/>
    <col min="13783" max="13783" width="11.7109375" customWidth="1"/>
    <col min="13784" max="13789" width="13" customWidth="1"/>
    <col min="13791" max="13791" width="10.5703125" bestFit="1" customWidth="1"/>
    <col min="14038" max="14038" width="20.140625" bestFit="1" customWidth="1"/>
    <col min="14039" max="14039" width="11.7109375" customWidth="1"/>
    <col min="14040" max="14045" width="13" customWidth="1"/>
    <col min="14047" max="14047" width="10.5703125" bestFit="1" customWidth="1"/>
    <col min="14294" max="14294" width="20.140625" bestFit="1" customWidth="1"/>
    <col min="14295" max="14295" width="11.7109375" customWidth="1"/>
    <col min="14296" max="14301" width="13" customWidth="1"/>
    <col min="14303" max="14303" width="10.5703125" bestFit="1" customWidth="1"/>
    <col min="14550" max="14550" width="20.140625" bestFit="1" customWidth="1"/>
    <col min="14551" max="14551" width="11.7109375" customWidth="1"/>
    <col min="14552" max="14557" width="13" customWidth="1"/>
    <col min="14559" max="14559" width="10.5703125" bestFit="1" customWidth="1"/>
    <col min="14806" max="14806" width="20.140625" bestFit="1" customWidth="1"/>
    <col min="14807" max="14807" width="11.7109375" customWidth="1"/>
    <col min="14808" max="14813" width="13" customWidth="1"/>
    <col min="14815" max="14815" width="10.5703125" bestFit="1" customWidth="1"/>
    <col min="15062" max="15062" width="20.140625" bestFit="1" customWidth="1"/>
    <col min="15063" max="15063" width="11.7109375" customWidth="1"/>
    <col min="15064" max="15069" width="13" customWidth="1"/>
    <col min="15071" max="15071" width="10.5703125" bestFit="1" customWidth="1"/>
    <col min="15318" max="15318" width="20.140625" bestFit="1" customWidth="1"/>
    <col min="15319" max="15319" width="11.7109375" customWidth="1"/>
    <col min="15320" max="15325" width="13" customWidth="1"/>
    <col min="15327" max="15327" width="10.5703125" bestFit="1" customWidth="1"/>
    <col min="15574" max="15574" width="20.140625" bestFit="1" customWidth="1"/>
    <col min="15575" max="15575" width="11.7109375" customWidth="1"/>
    <col min="15576" max="15581" width="13" customWidth="1"/>
    <col min="15583" max="15583" width="10.5703125" bestFit="1" customWidth="1"/>
    <col min="15830" max="15830" width="20.140625" bestFit="1" customWidth="1"/>
    <col min="15831" max="15831" width="11.7109375" customWidth="1"/>
    <col min="15832" max="15837" width="13" customWidth="1"/>
    <col min="15839" max="15839" width="10.5703125" bestFit="1" customWidth="1"/>
    <col min="16086" max="16086" width="20.140625" bestFit="1" customWidth="1"/>
    <col min="16087" max="16087" width="11.7109375" customWidth="1"/>
    <col min="16088" max="16093" width="13" customWidth="1"/>
    <col min="16095" max="16095" width="10.5703125" bestFit="1" customWidth="1"/>
  </cols>
  <sheetData>
    <row r="1" spans="1:17" ht="20.25" x14ac:dyDescent="0.3">
      <c r="A1" s="2919" t="s">
        <v>505</v>
      </c>
      <c r="B1" s="2920"/>
      <c r="C1" s="2920"/>
      <c r="D1" s="2920"/>
      <c r="E1" s="2920"/>
      <c r="F1" s="2920"/>
      <c r="G1" s="2920"/>
      <c r="H1" s="2920"/>
      <c r="I1" s="2921"/>
    </row>
    <row r="2" spans="1:17" ht="18" x14ac:dyDescent="0.25">
      <c r="A2" s="2733" t="s">
        <v>506</v>
      </c>
      <c r="B2" s="2734"/>
      <c r="C2" s="2734"/>
      <c r="D2" s="2734"/>
      <c r="E2" s="2734"/>
      <c r="F2" s="2734"/>
      <c r="G2" s="2734"/>
      <c r="H2" s="2734"/>
      <c r="I2" s="2735"/>
    </row>
    <row r="3" spans="1:17" ht="18" x14ac:dyDescent="0.25">
      <c r="A3" s="2733" t="s">
        <v>813</v>
      </c>
      <c r="B3" s="2734"/>
      <c r="C3" s="2734"/>
      <c r="D3" s="2734"/>
      <c r="E3" s="2734"/>
      <c r="F3" s="2734"/>
      <c r="G3" s="2734"/>
      <c r="H3" s="2734"/>
      <c r="I3" s="2735"/>
    </row>
    <row r="4" spans="1:17" ht="18" x14ac:dyDescent="0.25">
      <c r="A4" s="2733" t="s">
        <v>1</v>
      </c>
      <c r="B4" s="2734"/>
      <c r="C4" s="2734"/>
      <c r="D4" s="2734"/>
      <c r="E4" s="2734"/>
      <c r="F4" s="2734"/>
      <c r="G4" s="2734"/>
      <c r="H4" s="2734"/>
      <c r="I4" s="2735"/>
    </row>
    <row r="5" spans="1:17" ht="11.25" customHeight="1" thickBot="1" x14ac:dyDescent="0.4">
      <c r="A5" s="2947"/>
      <c r="B5" s="2948"/>
      <c r="C5" s="2948"/>
      <c r="D5" s="2948"/>
      <c r="E5" s="2948"/>
      <c r="F5" s="2948"/>
      <c r="G5" s="2948"/>
      <c r="H5" s="2948"/>
      <c r="I5" s="2949"/>
    </row>
    <row r="6" spans="1:17" ht="36.75" customHeight="1" x14ac:dyDescent="0.2">
      <c r="A6" s="2940" t="s">
        <v>495</v>
      </c>
      <c r="B6" s="2942" t="s">
        <v>507</v>
      </c>
      <c r="C6" s="2943"/>
      <c r="D6" s="2943"/>
      <c r="E6" s="2944"/>
      <c r="F6" s="2942" t="s">
        <v>508</v>
      </c>
      <c r="G6" s="2943"/>
      <c r="H6" s="2944"/>
      <c r="I6" s="2945" t="s">
        <v>509</v>
      </c>
    </row>
    <row r="7" spans="1:17" ht="95.25" thickBot="1" x14ac:dyDescent="0.25">
      <c r="A7" s="2941"/>
      <c r="B7" s="1892" t="s">
        <v>499</v>
      </c>
      <c r="C7" s="1892" t="s">
        <v>930</v>
      </c>
      <c r="D7" s="1893" t="s">
        <v>931</v>
      </c>
      <c r="E7" s="1894" t="s">
        <v>510</v>
      </c>
      <c r="F7" s="1895" t="s">
        <v>511</v>
      </c>
      <c r="G7" s="1893" t="s">
        <v>512</v>
      </c>
      <c r="H7" s="1896" t="s">
        <v>513</v>
      </c>
      <c r="I7" s="2946"/>
    </row>
    <row r="8" spans="1:17" ht="25.5" customHeight="1" x14ac:dyDescent="0.2">
      <c r="A8" s="1903"/>
      <c r="B8" s="2950" t="s">
        <v>514</v>
      </c>
      <c r="C8" s="2951"/>
      <c r="D8" s="2951"/>
      <c r="E8" s="2951"/>
      <c r="F8" s="2951"/>
      <c r="G8" s="2951"/>
      <c r="H8" s="2951"/>
      <c r="I8" s="2952"/>
      <c r="J8" s="342"/>
    </row>
    <row r="9" spans="1:17" ht="12.75" customHeight="1" x14ac:dyDescent="0.2">
      <c r="A9" s="1085"/>
      <c r="B9" s="2953" t="s">
        <v>209</v>
      </c>
      <c r="C9" s="2954"/>
      <c r="D9" s="2954"/>
      <c r="E9" s="2954"/>
      <c r="F9" s="2954"/>
      <c r="G9" s="2954"/>
      <c r="H9" s="2954"/>
      <c r="I9" s="2955"/>
      <c r="J9" s="342"/>
    </row>
    <row r="10" spans="1:17" ht="5.25" customHeight="1" x14ac:dyDescent="0.2">
      <c r="A10" s="1085"/>
      <c r="B10" s="2956"/>
      <c r="C10" s="2957"/>
      <c r="D10" s="2957"/>
      <c r="E10" s="2957"/>
      <c r="F10" s="2957"/>
      <c r="G10" s="2957"/>
      <c r="H10" s="2957"/>
      <c r="I10" s="2958"/>
    </row>
    <row r="11" spans="1:17" ht="15.75" x14ac:dyDescent="0.25">
      <c r="A11" s="1086">
        <v>2008</v>
      </c>
      <c r="B11" s="1087">
        <v>1201.5719999999999</v>
      </c>
      <c r="C11" s="1087">
        <v>819.40200000000004</v>
      </c>
      <c r="D11" s="1088">
        <v>520.75300000000004</v>
      </c>
      <c r="E11" s="1089">
        <v>2541.7269999999999</v>
      </c>
      <c r="F11" s="1090">
        <v>1356.9749999999999</v>
      </c>
      <c r="G11" s="1088">
        <v>10586.120999999999</v>
      </c>
      <c r="H11" s="1091">
        <v>11943.096</v>
      </c>
      <c r="I11" s="1092">
        <v>14484.823</v>
      </c>
    </row>
    <row r="12" spans="1:17" ht="15.75" x14ac:dyDescent="0.25">
      <c r="A12" s="1086"/>
      <c r="B12" s="1087"/>
      <c r="C12" s="1087"/>
      <c r="D12" s="1088"/>
      <c r="E12" s="1089"/>
      <c r="F12" s="1090"/>
      <c r="G12" s="1088"/>
      <c r="H12" s="1091"/>
      <c r="I12" s="1092"/>
    </row>
    <row r="13" spans="1:17" ht="15.75" x14ac:dyDescent="0.25">
      <c r="A13" s="1086">
        <v>2009</v>
      </c>
      <c r="B13" s="1087">
        <v>1418.134</v>
      </c>
      <c r="C13" s="1087">
        <v>735.67700000000002</v>
      </c>
      <c r="D13" s="1088">
        <v>468.25799999999998</v>
      </c>
      <c r="E13" s="1089">
        <v>2622.069</v>
      </c>
      <c r="F13" s="1090">
        <v>1361.1079999999999</v>
      </c>
      <c r="G13" s="1088">
        <v>9649.4169999999995</v>
      </c>
      <c r="H13" s="1091">
        <v>11010.525</v>
      </c>
      <c r="I13" s="1092">
        <v>13632.593999999999</v>
      </c>
    </row>
    <row r="14" spans="1:17" ht="15.75" x14ac:dyDescent="0.25">
      <c r="A14" s="1086"/>
      <c r="B14" s="1087"/>
      <c r="C14" s="1087"/>
      <c r="D14" s="1088"/>
      <c r="E14" s="1089"/>
      <c r="F14" s="1090"/>
      <c r="G14" s="1088"/>
      <c r="H14" s="1091"/>
      <c r="I14" s="1092"/>
    </row>
    <row r="15" spans="1:17" ht="15.75" x14ac:dyDescent="0.25">
      <c r="A15" s="1086">
        <v>2010</v>
      </c>
      <c r="B15" s="1087">
        <v>1727.925</v>
      </c>
      <c r="C15" s="1087">
        <v>968.524</v>
      </c>
      <c r="D15" s="1088">
        <v>553.822</v>
      </c>
      <c r="E15" s="1089">
        <v>3250.2710000000002</v>
      </c>
      <c r="F15" s="1090">
        <v>1424.9259999999999</v>
      </c>
      <c r="G15" s="1088">
        <v>8943.0820000000003</v>
      </c>
      <c r="H15" s="1091">
        <v>10368.008</v>
      </c>
      <c r="I15" s="1092">
        <v>13618.279</v>
      </c>
      <c r="M15" s="30"/>
      <c r="N15" s="30"/>
      <c r="O15" s="30"/>
      <c r="P15" s="30"/>
      <c r="Q15" s="30"/>
    </row>
    <row r="16" spans="1:17" ht="15.75" customHeight="1" x14ac:dyDescent="0.25">
      <c r="A16" s="1086"/>
      <c r="B16" s="1087"/>
      <c r="C16" s="1087"/>
      <c r="D16" s="1088"/>
      <c r="E16" s="1089"/>
      <c r="F16" s="1090" t="s">
        <v>17</v>
      </c>
      <c r="G16" s="1088"/>
      <c r="H16" s="1091"/>
      <c r="I16" s="1092"/>
    </row>
    <row r="17" spans="1:17" ht="15.75" customHeight="1" x14ac:dyDescent="0.25">
      <c r="A17" s="1093">
        <v>2011</v>
      </c>
      <c r="B17" s="1094">
        <v>1532.5340000000001</v>
      </c>
      <c r="C17" s="1094">
        <v>1040.2760000000001</v>
      </c>
      <c r="D17" s="1095">
        <v>584.94799999999998</v>
      </c>
      <c r="E17" s="1096">
        <v>3157.7580000000003</v>
      </c>
      <c r="F17" s="1097">
        <v>1446.664</v>
      </c>
      <c r="G17" s="1095">
        <v>8016.5789999999997</v>
      </c>
      <c r="H17" s="1098">
        <v>9463.2430000000004</v>
      </c>
      <c r="I17" s="1099">
        <v>12621.001</v>
      </c>
    </row>
    <row r="18" spans="1:17" ht="15.75" customHeight="1" x14ac:dyDescent="0.25">
      <c r="A18" s="1093"/>
      <c r="B18" s="1094"/>
      <c r="C18" s="1094"/>
      <c r="D18" s="1095"/>
      <c r="E18" s="1096"/>
      <c r="F18" s="1097"/>
      <c r="G18" s="1095"/>
      <c r="H18" s="1098"/>
      <c r="I18" s="1099"/>
    </row>
    <row r="19" spans="1:17" ht="15.75" x14ac:dyDescent="0.25">
      <c r="A19" s="1093">
        <v>2012</v>
      </c>
      <c r="B19" s="1094">
        <v>1645.99</v>
      </c>
      <c r="C19" s="1094">
        <v>1016.37</v>
      </c>
      <c r="D19" s="1095">
        <v>563.53200000000004</v>
      </c>
      <c r="E19" s="1096">
        <v>3225.8920000000003</v>
      </c>
      <c r="F19" s="1097">
        <v>1491.1890000000001</v>
      </c>
      <c r="G19" s="1095">
        <v>7280.91</v>
      </c>
      <c r="H19" s="1098">
        <v>8772.0990000000002</v>
      </c>
      <c r="I19" s="1099">
        <v>11997.991</v>
      </c>
    </row>
    <row r="20" spans="1:17" ht="15.75" x14ac:dyDescent="0.25">
      <c r="A20" s="1093"/>
      <c r="B20" s="1094"/>
      <c r="C20" s="1094"/>
      <c r="D20" s="1095"/>
      <c r="E20" s="1096"/>
      <c r="F20" s="1097"/>
      <c r="G20" s="1095"/>
      <c r="H20" s="1098"/>
      <c r="I20" s="1099"/>
    </row>
    <row r="21" spans="1:17" ht="15.75" x14ac:dyDescent="0.25">
      <c r="A21" s="1093">
        <v>2013</v>
      </c>
      <c r="B21" s="1094">
        <v>2065</v>
      </c>
      <c r="C21" s="1094">
        <v>1063</v>
      </c>
      <c r="D21" s="1095">
        <v>694</v>
      </c>
      <c r="E21" s="1096">
        <f>SUM(B21:D21)</f>
        <v>3822</v>
      </c>
      <c r="F21" s="1097">
        <v>1473</v>
      </c>
      <c r="G21" s="1095">
        <v>6476</v>
      </c>
      <c r="H21" s="1098">
        <f>SUM(F21:G21)</f>
        <v>7949</v>
      </c>
      <c r="I21" s="1099">
        <v>11771</v>
      </c>
    </row>
    <row r="22" spans="1:17" x14ac:dyDescent="0.2">
      <c r="A22" s="1100"/>
      <c r="B22" s="1897"/>
      <c r="C22" s="1897"/>
      <c r="D22" s="1898"/>
      <c r="E22" s="1899"/>
      <c r="F22" s="1900"/>
      <c r="G22" s="1898"/>
      <c r="H22" s="1899"/>
      <c r="I22" s="1901"/>
      <c r="M22" s="1925"/>
      <c r="N22" s="1925"/>
      <c r="O22" s="1925"/>
      <c r="P22" s="1925"/>
      <c r="Q22" s="1925"/>
    </row>
    <row r="23" spans="1:17" ht="15" customHeight="1" x14ac:dyDescent="0.2">
      <c r="A23" s="1902"/>
      <c r="B23" s="2959" t="s">
        <v>515</v>
      </c>
      <c r="C23" s="2960"/>
      <c r="D23" s="2960"/>
      <c r="E23" s="2960"/>
      <c r="F23" s="2960"/>
      <c r="G23" s="2960"/>
      <c r="H23" s="2960"/>
      <c r="I23" s="2961"/>
      <c r="N23" s="1940"/>
    </row>
    <row r="24" spans="1:17" ht="14.25" customHeight="1" x14ac:dyDescent="0.2">
      <c r="A24" s="1101"/>
      <c r="B24" s="2962"/>
      <c r="C24" s="2963"/>
      <c r="D24" s="2963"/>
      <c r="E24" s="2963"/>
      <c r="F24" s="2963"/>
      <c r="G24" s="2963"/>
      <c r="H24" s="2963"/>
      <c r="I24" s="2964"/>
    </row>
    <row r="25" spans="1:17" ht="7.5" customHeight="1" x14ac:dyDescent="0.2">
      <c r="A25" s="1085"/>
      <c r="B25" s="2956"/>
      <c r="C25" s="2957"/>
      <c r="D25" s="2957"/>
      <c r="E25" s="2957"/>
      <c r="F25" s="2957"/>
      <c r="G25" s="2957"/>
      <c r="H25" s="2957"/>
      <c r="I25" s="2958"/>
    </row>
    <row r="26" spans="1:17" ht="15.75" x14ac:dyDescent="0.25">
      <c r="A26" s="1086">
        <v>2008</v>
      </c>
      <c r="B26" s="1102">
        <v>8.2953861431375439E-2</v>
      </c>
      <c r="C26" s="1102">
        <v>5.6569693671783217E-2</v>
      </c>
      <c r="D26" s="1103">
        <v>3.5951630199416315E-2</v>
      </c>
      <c r="E26" s="1104">
        <v>0.175475185302575</v>
      </c>
      <c r="F26" s="1105">
        <v>9.3682539303379816E-2</v>
      </c>
      <c r="G26" s="1103">
        <v>0.73084227539404512</v>
      </c>
      <c r="H26" s="1106">
        <v>0.824524814697425</v>
      </c>
      <c r="I26" s="1107">
        <v>1</v>
      </c>
    </row>
    <row r="27" spans="1:17" ht="15.75" x14ac:dyDescent="0.25">
      <c r="A27" s="1086"/>
      <c r="B27" s="1108"/>
      <c r="C27" s="1108"/>
      <c r="D27" s="1109"/>
      <c r="E27" s="1104"/>
      <c r="F27" s="1110"/>
      <c r="G27" s="1109"/>
      <c r="H27" s="1111"/>
      <c r="I27" s="1107"/>
    </row>
    <row r="28" spans="1:17" ht="15.75" x14ac:dyDescent="0.25">
      <c r="A28" s="1086">
        <v>2009</v>
      </c>
      <c r="B28" s="1102">
        <v>0.10402525007346365</v>
      </c>
      <c r="C28" s="1102">
        <v>5.3964564630913238E-2</v>
      </c>
      <c r="D28" s="1103">
        <v>3.4348415275918878E-2</v>
      </c>
      <c r="E28" s="1104">
        <v>0.19233822998029576</v>
      </c>
      <c r="F28" s="1105">
        <v>9.9842187040852237E-2</v>
      </c>
      <c r="G28" s="1103">
        <v>0.70781958297885206</v>
      </c>
      <c r="H28" s="1106">
        <v>0.80766177001970429</v>
      </c>
      <c r="I28" s="1107">
        <v>1</v>
      </c>
    </row>
    <row r="29" spans="1:17" ht="15.75" x14ac:dyDescent="0.25">
      <c r="A29" s="1086"/>
      <c r="B29" s="1108"/>
      <c r="C29" s="1108"/>
      <c r="D29" s="1109"/>
      <c r="E29" s="1104"/>
      <c r="F29" s="1110"/>
      <c r="G29" s="1109"/>
      <c r="H29" s="1111"/>
      <c r="I29" s="1112"/>
    </row>
    <row r="30" spans="1:17" ht="15.75" x14ac:dyDescent="0.25">
      <c r="A30" s="1086">
        <v>2010</v>
      </c>
      <c r="B30" s="1102">
        <v>0.12688277277914484</v>
      </c>
      <c r="C30" s="1102">
        <v>7.1119412372150692E-2</v>
      </c>
      <c r="D30" s="1103">
        <v>4.0667546905155928E-2</v>
      </c>
      <c r="E30" s="1104">
        <v>0.23866973205645145</v>
      </c>
      <c r="F30" s="1105">
        <v>0.10463333876475873</v>
      </c>
      <c r="G30" s="1103">
        <v>0.65669692917878975</v>
      </c>
      <c r="H30" s="1106">
        <v>0.76133026794354852</v>
      </c>
      <c r="I30" s="1107">
        <v>1</v>
      </c>
    </row>
    <row r="31" spans="1:17" ht="15.75" x14ac:dyDescent="0.25">
      <c r="A31" s="1086"/>
      <c r="B31" s="1108"/>
      <c r="C31" s="1108"/>
      <c r="D31" s="1109"/>
      <c r="E31" s="1104"/>
      <c r="F31" s="1110"/>
      <c r="G31" s="1109"/>
      <c r="H31" s="1111"/>
      <c r="I31" s="1113"/>
    </row>
    <row r="32" spans="1:17" ht="15.75" x14ac:dyDescent="0.25">
      <c r="A32" s="1093">
        <v>2011</v>
      </c>
      <c r="B32" s="1114">
        <v>0.121</v>
      </c>
      <c r="C32" s="1114">
        <v>8.2000000000000003E-2</v>
      </c>
      <c r="D32" s="1115">
        <v>4.5999999999999999E-2</v>
      </c>
      <c r="E32" s="1116">
        <v>0.249</v>
      </c>
      <c r="F32" s="1117">
        <v>0.1154</v>
      </c>
      <c r="G32" s="1115">
        <v>0.63539999999999996</v>
      </c>
      <c r="H32" s="1118">
        <v>0.75079999999999991</v>
      </c>
      <c r="I32" s="1119">
        <v>0.99979999999999991</v>
      </c>
    </row>
    <row r="33" spans="1:9" ht="15.75" x14ac:dyDescent="0.25">
      <c r="A33" s="1093"/>
      <c r="B33" s="1114"/>
      <c r="C33" s="1114"/>
      <c r="D33" s="1115"/>
      <c r="E33" s="1116"/>
      <c r="F33" s="1117"/>
      <c r="G33" s="1115"/>
      <c r="H33" s="1118"/>
      <c r="I33" s="1119"/>
    </row>
    <row r="34" spans="1:9" ht="15.75" x14ac:dyDescent="0.25">
      <c r="A34" s="1093">
        <v>2012</v>
      </c>
      <c r="B34" s="1114">
        <v>0.13700000000000001</v>
      </c>
      <c r="C34" s="1114">
        <v>8.5000000000000006E-2</v>
      </c>
      <c r="D34" s="1115">
        <v>4.7E-2</v>
      </c>
      <c r="E34" s="1116">
        <v>0.26900000000000002</v>
      </c>
      <c r="F34" s="1117">
        <v>0.124</v>
      </c>
      <c r="G34" s="1115">
        <v>0.60699999999999998</v>
      </c>
      <c r="H34" s="1118">
        <v>0.73099999999999998</v>
      </c>
      <c r="I34" s="1119">
        <v>1</v>
      </c>
    </row>
    <row r="35" spans="1:9" ht="15.75" x14ac:dyDescent="0.25">
      <c r="A35" s="1093"/>
      <c r="B35" s="1114"/>
      <c r="C35" s="1114"/>
      <c r="D35" s="1115"/>
      <c r="E35" s="1116"/>
      <c r="F35" s="1117"/>
      <c r="G35" s="1115"/>
      <c r="H35" s="1118"/>
      <c r="I35" s="1119"/>
    </row>
    <row r="36" spans="1:9" ht="15.75" x14ac:dyDescent="0.25">
      <c r="A36" s="1093">
        <v>2013</v>
      </c>
      <c r="B36" s="1114">
        <f>B21/I21</f>
        <v>0.17543114433777929</v>
      </c>
      <c r="C36" s="1114">
        <f>C21/I21</f>
        <v>9.0306685923031177E-2</v>
      </c>
      <c r="D36" s="1115">
        <f>D21/I21</f>
        <v>5.8958457225384418E-2</v>
      </c>
      <c r="E36" s="1116">
        <f>E21/I21</f>
        <v>0.32469628748619489</v>
      </c>
      <c r="F36" s="1117">
        <f>F21/I21</f>
        <v>0.12513805114263868</v>
      </c>
      <c r="G36" s="1115">
        <f>G21/I21</f>
        <v>0.5501656613711664</v>
      </c>
      <c r="H36" s="1118">
        <f>H21/I21</f>
        <v>0.67530371251380517</v>
      </c>
      <c r="I36" s="1119">
        <v>1</v>
      </c>
    </row>
    <row r="37" spans="1:9" ht="13.5" thickBot="1" x14ac:dyDescent="0.25">
      <c r="A37" s="1120"/>
      <c r="B37" s="1082"/>
      <c r="C37" s="1082"/>
      <c r="D37" s="1121"/>
      <c r="E37" s="1122"/>
      <c r="F37" s="1123"/>
      <c r="G37" s="1121"/>
      <c r="H37" s="1122"/>
      <c r="I37" s="1084"/>
    </row>
    <row r="39" spans="1:9" x14ac:dyDescent="0.2">
      <c r="A39" s="2786" t="s">
        <v>932</v>
      </c>
      <c r="B39" s="2786"/>
      <c r="C39" s="2786"/>
      <c r="D39" s="2786"/>
      <c r="E39" s="2786"/>
      <c r="F39" s="2786"/>
      <c r="G39" s="2786"/>
      <c r="H39" s="2786"/>
      <c r="I39" s="2786"/>
    </row>
    <row r="40" spans="1:9" x14ac:dyDescent="0.2">
      <c r="A40" s="2786" t="s">
        <v>516</v>
      </c>
      <c r="B40" s="2786"/>
      <c r="C40" s="2786"/>
      <c r="D40" s="2786"/>
      <c r="E40" s="2786"/>
      <c r="F40" s="2786"/>
      <c r="G40" s="2786"/>
      <c r="H40" s="2786"/>
      <c r="I40" s="2786"/>
    </row>
    <row r="41" spans="1:9" x14ac:dyDescent="0.2">
      <c r="A41" s="2571" t="s">
        <v>985</v>
      </c>
      <c r="B41" s="2786"/>
      <c r="C41" s="2786"/>
      <c r="D41" s="2786"/>
      <c r="E41" s="2786"/>
      <c r="F41" s="2786"/>
      <c r="G41" s="2786"/>
      <c r="H41" s="2786"/>
      <c r="I41" s="2786"/>
    </row>
  </sheetData>
  <mergeCells count="17">
    <mergeCell ref="A40:I40"/>
    <mergeCell ref="A41:I41"/>
    <mergeCell ref="B8:I8"/>
    <mergeCell ref="B9:I9"/>
    <mergeCell ref="B10:I10"/>
    <mergeCell ref="B23:I24"/>
    <mergeCell ref="B25:I25"/>
    <mergeCell ref="A39:I39"/>
    <mergeCell ref="A6:A7"/>
    <mergeCell ref="B6:E6"/>
    <mergeCell ref="F6:H6"/>
    <mergeCell ref="I6:I7"/>
    <mergeCell ref="A1:I1"/>
    <mergeCell ref="A2:I2"/>
    <mergeCell ref="A3:I3"/>
    <mergeCell ref="A4:I4"/>
    <mergeCell ref="A5:I5"/>
  </mergeCells>
  <printOptions horizontalCentered="1"/>
  <pageMargins left="0.7" right="0.7" top="0.75" bottom="0.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3"/>
  <sheetViews>
    <sheetView zoomScaleNormal="100" workbookViewId="0">
      <selection activeCell="D10" sqref="D10"/>
    </sheetView>
  </sheetViews>
  <sheetFormatPr defaultColWidth="9.140625" defaultRowHeight="12.75" x14ac:dyDescent="0.2"/>
  <cols>
    <col min="1" max="5" width="25.7109375" style="547" customWidth="1"/>
    <col min="6" max="7" width="9.140625" style="547"/>
    <col min="8" max="8" width="18.140625" style="547" bestFit="1" customWidth="1"/>
    <col min="9" max="16384" width="9.140625" style="547"/>
  </cols>
  <sheetData>
    <row r="1" spans="1:5" ht="5.25" customHeight="1" x14ac:dyDescent="0.2">
      <c r="A1" s="546"/>
      <c r="B1" s="201"/>
      <c r="C1" s="201"/>
      <c r="D1" s="201"/>
      <c r="E1" s="202"/>
    </row>
    <row r="2" spans="1:5" s="548" customFormat="1" ht="20.25" x14ac:dyDescent="0.2">
      <c r="A2" s="2556" t="s">
        <v>306</v>
      </c>
      <c r="B2" s="2557"/>
      <c r="C2" s="2557"/>
      <c r="D2" s="2557"/>
      <c r="E2" s="2558"/>
    </row>
    <row r="3" spans="1:5" s="549" customFormat="1" ht="23.25" x14ac:dyDescent="0.2">
      <c r="A3" s="2559" t="s">
        <v>320</v>
      </c>
      <c r="B3" s="2560"/>
      <c r="C3" s="2560"/>
      <c r="D3" s="2560"/>
      <c r="E3" s="2561"/>
    </row>
    <row r="4" spans="1:5" ht="30.75" customHeight="1" thickBot="1" x14ac:dyDescent="0.25">
      <c r="A4" s="2562" t="s">
        <v>1</v>
      </c>
      <c r="B4" s="2563"/>
      <c r="C4" s="2563"/>
      <c r="D4" s="2563"/>
      <c r="E4" s="2564"/>
    </row>
    <row r="5" spans="1:5" ht="9.9499999999999993" customHeight="1" x14ac:dyDescent="0.2">
      <c r="A5" s="550"/>
      <c r="B5" s="551"/>
      <c r="C5" s="216"/>
      <c r="D5" s="216"/>
      <c r="E5" s="217"/>
    </row>
    <row r="6" spans="1:5" s="446" customFormat="1" ht="12.75" customHeight="1" x14ac:dyDescent="0.2">
      <c r="A6" s="552"/>
      <c r="B6" s="553" t="s">
        <v>22</v>
      </c>
      <c r="C6" s="350"/>
      <c r="D6" s="350" t="s">
        <v>307</v>
      </c>
      <c r="E6" s="349" t="s">
        <v>308</v>
      </c>
    </row>
    <row r="7" spans="1:5" s="446" customFormat="1" ht="12.75" customHeight="1" x14ac:dyDescent="0.2">
      <c r="A7" s="552" t="s">
        <v>2</v>
      </c>
      <c r="B7" s="553" t="s">
        <v>309</v>
      </c>
      <c r="C7" s="350" t="s">
        <v>310</v>
      </c>
      <c r="D7" s="350" t="s">
        <v>311</v>
      </c>
      <c r="E7" s="349" t="s">
        <v>312</v>
      </c>
    </row>
    <row r="8" spans="1:5" s="446" customFormat="1" ht="12.75" customHeight="1" x14ac:dyDescent="0.2">
      <c r="A8" s="552" t="s">
        <v>7</v>
      </c>
      <c r="B8" s="553" t="s">
        <v>313</v>
      </c>
      <c r="C8" s="350" t="s">
        <v>314</v>
      </c>
      <c r="D8" s="350" t="s">
        <v>315</v>
      </c>
      <c r="E8" s="349" t="s">
        <v>316</v>
      </c>
    </row>
    <row r="9" spans="1:5" s="557" customFormat="1" x14ac:dyDescent="0.2">
      <c r="A9" s="552"/>
      <c r="B9" s="554" t="s">
        <v>15</v>
      </c>
      <c r="C9" s="555" t="s">
        <v>15</v>
      </c>
      <c r="D9" s="555" t="s">
        <v>15</v>
      </c>
      <c r="E9" s="556" t="s">
        <v>15</v>
      </c>
    </row>
    <row r="10" spans="1:5" s="446" customFormat="1" ht="9.9499999999999993" customHeight="1" thickBot="1" x14ac:dyDescent="0.25">
      <c r="A10" s="558"/>
      <c r="B10" s="559"/>
      <c r="C10" s="559"/>
      <c r="D10" s="159"/>
      <c r="E10" s="560"/>
    </row>
    <row r="11" spans="1:5" ht="9.9499999999999993" customHeight="1" x14ac:dyDescent="0.2">
      <c r="A11" s="561"/>
      <c r="B11" s="238"/>
      <c r="C11" s="238"/>
      <c r="D11" s="238"/>
      <c r="E11" s="239"/>
    </row>
    <row r="12" spans="1:5" s="446" customFormat="1" ht="18" customHeight="1" x14ac:dyDescent="0.2">
      <c r="A12" s="2322">
        <v>1980</v>
      </c>
      <c r="B12" s="2443">
        <v>71</v>
      </c>
      <c r="C12" s="2443">
        <v>37</v>
      </c>
      <c r="D12" s="2443">
        <v>20</v>
      </c>
      <c r="E12" s="2444">
        <v>14</v>
      </c>
    </row>
    <row r="13" spans="1:5" s="446" customFormat="1" ht="10.5" customHeight="1" x14ac:dyDescent="0.2">
      <c r="A13" s="2323"/>
      <c r="B13" s="2443"/>
      <c r="C13" s="2443"/>
      <c r="D13" s="2443"/>
      <c r="E13" s="2444"/>
    </row>
    <row r="14" spans="1:5" s="446" customFormat="1" ht="18" customHeight="1" x14ac:dyDescent="0.2">
      <c r="A14" s="2323">
        <v>1985</v>
      </c>
      <c r="B14" s="2445">
        <v>82</v>
      </c>
      <c r="C14" s="2445">
        <v>170</v>
      </c>
      <c r="D14" s="2445">
        <v>33</v>
      </c>
      <c r="E14" s="2446">
        <v>-121</v>
      </c>
    </row>
    <row r="15" spans="1:5" s="446" customFormat="1" ht="10.5" customHeight="1" x14ac:dyDescent="0.2">
      <c r="A15" s="2323"/>
      <c r="B15" s="2445"/>
      <c r="C15" s="2445"/>
      <c r="D15" s="2445"/>
      <c r="E15" s="2446"/>
    </row>
    <row r="16" spans="1:5" s="446" customFormat="1" ht="18" customHeight="1" x14ac:dyDescent="0.2">
      <c r="A16" s="2323">
        <v>1990</v>
      </c>
      <c r="B16" s="2445">
        <v>659</v>
      </c>
      <c r="C16" s="2445">
        <v>369</v>
      </c>
      <c r="D16" s="2445">
        <v>63</v>
      </c>
      <c r="E16" s="2446">
        <v>227</v>
      </c>
    </row>
    <row r="17" spans="1:15" s="446" customFormat="1" ht="10.5" customHeight="1" x14ac:dyDescent="0.2">
      <c r="A17" s="2323"/>
      <c r="B17" s="2445"/>
      <c r="C17" s="2445"/>
      <c r="D17" s="2445"/>
      <c r="E17" s="2446"/>
    </row>
    <row r="18" spans="1:15" s="446" customFormat="1" ht="18" customHeight="1" x14ac:dyDescent="0.2">
      <c r="A18" s="2323">
        <v>1995</v>
      </c>
      <c r="B18" s="2445">
        <v>838</v>
      </c>
      <c r="C18" s="2445">
        <v>761</v>
      </c>
      <c r="D18" s="2445">
        <v>138</v>
      </c>
      <c r="E18" s="2446">
        <v>-61</v>
      </c>
    </row>
    <row r="19" spans="1:15" s="446" customFormat="1" ht="18" customHeight="1" x14ac:dyDescent="0.2">
      <c r="A19" s="2322">
        <v>1996</v>
      </c>
      <c r="B19" s="2445">
        <v>1146</v>
      </c>
      <c r="C19" s="2445">
        <v>790</v>
      </c>
      <c r="D19" s="2445">
        <v>150</v>
      </c>
      <c r="E19" s="2446">
        <v>206</v>
      </c>
    </row>
    <row r="20" spans="1:15" s="446" customFormat="1" ht="18" customHeight="1" x14ac:dyDescent="0.2">
      <c r="A20" s="2322">
        <v>1997</v>
      </c>
      <c r="B20" s="2445">
        <v>1067</v>
      </c>
      <c r="C20" s="2445">
        <v>823</v>
      </c>
      <c r="D20" s="2445">
        <v>155</v>
      </c>
      <c r="E20" s="2446">
        <v>89</v>
      </c>
    </row>
    <row r="21" spans="1:15" s="446" customFormat="1" ht="18" customHeight="1" x14ac:dyDescent="0.2">
      <c r="A21" s="2322">
        <v>1998</v>
      </c>
      <c r="B21" s="2445">
        <v>966</v>
      </c>
      <c r="C21" s="2445">
        <v>847</v>
      </c>
      <c r="D21" s="2445">
        <v>158</v>
      </c>
      <c r="E21" s="2446">
        <v>-39</v>
      </c>
    </row>
    <row r="22" spans="1:15" s="446" customFormat="1" ht="18" customHeight="1" x14ac:dyDescent="0.2">
      <c r="A22" s="2322">
        <v>1999</v>
      </c>
      <c r="B22" s="2445">
        <v>902</v>
      </c>
      <c r="C22" s="2445">
        <v>901</v>
      </c>
      <c r="D22" s="2445">
        <v>161</v>
      </c>
      <c r="E22" s="2446">
        <v>-160</v>
      </c>
      <c r="O22" s="548"/>
    </row>
    <row r="23" spans="1:15" s="446" customFormat="1" ht="18" customHeight="1" x14ac:dyDescent="0.2">
      <c r="A23" s="2322">
        <v>2000</v>
      </c>
      <c r="B23" s="2445">
        <v>807</v>
      </c>
      <c r="C23" s="2445">
        <v>902</v>
      </c>
      <c r="D23" s="2445">
        <v>167</v>
      </c>
      <c r="E23" s="2446">
        <v>-262</v>
      </c>
    </row>
    <row r="24" spans="1:15" s="446" customFormat="1" ht="18" customHeight="1" x14ac:dyDescent="0.2">
      <c r="A24" s="2322">
        <v>2001</v>
      </c>
      <c r="B24" s="2445">
        <v>821</v>
      </c>
      <c r="C24" s="2445">
        <v>1042</v>
      </c>
      <c r="D24" s="2445">
        <v>184</v>
      </c>
      <c r="E24" s="2446">
        <v>-405</v>
      </c>
    </row>
    <row r="25" spans="1:15" s="446" customFormat="1" ht="18" customHeight="1" x14ac:dyDescent="0.2">
      <c r="A25" s="2322">
        <v>2002</v>
      </c>
      <c r="B25" s="2445">
        <v>787</v>
      </c>
      <c r="C25" s="2445">
        <v>1537</v>
      </c>
      <c r="D25" s="2445">
        <v>225</v>
      </c>
      <c r="E25" s="2446">
        <v>-975</v>
      </c>
    </row>
    <row r="26" spans="1:15" s="446" customFormat="1" ht="18" customHeight="1" x14ac:dyDescent="0.2">
      <c r="A26" s="2322">
        <v>2003</v>
      </c>
      <c r="B26" s="2445">
        <v>948</v>
      </c>
      <c r="C26" s="2445">
        <v>2488</v>
      </c>
      <c r="D26" s="2445">
        <v>290</v>
      </c>
      <c r="E26" s="2446">
        <v>-1830</v>
      </c>
    </row>
    <row r="27" spans="1:15" s="446" customFormat="1" ht="18" customHeight="1" x14ac:dyDescent="0.2">
      <c r="A27" s="2322">
        <v>2004</v>
      </c>
      <c r="B27" s="2445">
        <v>1458</v>
      </c>
      <c r="C27" s="2445">
        <v>3006</v>
      </c>
      <c r="D27" s="2445">
        <v>288</v>
      </c>
      <c r="E27" s="2446">
        <v>-1836</v>
      </c>
    </row>
    <row r="28" spans="1:15" s="446" customFormat="1" ht="18" customHeight="1" x14ac:dyDescent="0.2">
      <c r="A28" s="2322">
        <v>2005</v>
      </c>
      <c r="B28" s="2445">
        <v>1451</v>
      </c>
      <c r="C28" s="2445">
        <v>3685</v>
      </c>
      <c r="D28" s="2445">
        <v>342</v>
      </c>
      <c r="E28" s="2446">
        <v>-2576</v>
      </c>
    </row>
    <row r="29" spans="1:15" s="446" customFormat="1" ht="18" customHeight="1" x14ac:dyDescent="0.2">
      <c r="A29" s="2322">
        <v>2006</v>
      </c>
      <c r="B29" s="2445">
        <v>1442</v>
      </c>
      <c r="C29" s="2445">
        <v>4082</v>
      </c>
      <c r="D29" s="2445">
        <v>405</v>
      </c>
      <c r="E29" s="2446">
        <v>-3045</v>
      </c>
    </row>
    <row r="30" spans="1:15" s="446" customFormat="1" ht="18" customHeight="1" x14ac:dyDescent="0.2">
      <c r="A30" s="2322">
        <v>2007</v>
      </c>
      <c r="B30" s="2445">
        <v>1476</v>
      </c>
      <c r="C30" s="2445">
        <v>4266</v>
      </c>
      <c r="D30" s="2445">
        <v>378</v>
      </c>
      <c r="E30" s="2446">
        <v>-3168</v>
      </c>
    </row>
    <row r="31" spans="1:15" s="446" customFormat="1" ht="18" customHeight="1" x14ac:dyDescent="0.2">
      <c r="A31" s="2322">
        <v>2008</v>
      </c>
      <c r="B31" s="2445">
        <v>1340</v>
      </c>
      <c r="C31" s="2445">
        <v>4292</v>
      </c>
      <c r="D31" s="2445">
        <v>400</v>
      </c>
      <c r="E31" s="2446">
        <v>-3352</v>
      </c>
    </row>
    <row r="32" spans="1:15" s="446" customFormat="1" ht="18" customHeight="1" x14ac:dyDescent="0.2">
      <c r="A32" s="2324" t="s">
        <v>317</v>
      </c>
      <c r="B32" s="2445">
        <v>1822</v>
      </c>
      <c r="C32" s="2445">
        <v>4478</v>
      </c>
      <c r="D32" s="2445">
        <v>417</v>
      </c>
      <c r="E32" s="2446">
        <v>-3073</v>
      </c>
    </row>
    <row r="33" spans="1:8" s="446" customFormat="1" ht="18" customHeight="1" x14ac:dyDescent="0.2">
      <c r="A33" s="2324">
        <v>2010</v>
      </c>
      <c r="B33" s="2445">
        <v>2231</v>
      </c>
      <c r="C33" s="2445">
        <v>5467</v>
      </c>
      <c r="D33" s="2445">
        <v>449</v>
      </c>
      <c r="E33" s="2446">
        <v>-3685</v>
      </c>
    </row>
    <row r="34" spans="1:8" s="446" customFormat="1" ht="18" customHeight="1" x14ac:dyDescent="0.2">
      <c r="A34" s="2322">
        <v>2011</v>
      </c>
      <c r="B34" s="2445">
        <v>2072</v>
      </c>
      <c r="C34" s="2445">
        <v>5340</v>
      </c>
      <c r="D34" s="2445">
        <v>424</v>
      </c>
      <c r="E34" s="2446">
        <v>-3692</v>
      </c>
    </row>
    <row r="35" spans="1:8" s="446" customFormat="1" ht="18" customHeight="1" x14ac:dyDescent="0.2">
      <c r="A35" s="2322">
        <v>2012</v>
      </c>
      <c r="B35" s="2445">
        <v>2642</v>
      </c>
      <c r="C35" s="2445">
        <v>5384</v>
      </c>
      <c r="D35" s="2445">
        <v>443</v>
      </c>
      <c r="E35" s="2446">
        <v>-3185</v>
      </c>
    </row>
    <row r="36" spans="1:8" s="446" customFormat="1" ht="18" customHeight="1" x14ac:dyDescent="0.2">
      <c r="A36" s="2322">
        <v>2013</v>
      </c>
      <c r="B36" s="2445">
        <v>2943</v>
      </c>
      <c r="C36" s="2445">
        <v>5449</v>
      </c>
      <c r="D36" s="2445">
        <v>434</v>
      </c>
      <c r="E36" s="2446">
        <v>-2940</v>
      </c>
    </row>
    <row r="37" spans="1:8" s="446" customFormat="1" ht="18" customHeight="1" x14ac:dyDescent="0.2">
      <c r="A37" s="2322">
        <v>2014</v>
      </c>
      <c r="B37" s="2445">
        <v>3812</v>
      </c>
      <c r="C37" s="2445">
        <v>5522</v>
      </c>
      <c r="D37" s="2445">
        <v>464</v>
      </c>
      <c r="E37" s="2446">
        <v>-2174</v>
      </c>
      <c r="H37" s="568"/>
    </row>
    <row r="38" spans="1:8" s="446" customFormat="1" ht="18" customHeight="1" x14ac:dyDescent="0.2">
      <c r="A38" s="688">
        <v>2015</v>
      </c>
      <c r="B38" s="2445">
        <v>4138</v>
      </c>
      <c r="C38" s="2445">
        <v>5570</v>
      </c>
      <c r="D38" s="2445">
        <v>446</v>
      </c>
      <c r="E38" s="2446">
        <f>+B38-C38-D38</f>
        <v>-1878</v>
      </c>
    </row>
    <row r="39" spans="1:8" ht="10.15" customHeight="1" thickBot="1" x14ac:dyDescent="0.25">
      <c r="A39" s="2268"/>
      <c r="B39" s="2325"/>
      <c r="C39" s="2325"/>
      <c r="D39" s="2325"/>
      <c r="E39" s="2326"/>
    </row>
    <row r="40" spans="1:8" x14ac:dyDescent="0.2">
      <c r="A40" s="564"/>
      <c r="B40" s="565"/>
      <c r="C40" s="565"/>
      <c r="D40" s="565"/>
      <c r="E40" s="565"/>
    </row>
    <row r="41" spans="1:8" s="446" customFormat="1" x14ac:dyDescent="0.2">
      <c r="A41" s="2555" t="s">
        <v>855</v>
      </c>
      <c r="B41" s="2555"/>
      <c r="C41" s="2555"/>
      <c r="D41" s="2555"/>
      <c r="E41" s="2555"/>
    </row>
    <row r="42" spans="1:8" s="446" customFormat="1" x14ac:dyDescent="0.2">
      <c r="A42" s="2555" t="s">
        <v>23</v>
      </c>
      <c r="B42" s="2555"/>
      <c r="C42" s="2555"/>
      <c r="D42" s="2555"/>
      <c r="E42" s="2555"/>
    </row>
    <row r="43" spans="1:8" x14ac:dyDescent="0.2">
      <c r="A43" s="2555" t="s">
        <v>318</v>
      </c>
      <c r="B43" s="2555"/>
      <c r="C43" s="2555"/>
      <c r="D43" s="2555"/>
      <c r="E43" s="2555"/>
    </row>
  </sheetData>
  <mergeCells count="6">
    <mergeCell ref="A43:E43"/>
    <mergeCell ref="A2:E2"/>
    <mergeCell ref="A3:E3"/>
    <mergeCell ref="A4:E4"/>
    <mergeCell ref="A41:E41"/>
    <mergeCell ref="A42:E42"/>
  </mergeCells>
  <printOptions horizontalCentered="1"/>
  <pageMargins left="0.7" right="0.7" top="0.75" bottom="0.5" header="0.3" footer="0.3"/>
  <pageSetup scale="7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A558"/>
  <sheetViews>
    <sheetView zoomScaleNormal="100" workbookViewId="0">
      <selection activeCell="D10" sqref="D10"/>
    </sheetView>
  </sheetViews>
  <sheetFormatPr defaultColWidth="9.140625" defaultRowHeight="12.75" x14ac:dyDescent="0.2"/>
  <cols>
    <col min="1" max="1" width="2.7109375" style="292" customWidth="1"/>
    <col min="2" max="3" width="3.7109375" style="292" customWidth="1"/>
    <col min="4" max="4" width="48.28515625" style="292" customWidth="1"/>
    <col min="5" max="5" width="9.7109375" style="292" customWidth="1"/>
    <col min="6" max="6" width="2.7109375" style="292" customWidth="1"/>
    <col min="7" max="7" width="10.85546875" style="292" customWidth="1"/>
    <col min="8" max="9" width="4.7109375" style="292" customWidth="1"/>
    <col min="10" max="10" width="9.5703125" style="292" bestFit="1" customWidth="1"/>
    <col min="11" max="11" width="5.7109375" style="292" customWidth="1"/>
    <col min="12" max="12" width="9.7109375" style="292" customWidth="1"/>
    <col min="13" max="14" width="4.7109375" style="292" customWidth="1"/>
    <col min="15" max="15" width="16.85546875" style="292" customWidth="1"/>
    <col min="16" max="16" width="11.7109375" style="292" customWidth="1"/>
    <col min="17" max="17" width="3.42578125" style="292" customWidth="1"/>
    <col min="18" max="19" width="13.42578125" style="1913" customWidth="1"/>
    <col min="20" max="20" width="5.85546875" style="1913" customWidth="1"/>
    <col min="21" max="23" width="13.42578125" style="1913" customWidth="1"/>
    <col min="24" max="24" width="17.85546875" style="1913" bestFit="1" customWidth="1"/>
    <col min="25" max="25" width="19.140625" style="1913" bestFit="1" customWidth="1"/>
    <col min="26" max="26" width="19.140625" style="1913" customWidth="1"/>
    <col min="27" max="28" width="9.140625" style="1913"/>
    <col min="29" max="29" width="10.85546875" style="1913" bestFit="1" customWidth="1"/>
    <col min="30" max="16384" width="9.140625" style="1913"/>
  </cols>
  <sheetData>
    <row r="1" spans="1:27" x14ac:dyDescent="0.2">
      <c r="A1" s="1543"/>
      <c r="B1" s="427"/>
      <c r="C1" s="427"/>
      <c r="D1" s="427"/>
      <c r="E1" s="427"/>
      <c r="F1" s="427"/>
      <c r="G1" s="427"/>
      <c r="H1" s="427"/>
      <c r="I1" s="427"/>
      <c r="J1" s="427"/>
      <c r="K1" s="427"/>
      <c r="L1" s="427"/>
      <c r="M1" s="427"/>
      <c r="N1" s="427"/>
      <c r="O1" s="427"/>
      <c r="P1" s="427"/>
      <c r="Q1" s="386"/>
    </row>
    <row r="2" spans="1:27" ht="20.25" x14ac:dyDescent="0.3">
      <c r="A2" s="2966" t="s">
        <v>517</v>
      </c>
      <c r="B2" s="2967"/>
      <c r="C2" s="2967"/>
      <c r="D2" s="2967"/>
      <c r="E2" s="2967"/>
      <c r="F2" s="2967"/>
      <c r="G2" s="2967"/>
      <c r="H2" s="2967"/>
      <c r="I2" s="2967"/>
      <c r="J2" s="2967"/>
      <c r="K2" s="2967"/>
      <c r="L2" s="2967"/>
      <c r="M2" s="2967"/>
      <c r="N2" s="2967"/>
      <c r="O2" s="2967"/>
      <c r="P2" s="2967"/>
      <c r="Q2" s="1949"/>
    </row>
    <row r="3" spans="1:27" ht="18" x14ac:dyDescent="0.25">
      <c r="A3" s="2968" t="s">
        <v>814</v>
      </c>
      <c r="B3" s="2969"/>
      <c r="C3" s="2969"/>
      <c r="D3" s="2969"/>
      <c r="E3" s="2969"/>
      <c r="F3" s="2969"/>
      <c r="G3" s="2969"/>
      <c r="H3" s="2969"/>
      <c r="I3" s="2969"/>
      <c r="J3" s="2969"/>
      <c r="K3" s="2969"/>
      <c r="L3" s="2969"/>
      <c r="M3" s="2969"/>
      <c r="N3" s="2969"/>
      <c r="O3" s="2969"/>
      <c r="P3" s="2969"/>
      <c r="Q3" s="2970"/>
    </row>
    <row r="4" spans="1:27" ht="18" x14ac:dyDescent="0.25">
      <c r="A4" s="2968" t="s">
        <v>1</v>
      </c>
      <c r="B4" s="2969"/>
      <c r="C4" s="2969"/>
      <c r="D4" s="2969"/>
      <c r="E4" s="2969"/>
      <c r="F4" s="2969"/>
      <c r="G4" s="2969"/>
      <c r="H4" s="2969"/>
      <c r="I4" s="2969"/>
      <c r="J4" s="2969"/>
      <c r="K4" s="2969"/>
      <c r="L4" s="2969"/>
      <c r="M4" s="2969"/>
      <c r="N4" s="2969"/>
      <c r="O4" s="2969"/>
      <c r="P4" s="2969"/>
      <c r="Q4" s="2970"/>
    </row>
    <row r="5" spans="1:27" ht="20.25" x14ac:dyDescent="0.3">
      <c r="A5" s="1950"/>
      <c r="B5" s="1951"/>
      <c r="C5" s="1952"/>
      <c r="D5" s="1953"/>
      <c r="E5" s="1952"/>
      <c r="F5" s="1952"/>
      <c r="G5" s="1952"/>
      <c r="H5" s="1952"/>
      <c r="I5" s="1952"/>
      <c r="J5" s="1952"/>
      <c r="K5" s="1952"/>
      <c r="L5" s="1952"/>
      <c r="M5" s="1952"/>
      <c r="N5" s="1952"/>
      <c r="O5" s="1952"/>
      <c r="P5" s="1952"/>
      <c r="Q5" s="1949"/>
    </row>
    <row r="6" spans="1:27" ht="18" customHeight="1" x14ac:dyDescent="0.2">
      <c r="A6" s="2971" t="s">
        <v>150</v>
      </c>
      <c r="B6" s="2972"/>
      <c r="C6" s="2972"/>
      <c r="D6" s="2973"/>
      <c r="E6" s="2856" t="s">
        <v>518</v>
      </c>
      <c r="F6" s="2857"/>
      <c r="G6" s="2857"/>
      <c r="H6" s="2857"/>
      <c r="I6" s="2980" t="s">
        <v>519</v>
      </c>
      <c r="J6" s="2981"/>
      <c r="K6" s="2981"/>
      <c r="L6" s="2981"/>
      <c r="M6" s="2982"/>
      <c r="N6" s="2986" t="s">
        <v>520</v>
      </c>
      <c r="O6" s="2857"/>
      <c r="P6" s="2857"/>
      <c r="Q6" s="2987"/>
    </row>
    <row r="7" spans="1:27" ht="12.75" customHeight="1" x14ac:dyDescent="0.2">
      <c r="A7" s="2974"/>
      <c r="B7" s="2975"/>
      <c r="C7" s="2975"/>
      <c r="D7" s="2976"/>
      <c r="E7" s="2859"/>
      <c r="F7" s="2860"/>
      <c r="G7" s="2860"/>
      <c r="H7" s="2860"/>
      <c r="I7" s="2983"/>
      <c r="J7" s="2984"/>
      <c r="K7" s="2984"/>
      <c r="L7" s="2984"/>
      <c r="M7" s="2985"/>
      <c r="N7" s="2988"/>
      <c r="O7" s="2860"/>
      <c r="P7" s="2860"/>
      <c r="Q7" s="2989"/>
      <c r="R7" s="2965"/>
      <c r="S7" s="2965"/>
      <c r="T7" s="1954"/>
      <c r="U7" s="2965"/>
      <c r="V7" s="2965"/>
    </row>
    <row r="8" spans="1:27" ht="18" customHeight="1" thickBot="1" x14ac:dyDescent="0.25">
      <c r="A8" s="2977"/>
      <c r="B8" s="2978"/>
      <c r="C8" s="2978"/>
      <c r="D8" s="2979"/>
      <c r="E8" s="2862"/>
      <c r="F8" s="2863"/>
      <c r="G8" s="2863"/>
      <c r="H8" s="2863"/>
      <c r="I8" s="2992" t="s">
        <v>209</v>
      </c>
      <c r="J8" s="2993"/>
      <c r="K8" s="2993"/>
      <c r="L8" s="2993"/>
      <c r="M8" s="2994"/>
      <c r="N8" s="2990"/>
      <c r="O8" s="2863"/>
      <c r="P8" s="2863"/>
      <c r="Q8" s="2991"/>
    </row>
    <row r="9" spans="1:27" x14ac:dyDescent="0.2">
      <c r="A9" s="135"/>
      <c r="B9" s="1269"/>
      <c r="C9" s="137"/>
      <c r="D9" s="136"/>
      <c r="E9" s="1955"/>
      <c r="F9" s="1897"/>
      <c r="G9" s="1897"/>
      <c r="H9" s="1897"/>
      <c r="I9" s="1956"/>
      <c r="J9" s="1897"/>
      <c r="K9" s="1897"/>
      <c r="L9" s="1957"/>
      <c r="M9" s="1957"/>
      <c r="N9" s="1958"/>
      <c r="O9" s="1269"/>
      <c r="P9" s="1269"/>
      <c r="Q9" s="138"/>
    </row>
    <row r="10" spans="1:27" ht="20.25" customHeight="1" x14ac:dyDescent="0.2">
      <c r="A10" s="1959"/>
      <c r="B10" s="1960" t="s">
        <v>152</v>
      </c>
      <c r="C10" s="1960"/>
      <c r="D10" s="1961"/>
      <c r="E10" s="1130">
        <v>1961</v>
      </c>
      <c r="F10" s="1127"/>
      <c r="G10" s="1962">
        <f>E10/$E$33</f>
        <v>8.380700029915808E-2</v>
      </c>
      <c r="H10" s="1962"/>
      <c r="I10" s="1128"/>
      <c r="J10" s="1130">
        <v>539</v>
      </c>
      <c r="K10" s="1127"/>
      <c r="L10" s="1962">
        <f>J10/$J$33</f>
        <v>1.6896551724137929E-2</v>
      </c>
      <c r="M10" s="1963"/>
      <c r="N10" s="494"/>
      <c r="O10" s="1964">
        <v>48669470</v>
      </c>
      <c r="P10" s="1965">
        <f>O10/$O$33</f>
        <v>1.6537366632687733E-2</v>
      </c>
      <c r="Q10" s="1966"/>
      <c r="R10" s="336"/>
      <c r="S10" s="336"/>
      <c r="T10" s="336"/>
      <c r="U10" s="336"/>
      <c r="V10" s="336"/>
      <c r="W10" s="1941"/>
      <c r="X10" s="1776"/>
      <c r="Y10" s="1776"/>
      <c r="Z10" s="1967"/>
    </row>
    <row r="11" spans="1:27" ht="20.25" customHeight="1" x14ac:dyDescent="0.2">
      <c r="A11" s="1959"/>
      <c r="B11" s="1960" t="s">
        <v>153</v>
      </c>
      <c r="C11" s="1960"/>
      <c r="D11" s="1961"/>
      <c r="E11" s="1130">
        <v>5372</v>
      </c>
      <c r="F11" s="1127"/>
      <c r="G11" s="1962">
        <f t="shared" ref="G11:G33" si="0">E11/$E$33</f>
        <v>0.22958246078892261</v>
      </c>
      <c r="H11" s="1962"/>
      <c r="I11" s="1128"/>
      <c r="J11" s="1130">
        <v>13974</v>
      </c>
      <c r="K11" s="1127"/>
      <c r="L11" s="1962">
        <f t="shared" ref="L11:L33" si="1">J11/$J$33</f>
        <v>0.43805642633228842</v>
      </c>
      <c r="M11" s="1963"/>
      <c r="N11" s="494"/>
      <c r="O11" s="1131">
        <v>1394801683</v>
      </c>
      <c r="P11" s="1965">
        <f t="shared" ref="P11:P33" si="2">O11/$O$33</f>
        <v>0.47393873020727151</v>
      </c>
      <c r="Q11" s="1966"/>
      <c r="R11" s="336"/>
      <c r="S11" s="336"/>
      <c r="T11" s="336"/>
      <c r="U11" s="336"/>
      <c r="V11" s="336"/>
      <c r="W11" s="1941"/>
      <c r="X11" s="1776"/>
      <c r="Y11" s="1776"/>
      <c r="Z11" s="1967"/>
    </row>
    <row r="12" spans="1:27" ht="20.25" customHeight="1" x14ac:dyDescent="0.2">
      <c r="A12" s="1959"/>
      <c r="B12" s="1960"/>
      <c r="C12" s="1968" t="s">
        <v>521</v>
      </c>
      <c r="D12" s="1969"/>
      <c r="E12" s="1132">
        <v>514</v>
      </c>
      <c r="F12" s="1133"/>
      <c r="G12" s="1970">
        <f t="shared" si="0"/>
        <v>2.1966750715842559E-2</v>
      </c>
      <c r="H12" s="1970"/>
      <c r="I12" s="1134"/>
      <c r="J12" s="1132">
        <v>1728</v>
      </c>
      <c r="K12" s="1133"/>
      <c r="L12" s="1970">
        <f t="shared" si="1"/>
        <v>5.4169278996865203E-2</v>
      </c>
      <c r="M12" s="1971"/>
      <c r="N12" s="1135"/>
      <c r="O12" s="1136">
        <v>184716752</v>
      </c>
      <c r="P12" s="1972">
        <f t="shared" si="2"/>
        <v>6.2764781515460416E-2</v>
      </c>
      <c r="Q12" s="1973"/>
      <c r="U12" s="336"/>
      <c r="V12" s="336"/>
      <c r="W12" s="1941"/>
      <c r="X12" s="335"/>
      <c r="Y12" s="335"/>
      <c r="Z12" s="1967"/>
    </row>
    <row r="13" spans="1:27" ht="20.25" customHeight="1" x14ac:dyDescent="0.2">
      <c r="A13" s="1959"/>
      <c r="B13" s="1960"/>
      <c r="C13" s="1968" t="s">
        <v>155</v>
      </c>
      <c r="D13" s="1969"/>
      <c r="E13" s="1132">
        <v>851</v>
      </c>
      <c r="F13" s="1133"/>
      <c r="G13" s="1970">
        <f t="shared" si="0"/>
        <v>3.6369075601521431E-2</v>
      </c>
      <c r="H13" s="1970"/>
      <c r="I13" s="1134"/>
      <c r="J13" s="1132">
        <v>488</v>
      </c>
      <c r="K13" s="1133"/>
      <c r="L13" s="1970">
        <f t="shared" si="1"/>
        <v>1.5297805642633229E-2</v>
      </c>
      <c r="M13" s="1971"/>
      <c r="N13" s="1135"/>
      <c r="O13" s="1136">
        <v>50711876</v>
      </c>
      <c r="P13" s="1972">
        <f t="shared" si="2"/>
        <v>1.723135440027183E-2</v>
      </c>
      <c r="Q13" s="1973"/>
      <c r="U13" s="336"/>
      <c r="V13" s="336"/>
      <c r="W13" s="1941"/>
      <c r="X13" s="335"/>
      <c r="Y13" s="335"/>
      <c r="Z13" s="1967"/>
    </row>
    <row r="14" spans="1:27" ht="20.25" customHeight="1" x14ac:dyDescent="0.2">
      <c r="A14" s="1959"/>
      <c r="B14" s="1960"/>
      <c r="C14" s="1968" t="s">
        <v>522</v>
      </c>
      <c r="D14" s="1969"/>
      <c r="E14" s="1132">
        <v>530</v>
      </c>
      <c r="F14" s="1133"/>
      <c r="G14" s="1970">
        <f t="shared" si="0"/>
        <v>2.2650540621394075E-2</v>
      </c>
      <c r="H14" s="1970"/>
      <c r="I14" s="1134"/>
      <c r="J14" s="1132">
        <v>1263</v>
      </c>
      <c r="K14" s="1133"/>
      <c r="L14" s="1970">
        <f t="shared" si="1"/>
        <v>3.9592476489028215E-2</v>
      </c>
      <c r="M14" s="1971"/>
      <c r="N14" s="1135"/>
      <c r="O14" s="1136">
        <v>80263006</v>
      </c>
      <c r="P14" s="1972">
        <f t="shared" si="2"/>
        <v>2.727251308188923E-2</v>
      </c>
      <c r="Q14" s="1973"/>
      <c r="U14" s="336"/>
      <c r="V14" s="336"/>
      <c r="W14" s="1941"/>
      <c r="X14" s="335"/>
      <c r="Y14" s="335"/>
      <c r="Z14" s="1967"/>
      <c r="AA14" s="1974"/>
    </row>
    <row r="15" spans="1:27" ht="20.25" customHeight="1" x14ac:dyDescent="0.2">
      <c r="A15" s="1959"/>
      <c r="B15" s="1960"/>
      <c r="C15" s="1968" t="s">
        <v>433</v>
      </c>
      <c r="D15" s="1969"/>
      <c r="E15" s="1132">
        <v>661</v>
      </c>
      <c r="F15" s="1133"/>
      <c r="G15" s="1970">
        <f t="shared" si="0"/>
        <v>2.8249070473097142E-2</v>
      </c>
      <c r="H15" s="1970"/>
      <c r="I15" s="1134"/>
      <c r="J15" s="1132">
        <v>1751</v>
      </c>
      <c r="K15" s="1133"/>
      <c r="L15" s="1970">
        <f t="shared" si="1"/>
        <v>5.4890282131661444E-2</v>
      </c>
      <c r="M15" s="1971"/>
      <c r="N15" s="1135"/>
      <c r="O15" s="1136">
        <v>195239563</v>
      </c>
      <c r="P15" s="1972">
        <f t="shared" si="2"/>
        <v>6.6340320421338764E-2</v>
      </c>
      <c r="Q15" s="1973"/>
      <c r="U15" s="336"/>
      <c r="V15" s="336"/>
      <c r="W15" s="1941"/>
      <c r="X15" s="335"/>
      <c r="Y15" s="335"/>
      <c r="Z15" s="1967"/>
    </row>
    <row r="16" spans="1:27" ht="20.25" customHeight="1" x14ac:dyDescent="0.2">
      <c r="A16" s="1959"/>
      <c r="B16" s="1960"/>
      <c r="C16" s="1968" t="s">
        <v>158</v>
      </c>
      <c r="D16" s="1969"/>
      <c r="E16" s="1132">
        <v>241</v>
      </c>
      <c r="F16" s="1133"/>
      <c r="G16" s="1970">
        <f t="shared" si="0"/>
        <v>1.029958545236976E-2</v>
      </c>
      <c r="H16" s="1970"/>
      <c r="I16" s="1134"/>
      <c r="J16" s="1132">
        <v>1700</v>
      </c>
      <c r="K16" s="1133"/>
      <c r="L16" s="1970">
        <f t="shared" si="1"/>
        <v>5.329153605015674E-2</v>
      </c>
      <c r="M16" s="1971"/>
      <c r="N16" s="1135"/>
      <c r="O16" s="1136">
        <v>214713506</v>
      </c>
      <c r="P16" s="1972">
        <f t="shared" si="2"/>
        <v>7.2957358477743803E-2</v>
      </c>
      <c r="Q16" s="1973"/>
      <c r="U16" s="336"/>
      <c r="V16" s="336"/>
      <c r="W16" s="1941"/>
      <c r="X16" s="335"/>
      <c r="Y16" s="335"/>
      <c r="Z16" s="1967"/>
    </row>
    <row r="17" spans="1:26" ht="20.25" customHeight="1" x14ac:dyDescent="0.2">
      <c r="A17" s="1959"/>
      <c r="B17" s="1960"/>
      <c r="C17" s="1968" t="s">
        <v>523</v>
      </c>
      <c r="D17" s="1969"/>
      <c r="E17" s="1132">
        <v>198</v>
      </c>
      <c r="F17" s="1133"/>
      <c r="G17" s="1970">
        <f t="shared" si="0"/>
        <v>8.4619000812000515E-3</v>
      </c>
      <c r="H17" s="1970"/>
      <c r="I17" s="1134"/>
      <c r="J17" s="1132">
        <v>525</v>
      </c>
      <c r="K17" s="1133"/>
      <c r="L17" s="1970">
        <f t="shared" si="1"/>
        <v>1.6457680250783698E-2</v>
      </c>
      <c r="M17" s="1971"/>
      <c r="N17" s="1135"/>
      <c r="O17" s="1136">
        <v>64105699</v>
      </c>
      <c r="P17" s="1972">
        <f t="shared" si="2"/>
        <v>2.1782432551817874E-2</v>
      </c>
      <c r="Q17" s="1973"/>
      <c r="U17" s="336"/>
      <c r="V17" s="336"/>
      <c r="W17" s="1941"/>
      <c r="X17" s="335"/>
      <c r="Y17" s="335"/>
      <c r="Z17" s="1967"/>
    </row>
    <row r="18" spans="1:26" ht="20.25" customHeight="1" x14ac:dyDescent="0.2">
      <c r="A18" s="1959"/>
      <c r="B18" s="1960"/>
      <c r="C18" s="1968" t="s">
        <v>159</v>
      </c>
      <c r="D18" s="1969"/>
      <c r="E18" s="1132">
        <v>302</v>
      </c>
      <c r="F18" s="1133"/>
      <c r="G18" s="1970">
        <f t="shared" si="0"/>
        <v>1.2906534467284927E-2</v>
      </c>
      <c r="H18" s="1970"/>
      <c r="I18" s="1134"/>
      <c r="J18" s="1132">
        <v>462</v>
      </c>
      <c r="K18" s="1133"/>
      <c r="L18" s="1970">
        <f t="shared" si="1"/>
        <v>1.4482758620689656E-2</v>
      </c>
      <c r="M18" s="1971"/>
      <c r="N18" s="1135"/>
      <c r="O18" s="1136">
        <v>73360333</v>
      </c>
      <c r="P18" s="1972">
        <f t="shared" si="2"/>
        <v>2.4927058443764867E-2</v>
      </c>
      <c r="Q18" s="1973"/>
      <c r="U18" s="336"/>
      <c r="V18" s="336"/>
      <c r="W18" s="1941"/>
      <c r="X18" s="335"/>
      <c r="Y18" s="335"/>
      <c r="Z18" s="1967"/>
    </row>
    <row r="19" spans="1:26" ht="20.25" customHeight="1" x14ac:dyDescent="0.2">
      <c r="A19" s="1959"/>
      <c r="B19" s="1960"/>
      <c r="C19" s="1968" t="s">
        <v>160</v>
      </c>
      <c r="D19" s="1969"/>
      <c r="E19" s="1132">
        <v>260</v>
      </c>
      <c r="F19" s="1133"/>
      <c r="G19" s="1970">
        <f t="shared" si="0"/>
        <v>1.1111585965212188E-2</v>
      </c>
      <c r="H19" s="1970"/>
      <c r="I19" s="1134"/>
      <c r="J19" s="1132">
        <v>313</v>
      </c>
      <c r="K19" s="1133"/>
      <c r="L19" s="1970">
        <f t="shared" si="1"/>
        <v>9.8119122257053284E-3</v>
      </c>
      <c r="M19" s="1971"/>
      <c r="N19" s="1135"/>
      <c r="O19" s="1136">
        <v>37181256</v>
      </c>
      <c r="P19" s="1972">
        <f t="shared" si="2"/>
        <v>1.2633794087665648E-2</v>
      </c>
      <c r="Q19" s="1973"/>
      <c r="U19" s="336"/>
      <c r="V19" s="336"/>
      <c r="W19" s="1941"/>
      <c r="X19" s="335"/>
      <c r="Y19" s="335"/>
      <c r="Z19" s="1967"/>
    </row>
    <row r="20" spans="1:26" ht="20.25" customHeight="1" x14ac:dyDescent="0.2">
      <c r="A20" s="1959"/>
      <c r="B20" s="1960"/>
      <c r="C20" s="1968" t="s">
        <v>161</v>
      </c>
      <c r="D20" s="1969"/>
      <c r="E20" s="1132">
        <v>1814</v>
      </c>
      <c r="F20" s="1133"/>
      <c r="G20" s="1970">
        <f t="shared" si="0"/>
        <v>7.7524680541903507E-2</v>
      </c>
      <c r="H20" s="1970"/>
      <c r="I20" s="1134"/>
      <c r="J20" s="1132">
        <v>5743</v>
      </c>
      <c r="K20" s="1133"/>
      <c r="L20" s="1970">
        <f t="shared" si="1"/>
        <v>0.18003134796238243</v>
      </c>
      <c r="M20" s="1971"/>
      <c r="N20" s="1135"/>
      <c r="O20" s="1136">
        <v>494509692</v>
      </c>
      <c r="P20" s="1972">
        <f t="shared" si="2"/>
        <v>0.16802911722731906</v>
      </c>
      <c r="Q20" s="1973"/>
      <c r="U20" s="336"/>
      <c r="V20" s="336"/>
      <c r="W20" s="1941"/>
      <c r="X20" s="335"/>
      <c r="Y20" s="335"/>
      <c r="Z20" s="1967"/>
    </row>
    <row r="21" spans="1:26" ht="20.25" customHeight="1" x14ac:dyDescent="0.2">
      <c r="A21" s="1959"/>
      <c r="B21" s="1960" t="s">
        <v>162</v>
      </c>
      <c r="C21" s="1960"/>
      <c r="D21" s="1961"/>
      <c r="E21" s="1130">
        <v>890</v>
      </c>
      <c r="F21" s="1127"/>
      <c r="G21" s="1962">
        <f t="shared" si="0"/>
        <v>3.8035813496303264E-2</v>
      </c>
      <c r="H21" s="1962"/>
      <c r="I21" s="1128"/>
      <c r="J21" s="1130">
        <v>2502</v>
      </c>
      <c r="K21" s="1127"/>
      <c r="L21" s="1962">
        <f t="shared" si="1"/>
        <v>7.8432601880877736E-2</v>
      </c>
      <c r="M21" s="1963"/>
      <c r="N21" s="494"/>
      <c r="O21" s="1131">
        <v>331253203</v>
      </c>
      <c r="P21" s="1965">
        <f t="shared" si="2"/>
        <v>0.1125563041114509</v>
      </c>
      <c r="Q21" s="1966"/>
      <c r="R21" s="336"/>
      <c r="S21" s="336"/>
      <c r="T21" s="336"/>
      <c r="U21" s="336"/>
      <c r="V21" s="336"/>
      <c r="W21" s="1941"/>
      <c r="X21" s="1776"/>
      <c r="Y21" s="1776"/>
      <c r="Z21" s="1967"/>
    </row>
    <row r="22" spans="1:26" ht="20.25" customHeight="1" x14ac:dyDescent="0.2">
      <c r="A22" s="1959"/>
      <c r="B22" s="1960"/>
      <c r="C22" s="1968" t="s">
        <v>163</v>
      </c>
      <c r="D22" s="1969"/>
      <c r="E22" s="1132">
        <v>57</v>
      </c>
      <c r="F22" s="1133"/>
      <c r="G22" s="1970">
        <f t="shared" si="0"/>
        <v>2.4360015385272876E-3</v>
      </c>
      <c r="H22" s="1970"/>
      <c r="I22" s="1134"/>
      <c r="J22" s="1132">
        <v>611</v>
      </c>
      <c r="K22" s="1133"/>
      <c r="L22" s="1970">
        <f t="shared" si="1"/>
        <v>1.915360501567398E-2</v>
      </c>
      <c r="M22" s="1971"/>
      <c r="N22" s="1135"/>
      <c r="O22" s="1136">
        <v>157825666</v>
      </c>
      <c r="P22" s="1972">
        <f t="shared" si="2"/>
        <v>5.3627477404009513E-2</v>
      </c>
      <c r="Q22" s="1975"/>
      <c r="U22" s="336"/>
      <c r="V22" s="336"/>
      <c r="W22" s="1941"/>
      <c r="X22" s="335"/>
      <c r="Y22" s="335"/>
      <c r="Z22" s="1967"/>
    </row>
    <row r="23" spans="1:26" ht="20.25" customHeight="1" x14ac:dyDescent="0.2">
      <c r="A23" s="1959"/>
      <c r="B23" s="1960"/>
      <c r="C23" s="1968" t="s">
        <v>524</v>
      </c>
      <c r="D23" s="1969"/>
      <c r="E23" s="1132">
        <v>484</v>
      </c>
      <c r="F23" s="1133"/>
      <c r="G23" s="1970">
        <f t="shared" si="0"/>
        <v>2.0684644642933459E-2</v>
      </c>
      <c r="H23" s="1970"/>
      <c r="I23" s="1134"/>
      <c r="J23" s="1132">
        <v>765</v>
      </c>
      <c r="K23" s="1133"/>
      <c r="L23" s="1970">
        <f t="shared" si="1"/>
        <v>2.3981191222570534E-2</v>
      </c>
      <c r="M23" s="1971"/>
      <c r="N23" s="1135"/>
      <c r="O23" s="1136">
        <v>53329493</v>
      </c>
      <c r="P23" s="1972">
        <f t="shared" si="2"/>
        <v>1.8120792728508323E-2</v>
      </c>
      <c r="Q23" s="1975"/>
      <c r="U23" s="336"/>
      <c r="V23" s="336"/>
      <c r="W23" s="1941"/>
      <c r="X23" s="335"/>
      <c r="Y23" s="335"/>
      <c r="Z23" s="1967"/>
    </row>
    <row r="24" spans="1:26" ht="20.25" customHeight="1" x14ac:dyDescent="0.2">
      <c r="A24" s="1959"/>
      <c r="B24" s="1960"/>
      <c r="C24" s="1968" t="s">
        <v>525</v>
      </c>
      <c r="D24" s="1969"/>
      <c r="E24" s="1132">
        <v>348</v>
      </c>
      <c r="F24" s="1133"/>
      <c r="G24" s="1970">
        <f t="shared" si="0"/>
        <v>1.4872430445745545E-2</v>
      </c>
      <c r="H24" s="1970"/>
      <c r="I24" s="1134"/>
      <c r="J24" s="1132">
        <v>1126</v>
      </c>
      <c r="K24" s="1133"/>
      <c r="L24" s="1970">
        <f t="shared" si="1"/>
        <v>3.5297805642633226E-2</v>
      </c>
      <c r="M24" s="1971"/>
      <c r="N24" s="1135"/>
      <c r="O24" s="1136">
        <v>120098044</v>
      </c>
      <c r="P24" s="1972">
        <f t="shared" si="2"/>
        <v>4.080803397893306E-2</v>
      </c>
      <c r="Q24" s="1975"/>
      <c r="U24" s="336"/>
      <c r="V24" s="336"/>
      <c r="W24" s="1941"/>
      <c r="X24" s="335"/>
      <c r="Y24" s="335"/>
      <c r="Z24" s="1967"/>
    </row>
    <row r="25" spans="1:26" ht="20.25" customHeight="1" x14ac:dyDescent="0.2">
      <c r="A25" s="1959"/>
      <c r="B25" s="1960" t="s">
        <v>165</v>
      </c>
      <c r="C25" s="1960"/>
      <c r="D25" s="1961"/>
      <c r="E25" s="1130">
        <v>623</v>
      </c>
      <c r="F25" s="1127"/>
      <c r="G25" s="1962">
        <f t="shared" si="0"/>
        <v>2.6625069447412282E-2</v>
      </c>
      <c r="H25" s="1962"/>
      <c r="I25" s="1128"/>
      <c r="J25" s="1130">
        <v>2098</v>
      </c>
      <c r="K25" s="1127"/>
      <c r="L25" s="1962">
        <f t="shared" si="1"/>
        <v>6.5768025078369902E-2</v>
      </c>
      <c r="M25" s="1963"/>
      <c r="N25" s="494"/>
      <c r="O25" s="1131">
        <v>191577624</v>
      </c>
      <c r="P25" s="1965">
        <f t="shared" si="2"/>
        <v>6.5096032619775743E-2</v>
      </c>
      <c r="Q25" s="1966"/>
      <c r="R25" s="336"/>
      <c r="S25" s="336"/>
      <c r="T25" s="336"/>
      <c r="U25" s="336"/>
      <c r="V25" s="336"/>
      <c r="W25" s="1941"/>
      <c r="X25" s="1776"/>
      <c r="Y25" s="1776"/>
      <c r="Z25" s="1967"/>
    </row>
    <row r="26" spans="1:26" ht="20.25" customHeight="1" x14ac:dyDescent="0.2">
      <c r="A26" s="1959"/>
      <c r="B26" s="1960" t="s">
        <v>166</v>
      </c>
      <c r="C26" s="1960"/>
      <c r="D26" s="1961"/>
      <c r="E26" s="1130">
        <v>1736</v>
      </c>
      <c r="F26" s="1127"/>
      <c r="G26" s="1962">
        <f t="shared" si="0"/>
        <v>7.419120475233984E-2</v>
      </c>
      <c r="H26" s="1962"/>
      <c r="I26" s="1128"/>
      <c r="J26" s="1130">
        <v>756</v>
      </c>
      <c r="K26" s="1127"/>
      <c r="L26" s="1962">
        <f t="shared" si="1"/>
        <v>2.3699059561128527E-2</v>
      </c>
      <c r="M26" s="1963"/>
      <c r="N26" s="494"/>
      <c r="O26" s="1131">
        <v>66933201</v>
      </c>
      <c r="P26" s="1965">
        <f t="shared" si="2"/>
        <v>2.27431875637105E-2</v>
      </c>
      <c r="Q26" s="1966"/>
      <c r="R26" s="336"/>
      <c r="S26" s="336"/>
      <c r="T26" s="336"/>
      <c r="U26" s="336"/>
      <c r="V26" s="336"/>
      <c r="W26" s="1941"/>
      <c r="X26" s="1776"/>
      <c r="Y26" s="1776"/>
      <c r="Z26" s="1967"/>
    </row>
    <row r="27" spans="1:26" ht="20.25" customHeight="1" x14ac:dyDescent="0.2">
      <c r="A27" s="1959"/>
      <c r="B27" s="1960" t="s">
        <v>167</v>
      </c>
      <c r="C27" s="1960"/>
      <c r="D27" s="1961"/>
      <c r="E27" s="1130">
        <v>1063</v>
      </c>
      <c r="F27" s="1127"/>
      <c r="G27" s="1962">
        <f t="shared" si="0"/>
        <v>4.5429291850079066E-2</v>
      </c>
      <c r="H27" s="1962"/>
      <c r="I27" s="1128"/>
      <c r="J27" s="1130">
        <v>1567</v>
      </c>
      <c r="K27" s="1127"/>
      <c r="L27" s="1962">
        <f t="shared" si="1"/>
        <v>4.9122257053291533E-2</v>
      </c>
      <c r="M27" s="1963"/>
      <c r="N27" s="494"/>
      <c r="O27" s="1131">
        <v>108147845</v>
      </c>
      <c r="P27" s="1965">
        <f t="shared" si="2"/>
        <v>3.6747483860006792E-2</v>
      </c>
      <c r="Q27" s="1966"/>
      <c r="R27" s="336"/>
      <c r="S27" s="336"/>
      <c r="T27" s="336"/>
      <c r="U27" s="336"/>
      <c r="V27" s="336"/>
      <c r="W27" s="1941"/>
      <c r="X27" s="1776"/>
      <c r="Y27" s="1776"/>
      <c r="Z27" s="1967"/>
    </row>
    <row r="28" spans="1:26" ht="20.25" customHeight="1" x14ac:dyDescent="0.2">
      <c r="A28" s="1959"/>
      <c r="B28" s="1960" t="s">
        <v>168</v>
      </c>
      <c r="C28" s="1960"/>
      <c r="D28" s="1961"/>
      <c r="E28" s="1130">
        <v>4137</v>
      </c>
      <c r="F28" s="1127"/>
      <c r="G28" s="1962">
        <f t="shared" si="0"/>
        <v>0.17680242745416472</v>
      </c>
      <c r="H28" s="1962"/>
      <c r="I28" s="1128"/>
      <c r="J28" s="1130">
        <v>4077</v>
      </c>
      <c r="K28" s="1127"/>
      <c r="L28" s="1962">
        <f t="shared" si="1"/>
        <v>0.12780564263322883</v>
      </c>
      <c r="M28" s="1963"/>
      <c r="N28" s="494"/>
      <c r="O28" s="1131">
        <v>247648094</v>
      </c>
      <c r="P28" s="1965">
        <f t="shared" si="2"/>
        <v>8.4148180088345223E-2</v>
      </c>
      <c r="Q28" s="1966"/>
      <c r="R28" s="336"/>
      <c r="S28" s="336"/>
      <c r="T28" s="336"/>
      <c r="U28" s="336"/>
      <c r="V28" s="336"/>
      <c r="W28" s="1941"/>
      <c r="X28" s="1776"/>
      <c r="Y28" s="1776"/>
      <c r="Z28" s="1967"/>
    </row>
    <row r="29" spans="1:26" ht="20.25" customHeight="1" x14ac:dyDescent="0.2">
      <c r="A29" s="1959"/>
      <c r="B29" s="1960" t="s">
        <v>169</v>
      </c>
      <c r="C29" s="1960"/>
      <c r="D29" s="1961"/>
      <c r="E29" s="1130">
        <v>6829</v>
      </c>
      <c r="F29" s="1127"/>
      <c r="G29" s="1962">
        <f t="shared" si="0"/>
        <v>0.29185007906320781</v>
      </c>
      <c r="H29" s="1962"/>
      <c r="I29" s="1128"/>
      <c r="J29" s="1130">
        <v>6179</v>
      </c>
      <c r="K29" s="1127"/>
      <c r="L29" s="1962">
        <f t="shared" si="1"/>
        <v>0.19369905956112854</v>
      </c>
      <c r="M29" s="1963"/>
      <c r="N29" s="494"/>
      <c r="O29" s="1131">
        <v>524249502</v>
      </c>
      <c r="P29" s="1965">
        <f t="shared" si="2"/>
        <v>0.17813438735983689</v>
      </c>
      <c r="Q29" s="1966"/>
      <c r="R29" s="336"/>
      <c r="S29" s="336"/>
      <c r="T29" s="336"/>
      <c r="U29" s="336"/>
      <c r="V29" s="336"/>
      <c r="W29" s="1941"/>
      <c r="X29" s="1776"/>
      <c r="Y29" s="1776"/>
      <c r="Z29" s="1967"/>
    </row>
    <row r="30" spans="1:26" ht="20.25" customHeight="1" x14ac:dyDescent="0.2">
      <c r="A30" s="1959"/>
      <c r="B30" s="1960"/>
      <c r="C30" s="1968" t="s">
        <v>526</v>
      </c>
      <c r="D30" s="1969"/>
      <c r="E30" s="1132">
        <v>1911</v>
      </c>
      <c r="F30" s="1133"/>
      <c r="G30" s="1970">
        <f t="shared" si="0"/>
        <v>8.1670156844309588E-2</v>
      </c>
      <c r="H30" s="1970"/>
      <c r="I30" s="1134"/>
      <c r="J30" s="1132">
        <v>3103</v>
      </c>
      <c r="K30" s="1133"/>
      <c r="L30" s="1970">
        <f t="shared" si="1"/>
        <v>9.7272727272727275E-2</v>
      </c>
      <c r="M30" s="1971"/>
      <c r="N30" s="1135"/>
      <c r="O30" s="1136">
        <v>271603410</v>
      </c>
      <c r="P30" s="1972">
        <f t="shared" si="2"/>
        <v>9.2287940876656469E-2</v>
      </c>
      <c r="Q30" s="1975"/>
      <c r="U30" s="336"/>
      <c r="V30" s="336"/>
      <c r="W30" s="1941"/>
      <c r="X30" s="335"/>
      <c r="Y30" s="335"/>
      <c r="Z30" s="1967"/>
    </row>
    <row r="31" spans="1:26" ht="20.25" customHeight="1" x14ac:dyDescent="0.2">
      <c r="A31" s="1959"/>
      <c r="B31" s="1960"/>
      <c r="C31" s="1968" t="s">
        <v>441</v>
      </c>
      <c r="D31" s="1969"/>
      <c r="E31" s="1132">
        <v>4918</v>
      </c>
      <c r="F31" s="1133"/>
      <c r="G31" s="1970">
        <f t="shared" si="0"/>
        <v>0.21017992221889825</v>
      </c>
      <c r="H31" s="1970"/>
      <c r="I31" s="1134"/>
      <c r="J31" s="1132">
        <v>3076</v>
      </c>
      <c r="K31" s="1133"/>
      <c r="L31" s="1970">
        <f t="shared" si="1"/>
        <v>9.6426332288401251E-2</v>
      </c>
      <c r="M31" s="1971"/>
      <c r="N31" s="1135"/>
      <c r="O31" s="1136">
        <v>252646092</v>
      </c>
      <c r="P31" s="1972">
        <f t="shared" si="2"/>
        <v>8.5846446483180433E-2</v>
      </c>
      <c r="Q31" s="1975"/>
      <c r="R31" s="336"/>
      <c r="S31" s="336"/>
      <c r="U31" s="336"/>
      <c r="V31" s="336"/>
      <c r="W31" s="1941"/>
      <c r="X31" s="335"/>
      <c r="Y31" s="335"/>
      <c r="Z31" s="1967"/>
    </row>
    <row r="32" spans="1:26" ht="20.25" customHeight="1" x14ac:dyDescent="0.2">
      <c r="A32" s="1959"/>
      <c r="B32" s="1960" t="s">
        <v>527</v>
      </c>
      <c r="C32" s="1960"/>
      <c r="D32" s="1961"/>
      <c r="E32" s="1130">
        <v>789</v>
      </c>
      <c r="F32" s="1127"/>
      <c r="G32" s="1962">
        <f t="shared" si="0"/>
        <v>3.3719389717509297E-2</v>
      </c>
      <c r="H32" s="1962"/>
      <c r="I32" s="1128"/>
      <c r="J32" s="1130">
        <v>208</v>
      </c>
      <c r="K32" s="1127"/>
      <c r="L32" s="1962">
        <f t="shared" si="1"/>
        <v>6.5203761755485892E-3</v>
      </c>
      <c r="M32" s="1963"/>
      <c r="N32" s="494"/>
      <c r="O32" s="1131">
        <v>29719377</v>
      </c>
      <c r="P32" s="1965">
        <f t="shared" si="2"/>
        <v>1.0098327217125383E-2</v>
      </c>
      <c r="Q32" s="1966"/>
      <c r="R32" s="336"/>
      <c r="S32" s="336"/>
      <c r="T32" s="336"/>
      <c r="U32" s="336"/>
      <c r="V32" s="336"/>
      <c r="W32" s="1941"/>
      <c r="X32" s="1776"/>
      <c r="Y32" s="1776"/>
      <c r="Z32" s="1967"/>
    </row>
    <row r="33" spans="1:26" ht="20.25" customHeight="1" x14ac:dyDescent="0.2">
      <c r="A33" s="1959"/>
      <c r="B33" s="1960" t="s">
        <v>170</v>
      </c>
      <c r="C33" s="1960"/>
      <c r="D33" s="1961"/>
      <c r="E33" s="1130">
        <v>23399</v>
      </c>
      <c r="F33" s="1127"/>
      <c r="G33" s="1962">
        <f t="shared" si="0"/>
        <v>1</v>
      </c>
      <c r="H33" s="1962"/>
      <c r="I33" s="1128"/>
      <c r="J33" s="1130">
        <f>SUM(J32,J29,J28,J27,J26,J25,J21,J11,J10,)</f>
        <v>31900</v>
      </c>
      <c r="K33" s="1127"/>
      <c r="L33" s="1962">
        <f t="shared" si="1"/>
        <v>1</v>
      </c>
      <c r="M33" s="1963"/>
      <c r="N33" s="494"/>
      <c r="O33" s="1964">
        <v>2943000000</v>
      </c>
      <c r="P33" s="1965">
        <f t="shared" si="2"/>
        <v>1</v>
      </c>
      <c r="Q33" s="1966"/>
      <c r="W33" s="1941"/>
      <c r="Y33" s="335"/>
    </row>
    <row r="34" spans="1:26" ht="14.25" thickBot="1" x14ac:dyDescent="0.25">
      <c r="A34" s="1976"/>
      <c r="B34" s="1977"/>
      <c r="C34" s="1978"/>
      <c r="D34" s="1979"/>
      <c r="E34" s="1980"/>
      <c r="F34" s="1981"/>
      <c r="G34" s="1981"/>
      <c r="H34" s="1981"/>
      <c r="I34" s="1982"/>
      <c r="J34" s="1983"/>
      <c r="K34" s="1983"/>
      <c r="L34" s="1983"/>
      <c r="M34" s="1983"/>
      <c r="N34" s="1984"/>
      <c r="O34" s="1985"/>
      <c r="P34" s="1985"/>
      <c r="Q34" s="1986"/>
      <c r="X34" s="335"/>
    </row>
    <row r="35" spans="1:26" x14ac:dyDescent="0.2">
      <c r="A35" s="422"/>
      <c r="B35" s="422"/>
      <c r="C35" s="422"/>
      <c r="D35" s="422"/>
      <c r="E35" s="422"/>
      <c r="F35" s="422"/>
      <c r="G35" s="422"/>
      <c r="H35" s="422"/>
      <c r="I35" s="422"/>
      <c r="J35" s="422"/>
      <c r="K35" s="422"/>
      <c r="L35" s="422"/>
      <c r="M35" s="422"/>
      <c r="N35" s="440"/>
      <c r="O35" s="1285"/>
      <c r="P35" s="387"/>
      <c r="Q35" s="387"/>
      <c r="X35" s="335"/>
      <c r="Y35" s="1987"/>
      <c r="Z35" s="1967"/>
    </row>
    <row r="36" spans="1:26" x14ac:dyDescent="0.2">
      <c r="A36" s="924" t="s">
        <v>346</v>
      </c>
      <c r="B36" s="924"/>
      <c r="C36" s="422"/>
      <c r="D36" s="422"/>
      <c r="E36" s="422"/>
      <c r="F36" s="422"/>
      <c r="G36" s="422"/>
      <c r="H36" s="422"/>
      <c r="I36" s="422"/>
      <c r="J36" s="1284"/>
      <c r="K36" s="1284"/>
      <c r="L36" s="422"/>
      <c r="M36" s="422"/>
      <c r="N36" s="440"/>
      <c r="O36" s="1285"/>
      <c r="P36" s="440"/>
      <c r="Q36" s="440"/>
    </row>
    <row r="37" spans="1:26" x14ac:dyDescent="0.2">
      <c r="A37" s="923" t="s">
        <v>79</v>
      </c>
    </row>
    <row r="38" spans="1:26" x14ac:dyDescent="0.2">
      <c r="A38" s="923" t="s">
        <v>528</v>
      </c>
      <c r="B38" s="923"/>
      <c r="C38" s="1913"/>
      <c r="D38" s="1913"/>
      <c r="E38" s="1913"/>
      <c r="F38" s="1913"/>
      <c r="G38" s="1913"/>
      <c r="H38" s="1913"/>
      <c r="I38" s="1913"/>
      <c r="J38" s="1913"/>
      <c r="K38" s="1913"/>
      <c r="L38" s="1913"/>
      <c r="M38" s="1913"/>
      <c r="N38" s="1913"/>
      <c r="O38" s="1913"/>
      <c r="P38" s="1913"/>
      <c r="Q38" s="1913"/>
    </row>
    <row r="39" spans="1:26" x14ac:dyDescent="0.2">
      <c r="C39" s="1913"/>
      <c r="D39" s="1913"/>
      <c r="E39" s="1913"/>
      <c r="F39" s="1913"/>
      <c r="G39" s="1913"/>
      <c r="H39" s="1913"/>
      <c r="O39" s="1913"/>
      <c r="P39" s="1913"/>
      <c r="Q39" s="1913"/>
    </row>
    <row r="40" spans="1:26" x14ac:dyDescent="0.2">
      <c r="C40" s="1913"/>
      <c r="D40" s="1913"/>
      <c r="E40" s="1913"/>
      <c r="F40" s="1913"/>
      <c r="G40" s="1913"/>
      <c r="H40" s="1913"/>
      <c r="O40" s="1913"/>
      <c r="P40" s="1913"/>
      <c r="Q40" s="1913"/>
    </row>
    <row r="41" spans="1:26" x14ac:dyDescent="0.2">
      <c r="C41" s="1913"/>
      <c r="D41" s="1913"/>
      <c r="E41" s="1913"/>
      <c r="F41" s="1913"/>
      <c r="G41" s="1913"/>
      <c r="H41" s="1913"/>
      <c r="O41" s="1913"/>
      <c r="P41" s="1913"/>
      <c r="Q41" s="1913"/>
    </row>
    <row r="42" spans="1:26" x14ac:dyDescent="0.2">
      <c r="C42" s="1913"/>
      <c r="D42" s="1913"/>
      <c r="E42" s="1913"/>
      <c r="F42" s="1913"/>
      <c r="G42" s="1913"/>
      <c r="H42" s="1913"/>
      <c r="O42" s="1913"/>
      <c r="P42" s="1913"/>
      <c r="Q42" s="1913"/>
    </row>
    <row r="43" spans="1:26" x14ac:dyDescent="0.2">
      <c r="C43" s="1913"/>
      <c r="D43" s="1913"/>
      <c r="E43" s="1913"/>
      <c r="F43" s="1913"/>
      <c r="G43" s="1913"/>
      <c r="H43" s="1913"/>
      <c r="O43" s="1913"/>
      <c r="P43" s="1913"/>
      <c r="Q43" s="1913"/>
    </row>
    <row r="44" spans="1:26" x14ac:dyDescent="0.2">
      <c r="C44" s="1913"/>
      <c r="D44" s="1913"/>
      <c r="E44" s="1913"/>
      <c r="F44" s="1913"/>
      <c r="G44" s="1913"/>
      <c r="H44" s="1913"/>
      <c r="O44" s="1913"/>
      <c r="P44" s="1913"/>
      <c r="Q44" s="1913"/>
    </row>
    <row r="45" spans="1:26" x14ac:dyDescent="0.2">
      <c r="C45" s="1913"/>
      <c r="D45" s="1913"/>
      <c r="E45" s="1913"/>
      <c r="F45" s="1913"/>
      <c r="G45" s="1913"/>
      <c r="H45" s="1913"/>
      <c r="O45" s="1913"/>
      <c r="P45" s="1988"/>
      <c r="Q45" s="1913"/>
    </row>
    <row r="46" spans="1:26" x14ac:dyDescent="0.2">
      <c r="C46" s="1913"/>
      <c r="D46" s="1913"/>
      <c r="E46" s="1913"/>
      <c r="F46" s="1913"/>
      <c r="G46" s="1913"/>
      <c r="H46" s="1913"/>
      <c r="O46" s="1913"/>
      <c r="P46" s="1913"/>
      <c r="Q46" s="1913"/>
    </row>
    <row r="47" spans="1:26" x14ac:dyDescent="0.2">
      <c r="C47" s="1913"/>
      <c r="D47" s="1913"/>
      <c r="E47" s="1913"/>
      <c r="F47" s="1913"/>
      <c r="G47" s="1913"/>
      <c r="H47" s="1913"/>
      <c r="O47" s="1913"/>
      <c r="P47" s="1988"/>
      <c r="Q47" s="1913"/>
    </row>
    <row r="48" spans="1:26" x14ac:dyDescent="0.2">
      <c r="C48" s="1913"/>
      <c r="D48" s="1913"/>
      <c r="E48" s="1913"/>
      <c r="F48" s="1913"/>
      <c r="G48" s="1913"/>
      <c r="H48" s="1913"/>
      <c r="O48" s="1913"/>
      <c r="P48" s="1913"/>
      <c r="Q48" s="1913"/>
    </row>
    <row r="49" spans="3:17" x14ac:dyDescent="0.2">
      <c r="C49" s="1913"/>
      <c r="D49" s="1913"/>
      <c r="E49" s="1913"/>
      <c r="F49" s="1913"/>
      <c r="G49" s="1913"/>
      <c r="H49" s="1913"/>
      <c r="O49" s="1913"/>
      <c r="P49" s="1913"/>
      <c r="Q49" s="1913"/>
    </row>
    <row r="50" spans="3:17" x14ac:dyDescent="0.2">
      <c r="C50" s="1913"/>
      <c r="D50" s="1913"/>
      <c r="E50" s="1913"/>
      <c r="F50" s="1913"/>
      <c r="G50" s="1913"/>
      <c r="H50" s="1913"/>
      <c r="O50" s="1913"/>
      <c r="P50" s="1913"/>
      <c r="Q50" s="1913"/>
    </row>
    <row r="51" spans="3:17" x14ac:dyDescent="0.2">
      <c r="C51" s="1913"/>
      <c r="D51" s="1913"/>
      <c r="E51" s="1913"/>
      <c r="F51" s="1913"/>
      <c r="G51" s="1913"/>
      <c r="H51" s="1913"/>
      <c r="O51" s="1913"/>
      <c r="P51" s="1913"/>
      <c r="Q51" s="1913"/>
    </row>
    <row r="52" spans="3:17" x14ac:dyDescent="0.2">
      <c r="C52" s="1913"/>
      <c r="D52" s="1913"/>
      <c r="E52" s="1913"/>
      <c r="F52" s="1913"/>
      <c r="G52" s="1913"/>
      <c r="H52" s="1913"/>
      <c r="O52" s="1913"/>
      <c r="P52" s="1913"/>
      <c r="Q52" s="1913"/>
    </row>
    <row r="53" spans="3:17" x14ac:dyDescent="0.2">
      <c r="C53" s="1913"/>
      <c r="D53" s="1913"/>
      <c r="E53" s="1913"/>
      <c r="F53" s="1913"/>
      <c r="G53" s="1913"/>
      <c r="H53" s="1913"/>
      <c r="O53" s="1913"/>
      <c r="P53" s="1913"/>
      <c r="Q53" s="1913"/>
    </row>
    <row r="54" spans="3:17" x14ac:dyDescent="0.2">
      <c r="C54" s="1913"/>
      <c r="D54" s="1913"/>
      <c r="E54" s="1913"/>
      <c r="F54" s="1913"/>
      <c r="G54" s="1913"/>
      <c r="H54" s="1913"/>
      <c r="O54" s="1913"/>
      <c r="P54" s="1913"/>
      <c r="Q54" s="1913"/>
    </row>
    <row r="55" spans="3:17" x14ac:dyDescent="0.2">
      <c r="C55" s="1913"/>
      <c r="D55" s="1913"/>
      <c r="E55" s="1913"/>
      <c r="F55" s="1913"/>
      <c r="G55" s="1913"/>
      <c r="H55" s="1913"/>
      <c r="O55" s="1913"/>
      <c r="P55" s="1913"/>
      <c r="Q55" s="1913"/>
    </row>
    <row r="56" spans="3:17" x14ac:dyDescent="0.2">
      <c r="C56" s="1913"/>
      <c r="D56" s="1913"/>
      <c r="E56" s="1913"/>
      <c r="F56" s="1913"/>
      <c r="G56" s="1913"/>
      <c r="H56" s="1913"/>
      <c r="O56" s="1913"/>
      <c r="P56" s="1913"/>
      <c r="Q56" s="1913"/>
    </row>
    <row r="57" spans="3:17" x14ac:dyDescent="0.2">
      <c r="C57" s="1913"/>
      <c r="D57" s="1913"/>
      <c r="E57" s="1913"/>
      <c r="F57" s="1913"/>
      <c r="G57" s="1913"/>
      <c r="H57" s="1913"/>
      <c r="O57" s="1913"/>
      <c r="P57" s="1913"/>
      <c r="Q57" s="1913"/>
    </row>
    <row r="58" spans="3:17" x14ac:dyDescent="0.2">
      <c r="C58" s="1913"/>
      <c r="D58" s="1913"/>
      <c r="E58" s="1913"/>
      <c r="F58" s="1913"/>
      <c r="G58" s="1913"/>
      <c r="H58" s="1913"/>
      <c r="O58" s="1913"/>
      <c r="P58" s="1913"/>
      <c r="Q58" s="1913"/>
    </row>
    <row r="59" spans="3:17" x14ac:dyDescent="0.2">
      <c r="C59" s="1913"/>
      <c r="D59" s="1913"/>
      <c r="E59" s="1913"/>
      <c r="F59" s="1913"/>
      <c r="G59" s="1913"/>
      <c r="H59" s="1913"/>
      <c r="O59" s="1913"/>
      <c r="P59" s="1913"/>
      <c r="Q59" s="1913"/>
    </row>
    <row r="60" spans="3:17" x14ac:dyDescent="0.2">
      <c r="C60" s="1913"/>
      <c r="D60" s="1913"/>
      <c r="E60" s="1913"/>
      <c r="F60" s="1913"/>
      <c r="G60" s="1913"/>
      <c r="H60" s="1913"/>
      <c r="O60" s="1913"/>
      <c r="P60" s="1913"/>
      <c r="Q60" s="1913"/>
    </row>
    <row r="61" spans="3:17" x14ac:dyDescent="0.2">
      <c r="C61" s="1913"/>
      <c r="D61" s="1913"/>
      <c r="E61" s="1913"/>
      <c r="F61" s="1913"/>
      <c r="G61" s="1913"/>
      <c r="H61" s="1913"/>
      <c r="O61" s="1913"/>
      <c r="P61" s="1913"/>
      <c r="Q61" s="1913"/>
    </row>
    <row r="62" spans="3:17" x14ac:dyDescent="0.2">
      <c r="C62" s="1913"/>
      <c r="D62" s="1913"/>
      <c r="E62" s="1913"/>
      <c r="F62" s="1913"/>
      <c r="G62" s="1913"/>
      <c r="H62" s="1913"/>
      <c r="O62" s="1913"/>
      <c r="P62" s="1913"/>
      <c r="Q62" s="1913"/>
    </row>
    <row r="63" spans="3:17" x14ac:dyDescent="0.2">
      <c r="C63" s="1913"/>
      <c r="D63" s="1913"/>
      <c r="E63" s="1913"/>
      <c r="F63" s="1913"/>
      <c r="G63" s="1913"/>
      <c r="H63" s="1913"/>
      <c r="O63" s="1913"/>
      <c r="P63" s="1913"/>
      <c r="Q63" s="1913"/>
    </row>
    <row r="64" spans="3:17" x14ac:dyDescent="0.2">
      <c r="C64" s="1913"/>
      <c r="D64" s="1913"/>
      <c r="E64" s="1913"/>
      <c r="F64" s="1913"/>
      <c r="G64" s="1913"/>
      <c r="H64" s="1913"/>
      <c r="O64" s="1913"/>
      <c r="P64" s="1913"/>
      <c r="Q64" s="1913"/>
    </row>
    <row r="65" spans="3:17" x14ac:dyDescent="0.2">
      <c r="C65" s="1913"/>
      <c r="D65" s="1913"/>
      <c r="E65" s="1913"/>
      <c r="F65" s="1913"/>
      <c r="G65" s="1913"/>
      <c r="H65" s="1913"/>
      <c r="O65" s="1913"/>
      <c r="P65" s="1913"/>
      <c r="Q65" s="1913"/>
    </row>
    <row r="66" spans="3:17" x14ac:dyDescent="0.2">
      <c r="C66" s="1913"/>
      <c r="D66" s="1913"/>
      <c r="E66" s="1913"/>
      <c r="F66" s="1913"/>
      <c r="G66" s="1913"/>
      <c r="H66" s="1913"/>
      <c r="O66" s="1913"/>
      <c r="P66" s="1913"/>
      <c r="Q66" s="1913"/>
    </row>
    <row r="67" spans="3:17" x14ac:dyDescent="0.2">
      <c r="C67" s="1913"/>
      <c r="D67" s="1913"/>
      <c r="E67" s="1913"/>
      <c r="F67" s="1913"/>
      <c r="G67" s="1913"/>
      <c r="H67" s="1913"/>
      <c r="O67" s="1913"/>
      <c r="P67" s="1913"/>
      <c r="Q67" s="1913"/>
    </row>
    <row r="68" spans="3:17" x14ac:dyDescent="0.2">
      <c r="C68" s="1913"/>
      <c r="D68" s="1913"/>
      <c r="E68" s="1913"/>
      <c r="F68" s="1913"/>
      <c r="G68" s="1913"/>
      <c r="H68" s="1913"/>
      <c r="O68" s="1913"/>
      <c r="P68" s="1913"/>
      <c r="Q68" s="1913"/>
    </row>
    <row r="69" spans="3:17" x14ac:dyDescent="0.2">
      <c r="C69" s="1913"/>
      <c r="D69" s="1913"/>
      <c r="E69" s="1913"/>
      <c r="F69" s="1913"/>
      <c r="G69" s="1913"/>
      <c r="H69" s="1913"/>
      <c r="O69" s="1913"/>
      <c r="P69" s="1913"/>
      <c r="Q69" s="1913"/>
    </row>
    <row r="70" spans="3:17" x14ac:dyDescent="0.2">
      <c r="C70" s="1913"/>
      <c r="D70" s="1913"/>
      <c r="E70" s="1913"/>
      <c r="F70" s="1913"/>
      <c r="G70" s="1913"/>
      <c r="H70" s="1913"/>
      <c r="O70" s="1913"/>
      <c r="P70" s="1913"/>
      <c r="Q70" s="1913"/>
    </row>
    <row r="71" spans="3:17" x14ac:dyDescent="0.2">
      <c r="C71" s="1913"/>
      <c r="D71" s="1913"/>
      <c r="E71" s="1913"/>
      <c r="F71" s="1913"/>
      <c r="G71" s="1913"/>
      <c r="H71" s="1913"/>
      <c r="O71" s="1913"/>
      <c r="P71" s="1913"/>
      <c r="Q71" s="1913"/>
    </row>
    <row r="72" spans="3:17" x14ac:dyDescent="0.2">
      <c r="C72" s="1913"/>
      <c r="D72" s="1913"/>
      <c r="E72" s="1913"/>
      <c r="F72" s="1913"/>
      <c r="G72" s="1913"/>
      <c r="H72" s="1913"/>
      <c r="O72" s="1913"/>
      <c r="P72" s="1913"/>
      <c r="Q72" s="1913"/>
    </row>
    <row r="73" spans="3:17" x14ac:dyDescent="0.2">
      <c r="C73" s="1913"/>
      <c r="D73" s="1913"/>
      <c r="E73" s="1913"/>
      <c r="F73" s="1913"/>
      <c r="G73" s="1913"/>
      <c r="H73" s="1913"/>
      <c r="O73" s="1913"/>
      <c r="P73" s="1913"/>
      <c r="Q73" s="1913"/>
    </row>
    <row r="74" spans="3:17" x14ac:dyDescent="0.2">
      <c r="C74" s="1913"/>
      <c r="D74" s="1913"/>
      <c r="E74" s="1913"/>
      <c r="F74" s="1913"/>
      <c r="G74" s="1913"/>
      <c r="H74" s="1913"/>
      <c r="O74" s="1913"/>
      <c r="P74" s="1913"/>
      <c r="Q74" s="1913"/>
    </row>
    <row r="75" spans="3:17" x14ac:dyDescent="0.2">
      <c r="C75" s="1913"/>
      <c r="D75" s="1913"/>
      <c r="E75" s="1913"/>
      <c r="F75" s="1913"/>
      <c r="G75" s="1913"/>
      <c r="H75" s="1913"/>
      <c r="O75" s="1913"/>
      <c r="P75" s="1913"/>
      <c r="Q75" s="1913"/>
    </row>
    <row r="76" spans="3:17" x14ac:dyDescent="0.2">
      <c r="C76" s="1913"/>
      <c r="D76" s="1913"/>
      <c r="E76" s="1913"/>
      <c r="F76" s="1913"/>
      <c r="G76" s="1913"/>
      <c r="H76" s="1913"/>
      <c r="O76" s="1913"/>
      <c r="P76" s="1913"/>
      <c r="Q76" s="1913"/>
    </row>
    <row r="77" spans="3:17" x14ac:dyDescent="0.2">
      <c r="C77" s="1913"/>
      <c r="D77" s="1913"/>
      <c r="E77" s="1913"/>
      <c r="F77" s="1913"/>
      <c r="G77" s="1913"/>
      <c r="H77" s="1913"/>
      <c r="O77" s="1913"/>
      <c r="P77" s="1913"/>
      <c r="Q77" s="1913"/>
    </row>
    <row r="78" spans="3:17" x14ac:dyDescent="0.2">
      <c r="C78" s="1913"/>
      <c r="D78" s="1913"/>
      <c r="E78" s="1913"/>
      <c r="F78" s="1913"/>
      <c r="G78" s="1913"/>
      <c r="H78" s="1913"/>
      <c r="O78" s="1913"/>
      <c r="P78" s="1913"/>
      <c r="Q78" s="1913"/>
    </row>
    <row r="79" spans="3:17" x14ac:dyDescent="0.2">
      <c r="C79" s="1913"/>
      <c r="D79" s="1913"/>
      <c r="E79" s="1913"/>
      <c r="F79" s="1913"/>
      <c r="G79" s="1913"/>
      <c r="H79" s="1913"/>
      <c r="O79" s="1913"/>
      <c r="P79" s="1913"/>
      <c r="Q79" s="1913"/>
    </row>
    <row r="80" spans="3:17" x14ac:dyDescent="0.2">
      <c r="C80" s="1913"/>
      <c r="D80" s="1913"/>
      <c r="E80" s="1913"/>
      <c r="F80" s="1913"/>
      <c r="G80" s="1913"/>
      <c r="H80" s="1913"/>
      <c r="O80" s="1913"/>
      <c r="P80" s="1913"/>
      <c r="Q80" s="1913"/>
    </row>
    <row r="81" spans="3:17" x14ac:dyDescent="0.2">
      <c r="C81" s="1913"/>
      <c r="D81" s="1913"/>
      <c r="E81" s="1913"/>
      <c r="F81" s="1913"/>
      <c r="G81" s="1913"/>
      <c r="H81" s="1913"/>
      <c r="O81" s="1913"/>
      <c r="P81" s="1913"/>
      <c r="Q81" s="1913"/>
    </row>
    <row r="82" spans="3:17" x14ac:dyDescent="0.2">
      <c r="C82" s="1913"/>
      <c r="D82" s="1913"/>
      <c r="E82" s="1913"/>
      <c r="F82" s="1913"/>
      <c r="G82" s="1913"/>
      <c r="H82" s="1913"/>
      <c r="O82" s="1913"/>
      <c r="P82" s="1913"/>
      <c r="Q82" s="1913"/>
    </row>
    <row r="83" spans="3:17" x14ac:dyDescent="0.2">
      <c r="C83" s="1913"/>
      <c r="D83" s="1913"/>
      <c r="E83" s="1913"/>
      <c r="F83" s="1913"/>
      <c r="G83" s="1913"/>
      <c r="H83" s="1913"/>
      <c r="O83" s="1913"/>
      <c r="P83" s="1913"/>
      <c r="Q83" s="1913"/>
    </row>
    <row r="84" spans="3:17" x14ac:dyDescent="0.2">
      <c r="C84" s="1913"/>
      <c r="D84" s="1913"/>
      <c r="E84" s="1913"/>
      <c r="F84" s="1913"/>
      <c r="G84" s="1913"/>
      <c r="H84" s="1913"/>
      <c r="O84" s="1913"/>
      <c r="P84" s="1913"/>
      <c r="Q84" s="1913"/>
    </row>
    <row r="85" spans="3:17" x14ac:dyDescent="0.2">
      <c r="C85" s="1913"/>
      <c r="D85" s="1913"/>
      <c r="E85" s="1913"/>
      <c r="F85" s="1913"/>
      <c r="G85" s="1913"/>
      <c r="H85" s="1913"/>
      <c r="O85" s="1913"/>
      <c r="P85" s="1913"/>
      <c r="Q85" s="1913"/>
    </row>
    <row r="86" spans="3:17" x14ac:dyDescent="0.2">
      <c r="C86" s="1913"/>
      <c r="D86" s="1913"/>
      <c r="E86" s="1913"/>
      <c r="F86" s="1913"/>
      <c r="G86" s="1913"/>
      <c r="H86" s="1913"/>
      <c r="O86" s="1913"/>
      <c r="P86" s="1913"/>
      <c r="Q86" s="1913"/>
    </row>
    <row r="87" spans="3:17" x14ac:dyDescent="0.2">
      <c r="C87" s="1913"/>
      <c r="D87" s="1913"/>
      <c r="E87" s="1913"/>
      <c r="F87" s="1913"/>
      <c r="G87" s="1913"/>
      <c r="H87" s="1913"/>
      <c r="O87" s="1913"/>
      <c r="P87" s="1913"/>
      <c r="Q87" s="1913"/>
    </row>
    <row r="88" spans="3:17" x14ac:dyDescent="0.2">
      <c r="C88" s="1913"/>
      <c r="D88" s="1913"/>
      <c r="E88" s="1913"/>
      <c r="F88" s="1913"/>
      <c r="G88" s="1913"/>
      <c r="H88" s="1913"/>
      <c r="O88" s="1913"/>
      <c r="P88" s="1913"/>
      <c r="Q88" s="1913"/>
    </row>
    <row r="89" spans="3:17" x14ac:dyDescent="0.2">
      <c r="C89" s="1913"/>
      <c r="D89" s="1913"/>
      <c r="E89" s="1913"/>
      <c r="F89" s="1913"/>
      <c r="G89" s="1913"/>
      <c r="H89" s="1913"/>
      <c r="O89" s="1913"/>
      <c r="P89" s="1913"/>
      <c r="Q89" s="1913"/>
    </row>
    <row r="90" spans="3:17" x14ac:dyDescent="0.2">
      <c r="C90" s="1913"/>
      <c r="D90" s="1913"/>
      <c r="E90" s="1913"/>
      <c r="F90" s="1913"/>
      <c r="G90" s="1913"/>
      <c r="H90" s="1913"/>
      <c r="O90" s="1913"/>
      <c r="P90" s="1913"/>
      <c r="Q90" s="1913"/>
    </row>
    <row r="91" spans="3:17" x14ac:dyDescent="0.2">
      <c r="C91" s="1913"/>
      <c r="D91" s="1913"/>
      <c r="E91" s="1913"/>
      <c r="F91" s="1913"/>
      <c r="G91" s="1913"/>
      <c r="H91" s="1913"/>
      <c r="O91" s="1913"/>
      <c r="P91" s="1913"/>
      <c r="Q91" s="1913"/>
    </row>
    <row r="92" spans="3:17" x14ac:dyDescent="0.2">
      <c r="C92" s="1913"/>
      <c r="D92" s="1913"/>
      <c r="E92" s="1913"/>
      <c r="F92" s="1913"/>
      <c r="G92" s="1913"/>
      <c r="H92" s="1913"/>
      <c r="O92" s="1913"/>
      <c r="P92" s="1913"/>
      <c r="Q92" s="1913"/>
    </row>
    <row r="93" spans="3:17" x14ac:dyDescent="0.2">
      <c r="C93" s="1913"/>
      <c r="D93" s="1913"/>
      <c r="E93" s="1913"/>
      <c r="F93" s="1913"/>
      <c r="G93" s="1913"/>
      <c r="H93" s="1913"/>
      <c r="O93" s="1913"/>
      <c r="P93" s="1913"/>
      <c r="Q93" s="1913"/>
    </row>
    <row r="94" spans="3:17" x14ac:dyDescent="0.2">
      <c r="C94" s="1913"/>
      <c r="D94" s="1913"/>
      <c r="E94" s="1913"/>
      <c r="F94" s="1913"/>
      <c r="G94" s="1913"/>
      <c r="H94" s="1913"/>
      <c r="O94" s="1913"/>
      <c r="P94" s="1913"/>
      <c r="Q94" s="1913"/>
    </row>
    <row r="95" spans="3:17" x14ac:dyDescent="0.2">
      <c r="C95" s="1913"/>
      <c r="D95" s="1913"/>
      <c r="E95" s="1913"/>
      <c r="F95" s="1913"/>
      <c r="G95" s="1913"/>
      <c r="H95" s="1913"/>
      <c r="O95" s="1913"/>
      <c r="P95" s="1913"/>
      <c r="Q95" s="1913"/>
    </row>
    <row r="96" spans="3:17" x14ac:dyDescent="0.2">
      <c r="C96" s="1913"/>
      <c r="D96" s="1913"/>
      <c r="E96" s="1913"/>
      <c r="F96" s="1913"/>
      <c r="G96" s="1913"/>
      <c r="H96" s="1913"/>
      <c r="O96" s="1913"/>
      <c r="P96" s="1913"/>
      <c r="Q96" s="1913"/>
    </row>
    <row r="97" spans="3:17" x14ac:dyDescent="0.2">
      <c r="C97" s="1913"/>
      <c r="D97" s="1913"/>
      <c r="E97" s="1913"/>
      <c r="F97" s="1913"/>
      <c r="G97" s="1913"/>
      <c r="H97" s="1913"/>
      <c r="O97" s="1913"/>
      <c r="P97" s="1913"/>
      <c r="Q97" s="1913"/>
    </row>
    <row r="98" spans="3:17" x14ac:dyDescent="0.2">
      <c r="C98" s="1913"/>
      <c r="D98" s="1913"/>
      <c r="E98" s="1913"/>
      <c r="F98" s="1913"/>
      <c r="G98" s="1913"/>
      <c r="H98" s="1913"/>
      <c r="O98" s="1913"/>
      <c r="P98" s="1913"/>
      <c r="Q98" s="1913"/>
    </row>
    <row r="99" spans="3:17" x14ac:dyDescent="0.2">
      <c r="C99" s="1913"/>
      <c r="D99" s="1913"/>
      <c r="E99" s="1913"/>
      <c r="F99" s="1913"/>
      <c r="G99" s="1913"/>
      <c r="H99" s="1913"/>
      <c r="O99" s="1913"/>
      <c r="P99" s="1913"/>
      <c r="Q99" s="1913"/>
    </row>
    <row r="100" spans="3:17" x14ac:dyDescent="0.2">
      <c r="C100" s="1913"/>
      <c r="D100" s="1913"/>
      <c r="E100" s="1913"/>
      <c r="F100" s="1913"/>
      <c r="G100" s="1913"/>
      <c r="H100" s="1913"/>
      <c r="O100" s="1913"/>
      <c r="P100" s="1913"/>
      <c r="Q100" s="1913"/>
    </row>
    <row r="101" spans="3:17" x14ac:dyDescent="0.2">
      <c r="C101" s="1913"/>
      <c r="D101" s="1913"/>
      <c r="E101" s="1913"/>
      <c r="F101" s="1913"/>
      <c r="G101" s="1913"/>
      <c r="H101" s="1913"/>
      <c r="O101" s="1913"/>
      <c r="P101" s="1913"/>
      <c r="Q101" s="1913"/>
    </row>
    <row r="102" spans="3:17" x14ac:dyDescent="0.2">
      <c r="C102" s="1913"/>
      <c r="D102" s="1913"/>
      <c r="E102" s="1913"/>
      <c r="F102" s="1913"/>
      <c r="G102" s="1913"/>
      <c r="H102" s="1913"/>
      <c r="O102" s="1913"/>
      <c r="P102" s="1913"/>
      <c r="Q102" s="1913"/>
    </row>
    <row r="103" spans="3:17" x14ac:dyDescent="0.2">
      <c r="C103" s="1913"/>
      <c r="D103" s="1913"/>
      <c r="E103" s="1913"/>
      <c r="F103" s="1913"/>
      <c r="G103" s="1913"/>
      <c r="H103" s="1913"/>
      <c r="O103" s="1913"/>
      <c r="P103" s="1913"/>
      <c r="Q103" s="1913"/>
    </row>
    <row r="104" spans="3:17" x14ac:dyDescent="0.2">
      <c r="C104" s="1913"/>
      <c r="D104" s="1913"/>
      <c r="E104" s="1913"/>
      <c r="F104" s="1913"/>
      <c r="G104" s="1913"/>
      <c r="H104" s="1913"/>
      <c r="O104" s="1913"/>
      <c r="P104" s="1913"/>
      <c r="Q104" s="1913"/>
    </row>
    <row r="105" spans="3:17" x14ac:dyDescent="0.2">
      <c r="C105" s="1913"/>
      <c r="D105" s="1913"/>
      <c r="E105" s="1913"/>
      <c r="F105" s="1913"/>
      <c r="G105" s="1913"/>
      <c r="H105" s="1913"/>
      <c r="O105" s="1913"/>
      <c r="P105" s="1913"/>
      <c r="Q105" s="1913"/>
    </row>
    <row r="106" spans="3:17" x14ac:dyDescent="0.2">
      <c r="C106" s="1913"/>
      <c r="D106" s="1913"/>
      <c r="E106" s="1913"/>
      <c r="F106" s="1913"/>
      <c r="G106" s="1913"/>
      <c r="H106" s="1913"/>
    </row>
    <row r="107" spans="3:17" x14ac:dyDescent="0.2">
      <c r="C107" s="1913"/>
      <c r="D107" s="1913"/>
      <c r="E107" s="1913"/>
      <c r="F107" s="1913"/>
      <c r="G107" s="1913"/>
      <c r="H107" s="1913"/>
    </row>
    <row r="108" spans="3:17" x14ac:dyDescent="0.2">
      <c r="C108" s="1913"/>
      <c r="D108" s="1913"/>
      <c r="E108" s="1913"/>
      <c r="F108" s="1913"/>
      <c r="G108" s="1913"/>
      <c r="H108" s="1913"/>
    </row>
    <row r="109" spans="3:17" x14ac:dyDescent="0.2">
      <c r="C109" s="1913"/>
      <c r="D109" s="1913"/>
      <c r="E109" s="1913"/>
      <c r="F109" s="1913"/>
      <c r="G109" s="1913"/>
      <c r="H109" s="1913"/>
    </row>
    <row r="110" spans="3:17" x14ac:dyDescent="0.2">
      <c r="C110" s="1913"/>
      <c r="D110" s="1913"/>
      <c r="E110" s="1913"/>
      <c r="F110" s="1913"/>
      <c r="G110" s="1913"/>
      <c r="H110" s="1913"/>
    </row>
    <row r="111" spans="3:17" x14ac:dyDescent="0.2">
      <c r="C111" s="1913"/>
      <c r="D111" s="1913"/>
      <c r="E111" s="1913"/>
      <c r="F111" s="1913"/>
      <c r="G111" s="1913"/>
      <c r="H111" s="1913"/>
    </row>
    <row r="112" spans="3:17" x14ac:dyDescent="0.2">
      <c r="C112" s="1913"/>
      <c r="D112" s="1913"/>
      <c r="E112" s="1913"/>
      <c r="F112" s="1913"/>
      <c r="G112" s="1913"/>
      <c r="H112" s="1913"/>
    </row>
    <row r="113" spans="3:8" x14ac:dyDescent="0.2">
      <c r="C113" s="1913"/>
      <c r="D113" s="1913"/>
      <c r="E113" s="1913"/>
      <c r="F113" s="1913"/>
      <c r="G113" s="1913"/>
      <c r="H113" s="1913"/>
    </row>
    <row r="114" spans="3:8" x14ac:dyDescent="0.2">
      <c r="C114" s="1913"/>
      <c r="D114" s="1913"/>
      <c r="E114" s="1913"/>
      <c r="F114" s="1913"/>
      <c r="G114" s="1913"/>
      <c r="H114" s="1913"/>
    </row>
    <row r="115" spans="3:8" x14ac:dyDescent="0.2">
      <c r="C115" s="1913"/>
      <c r="D115" s="1913"/>
      <c r="E115" s="1913"/>
      <c r="F115" s="1913"/>
      <c r="G115" s="1913"/>
      <c r="H115" s="1913"/>
    </row>
    <row r="116" spans="3:8" x14ac:dyDescent="0.2">
      <c r="C116" s="1913"/>
      <c r="D116" s="1913"/>
      <c r="E116" s="1913"/>
      <c r="F116" s="1913"/>
      <c r="G116" s="1913"/>
      <c r="H116" s="1913"/>
    </row>
    <row r="117" spans="3:8" x14ac:dyDescent="0.2">
      <c r="C117" s="1913"/>
      <c r="D117" s="1913"/>
      <c r="E117" s="1913"/>
      <c r="F117" s="1913"/>
      <c r="G117" s="1913"/>
      <c r="H117" s="1913"/>
    </row>
    <row r="118" spans="3:8" x14ac:dyDescent="0.2">
      <c r="C118" s="1913"/>
      <c r="D118" s="1913"/>
      <c r="E118" s="1913"/>
      <c r="F118" s="1913"/>
      <c r="G118" s="1913"/>
      <c r="H118" s="1913"/>
    </row>
    <row r="119" spans="3:8" x14ac:dyDescent="0.2">
      <c r="C119" s="1913"/>
      <c r="D119" s="1913"/>
      <c r="E119" s="1913"/>
      <c r="F119" s="1913"/>
      <c r="G119" s="1913"/>
      <c r="H119" s="1913"/>
    </row>
    <row r="120" spans="3:8" x14ac:dyDescent="0.2">
      <c r="C120" s="1913"/>
      <c r="D120" s="1913"/>
      <c r="E120" s="1913"/>
      <c r="F120" s="1913"/>
      <c r="G120" s="1913"/>
      <c r="H120" s="1913"/>
    </row>
    <row r="121" spans="3:8" x14ac:dyDescent="0.2">
      <c r="C121" s="1913"/>
      <c r="D121" s="1913"/>
      <c r="E121" s="1913"/>
      <c r="F121" s="1913"/>
      <c r="G121" s="1913"/>
      <c r="H121" s="1913"/>
    </row>
    <row r="122" spans="3:8" x14ac:dyDescent="0.2">
      <c r="C122" s="1913"/>
      <c r="D122" s="1913"/>
      <c r="E122" s="1913"/>
      <c r="F122" s="1913"/>
      <c r="G122" s="1913"/>
      <c r="H122" s="1913"/>
    </row>
    <row r="123" spans="3:8" x14ac:dyDescent="0.2">
      <c r="C123" s="1913"/>
      <c r="D123" s="1913"/>
      <c r="E123" s="1913"/>
      <c r="F123" s="1913"/>
      <c r="G123" s="1913"/>
      <c r="H123" s="1913"/>
    </row>
    <row r="124" spans="3:8" x14ac:dyDescent="0.2">
      <c r="C124" s="1913"/>
      <c r="D124" s="1913"/>
      <c r="E124" s="1913"/>
      <c r="F124" s="1913"/>
      <c r="G124" s="1913"/>
      <c r="H124" s="1913"/>
    </row>
    <row r="125" spans="3:8" x14ac:dyDescent="0.2">
      <c r="C125" s="1913"/>
      <c r="D125" s="1913"/>
      <c r="E125" s="1913"/>
      <c r="F125" s="1913"/>
      <c r="G125" s="1913"/>
      <c r="H125" s="1913"/>
    </row>
    <row r="126" spans="3:8" x14ac:dyDescent="0.2">
      <c r="C126" s="1913"/>
      <c r="D126" s="1913"/>
      <c r="E126" s="1913"/>
      <c r="F126" s="1913"/>
      <c r="G126" s="1913"/>
      <c r="H126" s="1913"/>
    </row>
    <row r="127" spans="3:8" x14ac:dyDescent="0.2">
      <c r="C127" s="1913"/>
      <c r="D127" s="1913"/>
      <c r="E127" s="1913"/>
      <c r="F127" s="1913"/>
      <c r="G127" s="1913"/>
      <c r="H127" s="1913"/>
    </row>
    <row r="128" spans="3:8" x14ac:dyDescent="0.2">
      <c r="C128" s="1913"/>
      <c r="D128" s="1913"/>
      <c r="E128" s="1913"/>
      <c r="F128" s="1913"/>
      <c r="G128" s="1913"/>
      <c r="H128" s="1913"/>
    </row>
    <row r="129" spans="3:8" x14ac:dyDescent="0.2">
      <c r="C129" s="1913"/>
      <c r="D129" s="1913"/>
      <c r="E129" s="1913"/>
      <c r="F129" s="1913"/>
      <c r="G129" s="1913"/>
      <c r="H129" s="1913"/>
    </row>
    <row r="130" spans="3:8" x14ac:dyDescent="0.2">
      <c r="C130" s="1913"/>
      <c r="D130" s="1913"/>
      <c r="E130" s="1913"/>
      <c r="F130" s="1913"/>
      <c r="G130" s="1913"/>
      <c r="H130" s="1913"/>
    </row>
    <row r="131" spans="3:8" x14ac:dyDescent="0.2">
      <c r="C131" s="1913"/>
      <c r="D131" s="1913"/>
      <c r="E131" s="1913"/>
      <c r="F131" s="1913"/>
      <c r="G131" s="1913"/>
      <c r="H131" s="1913"/>
    </row>
    <row r="132" spans="3:8" x14ac:dyDescent="0.2">
      <c r="C132" s="1913"/>
      <c r="D132" s="1913"/>
      <c r="E132" s="1913"/>
      <c r="F132" s="1913"/>
      <c r="G132" s="1913"/>
      <c r="H132" s="1913"/>
    </row>
    <row r="133" spans="3:8" x14ac:dyDescent="0.2">
      <c r="C133" s="1913"/>
      <c r="D133" s="1913"/>
      <c r="E133" s="1913"/>
      <c r="F133" s="1913"/>
      <c r="G133" s="1913"/>
      <c r="H133" s="1913"/>
    </row>
    <row r="134" spans="3:8" x14ac:dyDescent="0.2">
      <c r="C134" s="1913"/>
      <c r="D134" s="1913"/>
      <c r="E134" s="1913"/>
      <c r="F134" s="1913"/>
      <c r="G134" s="1913"/>
      <c r="H134" s="1913"/>
    </row>
    <row r="135" spans="3:8" x14ac:dyDescent="0.2">
      <c r="C135" s="1913"/>
      <c r="D135" s="1913"/>
      <c r="E135" s="1913"/>
      <c r="F135" s="1913"/>
      <c r="G135" s="1913"/>
      <c r="H135" s="1913"/>
    </row>
    <row r="136" spans="3:8" x14ac:dyDescent="0.2">
      <c r="C136" s="1913"/>
      <c r="D136" s="1913"/>
      <c r="E136" s="1913"/>
      <c r="F136" s="1913"/>
      <c r="G136" s="1913"/>
      <c r="H136" s="1913"/>
    </row>
    <row r="137" spans="3:8" x14ac:dyDescent="0.2">
      <c r="C137" s="1913"/>
      <c r="D137" s="1913"/>
      <c r="E137" s="1913"/>
      <c r="F137" s="1913"/>
      <c r="G137" s="1913"/>
      <c r="H137" s="1913"/>
    </row>
    <row r="138" spans="3:8" x14ac:dyDescent="0.2">
      <c r="C138" s="1913"/>
      <c r="D138" s="1913"/>
      <c r="E138" s="1913"/>
      <c r="F138" s="1913"/>
      <c r="G138" s="1913"/>
      <c r="H138" s="1913"/>
    </row>
    <row r="139" spans="3:8" x14ac:dyDescent="0.2">
      <c r="C139" s="1913"/>
      <c r="D139" s="1913"/>
      <c r="E139" s="1913"/>
      <c r="F139" s="1913"/>
      <c r="G139" s="1913"/>
      <c r="H139" s="1913"/>
    </row>
    <row r="140" spans="3:8" x14ac:dyDescent="0.2">
      <c r="C140" s="1913"/>
      <c r="D140" s="1913"/>
      <c r="E140" s="1913"/>
      <c r="F140" s="1913"/>
      <c r="G140" s="1913"/>
      <c r="H140" s="1913"/>
    </row>
    <row r="141" spans="3:8" x14ac:dyDescent="0.2">
      <c r="C141" s="1913"/>
      <c r="D141" s="1913"/>
      <c r="E141" s="1913"/>
      <c r="F141" s="1913"/>
      <c r="G141" s="1913"/>
      <c r="H141" s="1913"/>
    </row>
    <row r="142" spans="3:8" x14ac:dyDescent="0.2">
      <c r="C142" s="1913"/>
      <c r="D142" s="1913"/>
      <c r="E142" s="1913"/>
      <c r="F142" s="1913"/>
      <c r="G142" s="1913"/>
      <c r="H142" s="1913"/>
    </row>
    <row r="143" spans="3:8" x14ac:dyDescent="0.2">
      <c r="C143" s="1913"/>
      <c r="D143" s="1913"/>
      <c r="E143" s="1913"/>
      <c r="F143" s="1913"/>
      <c r="G143" s="1913"/>
      <c r="H143" s="1913"/>
    </row>
    <row r="144" spans="3:8" x14ac:dyDescent="0.2">
      <c r="C144" s="1913"/>
      <c r="D144" s="1913"/>
      <c r="E144" s="1913"/>
      <c r="F144" s="1913"/>
      <c r="G144" s="1913"/>
      <c r="H144" s="1913"/>
    </row>
    <row r="145" spans="3:8" x14ac:dyDescent="0.2">
      <c r="C145" s="1913"/>
      <c r="D145" s="1913"/>
      <c r="E145" s="1913"/>
      <c r="F145" s="1913"/>
      <c r="G145" s="1913"/>
      <c r="H145" s="1913"/>
    </row>
    <row r="146" spans="3:8" x14ac:dyDescent="0.2">
      <c r="C146" s="1913"/>
      <c r="D146" s="1913"/>
      <c r="E146" s="1913"/>
      <c r="F146" s="1913"/>
      <c r="G146" s="1913"/>
      <c r="H146" s="1913"/>
    </row>
    <row r="147" spans="3:8" x14ac:dyDescent="0.2">
      <c r="C147" s="1913"/>
      <c r="D147" s="1913"/>
      <c r="E147" s="1913"/>
      <c r="F147" s="1913"/>
      <c r="G147" s="1913"/>
      <c r="H147" s="1913"/>
    </row>
    <row r="148" spans="3:8" x14ac:dyDescent="0.2">
      <c r="C148" s="1913"/>
      <c r="D148" s="1913"/>
      <c r="E148" s="1913"/>
      <c r="F148" s="1913"/>
      <c r="G148" s="1913"/>
      <c r="H148" s="1913"/>
    </row>
    <row r="149" spans="3:8" x14ac:dyDescent="0.2">
      <c r="C149" s="1913"/>
      <c r="D149" s="1913"/>
      <c r="E149" s="1913"/>
      <c r="F149" s="1913"/>
      <c r="G149" s="1913"/>
      <c r="H149" s="1913"/>
    </row>
    <row r="150" spans="3:8" x14ac:dyDescent="0.2">
      <c r="C150" s="1913"/>
      <c r="D150" s="1913"/>
      <c r="E150" s="1913"/>
      <c r="F150" s="1913"/>
      <c r="G150" s="1913"/>
      <c r="H150" s="1913"/>
    </row>
    <row r="151" spans="3:8" x14ac:dyDescent="0.2">
      <c r="C151" s="1913"/>
      <c r="D151" s="1913"/>
      <c r="E151" s="1913"/>
      <c r="F151" s="1913"/>
      <c r="G151" s="1913"/>
      <c r="H151" s="1913"/>
    </row>
    <row r="152" spans="3:8" x14ac:dyDescent="0.2">
      <c r="C152" s="1913"/>
      <c r="D152" s="1913"/>
      <c r="E152" s="1913"/>
      <c r="F152" s="1913"/>
      <c r="G152" s="1913"/>
      <c r="H152" s="1913"/>
    </row>
    <row r="153" spans="3:8" x14ac:dyDescent="0.2">
      <c r="C153" s="1913"/>
      <c r="D153" s="1913"/>
      <c r="E153" s="1913"/>
      <c r="F153" s="1913"/>
      <c r="G153" s="1913"/>
      <c r="H153" s="1913"/>
    </row>
    <row r="154" spans="3:8" x14ac:dyDescent="0.2">
      <c r="C154" s="1913"/>
      <c r="D154" s="1913"/>
      <c r="E154" s="1913"/>
      <c r="F154" s="1913"/>
      <c r="G154" s="1913"/>
      <c r="H154" s="1913"/>
    </row>
    <row r="155" spans="3:8" x14ac:dyDescent="0.2">
      <c r="C155" s="1913"/>
      <c r="D155" s="1913"/>
      <c r="E155" s="1913"/>
      <c r="F155" s="1913"/>
      <c r="G155" s="1913"/>
      <c r="H155" s="1913"/>
    </row>
    <row r="156" spans="3:8" x14ac:dyDescent="0.2">
      <c r="C156" s="1913"/>
      <c r="D156" s="1913"/>
      <c r="E156" s="1913"/>
      <c r="F156" s="1913"/>
      <c r="G156" s="1913"/>
      <c r="H156" s="1913"/>
    </row>
    <row r="157" spans="3:8" x14ac:dyDescent="0.2">
      <c r="C157" s="1913"/>
      <c r="D157" s="1913"/>
      <c r="E157" s="1913"/>
      <c r="F157" s="1913"/>
      <c r="G157" s="1913"/>
      <c r="H157" s="1913"/>
    </row>
    <row r="158" spans="3:8" x14ac:dyDescent="0.2">
      <c r="C158" s="1913"/>
      <c r="D158" s="1913"/>
      <c r="E158" s="1913"/>
      <c r="F158" s="1913"/>
      <c r="G158" s="1913"/>
      <c r="H158" s="1913"/>
    </row>
    <row r="159" spans="3:8" x14ac:dyDescent="0.2">
      <c r="C159" s="1913"/>
      <c r="D159" s="1913"/>
      <c r="E159" s="1913"/>
      <c r="F159" s="1913"/>
      <c r="G159" s="1913"/>
      <c r="H159" s="1913"/>
    </row>
    <row r="160" spans="3:8" x14ac:dyDescent="0.2">
      <c r="C160" s="1913"/>
      <c r="D160" s="1913"/>
      <c r="E160" s="1913"/>
      <c r="F160" s="1913"/>
      <c r="G160" s="1913"/>
      <c r="H160" s="1913"/>
    </row>
    <row r="161" spans="3:8" x14ac:dyDescent="0.2">
      <c r="C161" s="1913"/>
      <c r="D161" s="1913"/>
      <c r="E161" s="1913"/>
      <c r="F161" s="1913"/>
      <c r="G161" s="1913"/>
      <c r="H161" s="1913"/>
    </row>
    <row r="162" spans="3:8" x14ac:dyDescent="0.2">
      <c r="C162" s="1913"/>
      <c r="D162" s="1913"/>
      <c r="E162" s="1913"/>
      <c r="F162" s="1913"/>
      <c r="G162" s="1913"/>
      <c r="H162" s="1913"/>
    </row>
    <row r="163" spans="3:8" x14ac:dyDescent="0.2">
      <c r="C163" s="1913"/>
      <c r="D163" s="1913"/>
      <c r="E163" s="1913"/>
      <c r="F163" s="1913"/>
      <c r="G163" s="1913"/>
      <c r="H163" s="1913"/>
    </row>
    <row r="164" spans="3:8" x14ac:dyDescent="0.2">
      <c r="C164" s="1913"/>
      <c r="D164" s="1913"/>
      <c r="E164" s="1913"/>
      <c r="F164" s="1913"/>
      <c r="G164" s="1913"/>
      <c r="H164" s="1913"/>
    </row>
    <row r="165" spans="3:8" x14ac:dyDescent="0.2">
      <c r="C165" s="1913"/>
      <c r="D165" s="1913"/>
      <c r="E165" s="1913"/>
      <c r="F165" s="1913"/>
      <c r="G165" s="1913"/>
      <c r="H165" s="1913"/>
    </row>
    <row r="166" spans="3:8" x14ac:dyDescent="0.2">
      <c r="C166" s="1913"/>
      <c r="D166" s="1913"/>
      <c r="E166" s="1913"/>
      <c r="F166" s="1913"/>
      <c r="G166" s="1913"/>
      <c r="H166" s="1913"/>
    </row>
    <row r="167" spans="3:8" x14ac:dyDescent="0.2">
      <c r="C167" s="1913"/>
      <c r="D167" s="1913"/>
      <c r="E167" s="1913"/>
      <c r="F167" s="1913"/>
      <c r="G167" s="1913"/>
      <c r="H167" s="1913"/>
    </row>
    <row r="168" spans="3:8" x14ac:dyDescent="0.2">
      <c r="C168" s="1913"/>
      <c r="D168" s="1913"/>
      <c r="E168" s="1913"/>
      <c r="F168" s="1913"/>
      <c r="G168" s="1913"/>
      <c r="H168" s="1913"/>
    </row>
    <row r="169" spans="3:8" x14ac:dyDescent="0.2">
      <c r="C169" s="1913"/>
      <c r="D169" s="1913"/>
      <c r="E169" s="1913"/>
      <c r="F169" s="1913"/>
      <c r="G169" s="1913"/>
      <c r="H169" s="1913"/>
    </row>
    <row r="170" spans="3:8" x14ac:dyDescent="0.2">
      <c r="C170" s="1913"/>
      <c r="D170" s="1913"/>
      <c r="E170" s="1913"/>
      <c r="F170" s="1913"/>
      <c r="G170" s="1913"/>
      <c r="H170" s="1913"/>
    </row>
    <row r="171" spans="3:8" x14ac:dyDescent="0.2">
      <c r="C171" s="1913"/>
      <c r="D171" s="1913"/>
      <c r="E171" s="1913"/>
      <c r="F171" s="1913"/>
      <c r="G171" s="1913"/>
      <c r="H171" s="1913"/>
    </row>
    <row r="172" spans="3:8" x14ac:dyDescent="0.2">
      <c r="C172" s="1913"/>
      <c r="D172" s="1913"/>
      <c r="E172" s="1913"/>
      <c r="F172" s="1913"/>
      <c r="G172" s="1913"/>
      <c r="H172" s="1913"/>
    </row>
    <row r="173" spans="3:8" x14ac:dyDescent="0.2">
      <c r="C173" s="1913"/>
      <c r="D173" s="1913"/>
      <c r="E173" s="1913"/>
      <c r="F173" s="1913"/>
      <c r="G173" s="1913"/>
      <c r="H173" s="1913"/>
    </row>
    <row r="174" spans="3:8" x14ac:dyDescent="0.2">
      <c r="C174" s="1913"/>
      <c r="D174" s="1913"/>
      <c r="E174" s="1913"/>
      <c r="F174" s="1913"/>
      <c r="G174" s="1913"/>
      <c r="H174" s="1913"/>
    </row>
    <row r="175" spans="3:8" x14ac:dyDescent="0.2">
      <c r="C175" s="1913"/>
      <c r="D175" s="1913"/>
      <c r="E175" s="1913"/>
      <c r="F175" s="1913"/>
      <c r="G175" s="1913"/>
      <c r="H175" s="1913"/>
    </row>
    <row r="176" spans="3:8" x14ac:dyDescent="0.2">
      <c r="C176" s="1913"/>
      <c r="D176" s="1913"/>
      <c r="E176" s="1913"/>
      <c r="F176" s="1913"/>
      <c r="G176" s="1913"/>
      <c r="H176" s="1913"/>
    </row>
    <row r="177" spans="3:8" x14ac:dyDescent="0.2">
      <c r="C177" s="1913"/>
      <c r="D177" s="1913"/>
      <c r="E177" s="1913"/>
      <c r="F177" s="1913"/>
      <c r="G177" s="1913"/>
      <c r="H177" s="1913"/>
    </row>
    <row r="178" spans="3:8" x14ac:dyDescent="0.2">
      <c r="C178" s="1913"/>
      <c r="D178" s="1913"/>
      <c r="E178" s="1913"/>
      <c r="F178" s="1913"/>
      <c r="G178" s="1913"/>
      <c r="H178" s="1913"/>
    </row>
    <row r="179" spans="3:8" x14ac:dyDescent="0.2">
      <c r="C179" s="1913"/>
      <c r="D179" s="1913"/>
      <c r="E179" s="1913"/>
      <c r="F179" s="1913"/>
      <c r="G179" s="1913"/>
      <c r="H179" s="1913"/>
    </row>
    <row r="180" spans="3:8" x14ac:dyDescent="0.2">
      <c r="C180" s="1913"/>
      <c r="D180" s="1913"/>
      <c r="E180" s="1913"/>
      <c r="F180" s="1913"/>
      <c r="G180" s="1913"/>
      <c r="H180" s="1913"/>
    </row>
    <row r="181" spans="3:8" x14ac:dyDescent="0.2">
      <c r="C181" s="1913"/>
      <c r="D181" s="1913"/>
      <c r="E181" s="1913"/>
      <c r="F181" s="1913"/>
      <c r="G181" s="1913"/>
      <c r="H181" s="1913"/>
    </row>
    <row r="182" spans="3:8" x14ac:dyDescent="0.2">
      <c r="C182" s="1913"/>
      <c r="D182" s="1913"/>
      <c r="E182" s="1913"/>
      <c r="F182" s="1913"/>
      <c r="G182" s="1913"/>
      <c r="H182" s="1913"/>
    </row>
    <row r="183" spans="3:8" x14ac:dyDescent="0.2">
      <c r="C183" s="1913"/>
      <c r="D183" s="1913"/>
      <c r="E183" s="1913"/>
      <c r="F183" s="1913"/>
      <c r="G183" s="1913"/>
      <c r="H183" s="1913"/>
    </row>
    <row r="184" spans="3:8" x14ac:dyDescent="0.2">
      <c r="C184" s="1913"/>
      <c r="D184" s="1913"/>
      <c r="E184" s="1913"/>
      <c r="F184" s="1913"/>
      <c r="G184" s="1913"/>
      <c r="H184" s="1913"/>
    </row>
    <row r="185" spans="3:8" x14ac:dyDescent="0.2">
      <c r="C185" s="1913"/>
      <c r="D185" s="1913"/>
      <c r="E185" s="1913"/>
      <c r="F185" s="1913"/>
      <c r="G185" s="1913"/>
      <c r="H185" s="1913"/>
    </row>
    <row r="186" spans="3:8" x14ac:dyDescent="0.2">
      <c r="C186" s="1913"/>
      <c r="D186" s="1913"/>
      <c r="E186" s="1913"/>
      <c r="F186" s="1913"/>
      <c r="G186" s="1913"/>
      <c r="H186" s="1913"/>
    </row>
    <row r="187" spans="3:8" x14ac:dyDescent="0.2">
      <c r="C187" s="1913"/>
      <c r="D187" s="1913"/>
      <c r="E187" s="1913"/>
      <c r="F187" s="1913"/>
      <c r="G187" s="1913"/>
      <c r="H187" s="1913"/>
    </row>
    <row r="188" spans="3:8" x14ac:dyDescent="0.2">
      <c r="C188" s="1913"/>
      <c r="D188" s="1913"/>
      <c r="E188" s="1913"/>
      <c r="F188" s="1913"/>
      <c r="G188" s="1913"/>
      <c r="H188" s="1913"/>
    </row>
    <row r="189" spans="3:8" x14ac:dyDescent="0.2">
      <c r="C189" s="1913"/>
      <c r="D189" s="1913"/>
      <c r="E189" s="1913"/>
      <c r="F189" s="1913"/>
      <c r="G189" s="1913"/>
      <c r="H189" s="1913"/>
    </row>
    <row r="190" spans="3:8" x14ac:dyDescent="0.2">
      <c r="C190" s="1913"/>
      <c r="D190" s="1913"/>
      <c r="E190" s="1913"/>
      <c r="F190" s="1913"/>
      <c r="G190" s="1913"/>
      <c r="H190" s="1913"/>
    </row>
    <row r="191" spans="3:8" x14ac:dyDescent="0.2">
      <c r="C191" s="1913"/>
      <c r="D191" s="1913"/>
      <c r="E191" s="1913"/>
      <c r="F191" s="1913"/>
      <c r="G191" s="1913"/>
      <c r="H191" s="1913"/>
    </row>
    <row r="192" spans="3:8" x14ac:dyDescent="0.2">
      <c r="C192" s="1913"/>
      <c r="D192" s="1913"/>
      <c r="E192" s="1913"/>
      <c r="F192" s="1913"/>
      <c r="G192" s="1913"/>
      <c r="H192" s="1913"/>
    </row>
    <row r="193" spans="3:8" x14ac:dyDescent="0.2">
      <c r="C193" s="1913"/>
      <c r="D193" s="1913"/>
      <c r="E193" s="1913"/>
      <c r="F193" s="1913"/>
      <c r="G193" s="1913"/>
      <c r="H193" s="1913"/>
    </row>
    <row r="194" spans="3:8" x14ac:dyDescent="0.2">
      <c r="C194" s="1913"/>
      <c r="D194" s="1913"/>
      <c r="E194" s="1913"/>
      <c r="F194" s="1913"/>
      <c r="G194" s="1913"/>
      <c r="H194" s="1913"/>
    </row>
    <row r="195" spans="3:8" x14ac:dyDescent="0.2">
      <c r="C195" s="1913"/>
      <c r="D195" s="1913"/>
      <c r="E195" s="1913"/>
      <c r="F195" s="1913"/>
      <c r="G195" s="1913"/>
      <c r="H195" s="1913"/>
    </row>
    <row r="196" spans="3:8" x14ac:dyDescent="0.2">
      <c r="C196" s="1913"/>
      <c r="D196" s="1913"/>
      <c r="E196" s="1913"/>
      <c r="F196" s="1913"/>
      <c r="G196" s="1913"/>
      <c r="H196" s="1913"/>
    </row>
    <row r="197" spans="3:8" x14ac:dyDescent="0.2">
      <c r="C197" s="1913"/>
      <c r="D197" s="1913"/>
      <c r="E197" s="1913"/>
      <c r="F197" s="1913"/>
      <c r="G197" s="1913"/>
      <c r="H197" s="1913"/>
    </row>
    <row r="198" spans="3:8" x14ac:dyDescent="0.2">
      <c r="C198" s="1913"/>
      <c r="D198" s="1913"/>
      <c r="E198" s="1913"/>
      <c r="F198" s="1913"/>
      <c r="G198" s="1913"/>
      <c r="H198" s="1913"/>
    </row>
    <row r="199" spans="3:8" x14ac:dyDescent="0.2">
      <c r="C199" s="1913"/>
      <c r="D199" s="1913"/>
      <c r="E199" s="1913"/>
      <c r="F199" s="1913"/>
      <c r="G199" s="1913"/>
      <c r="H199" s="1913"/>
    </row>
    <row r="200" spans="3:8" x14ac:dyDescent="0.2">
      <c r="C200" s="1913"/>
      <c r="D200" s="1913"/>
      <c r="E200" s="1913"/>
      <c r="F200" s="1913"/>
      <c r="G200" s="1913"/>
      <c r="H200" s="1913"/>
    </row>
    <row r="201" spans="3:8" x14ac:dyDescent="0.2">
      <c r="C201" s="1913"/>
      <c r="D201" s="1913"/>
      <c r="E201" s="1913"/>
      <c r="F201" s="1913"/>
      <c r="G201" s="1913"/>
      <c r="H201" s="1913"/>
    </row>
    <row r="202" spans="3:8" x14ac:dyDescent="0.2">
      <c r="C202" s="1913"/>
      <c r="D202" s="1913"/>
      <c r="E202" s="1913"/>
      <c r="F202" s="1913"/>
      <c r="G202" s="1913"/>
      <c r="H202" s="1913"/>
    </row>
    <row r="203" spans="3:8" x14ac:dyDescent="0.2">
      <c r="C203" s="1913"/>
      <c r="D203" s="1913"/>
      <c r="E203" s="1913"/>
      <c r="F203" s="1913"/>
      <c r="G203" s="1913"/>
      <c r="H203" s="1913"/>
    </row>
    <row r="204" spans="3:8" x14ac:dyDescent="0.2">
      <c r="C204" s="1913"/>
      <c r="D204" s="1913"/>
      <c r="E204" s="1913"/>
      <c r="F204" s="1913"/>
      <c r="G204" s="1913"/>
      <c r="H204" s="1913"/>
    </row>
    <row r="205" spans="3:8" x14ac:dyDescent="0.2">
      <c r="C205" s="1913"/>
      <c r="D205" s="1913"/>
      <c r="E205" s="1913"/>
      <c r="F205" s="1913"/>
      <c r="G205" s="1913"/>
      <c r="H205" s="1913"/>
    </row>
    <row r="206" spans="3:8" x14ac:dyDescent="0.2">
      <c r="C206" s="1913"/>
      <c r="D206" s="1913"/>
      <c r="E206" s="1913"/>
      <c r="F206" s="1913"/>
      <c r="G206" s="1913"/>
      <c r="H206" s="1913"/>
    </row>
    <row r="207" spans="3:8" x14ac:dyDescent="0.2">
      <c r="C207" s="1913"/>
      <c r="D207" s="1913"/>
      <c r="E207" s="1913"/>
      <c r="F207" s="1913"/>
      <c r="G207" s="1913"/>
      <c r="H207" s="1913"/>
    </row>
    <row r="208" spans="3:8" x14ac:dyDescent="0.2">
      <c r="C208" s="1913"/>
      <c r="D208" s="1913"/>
      <c r="E208" s="1913"/>
      <c r="F208" s="1913"/>
      <c r="G208" s="1913"/>
      <c r="H208" s="1913"/>
    </row>
    <row r="209" spans="3:8" x14ac:dyDescent="0.2">
      <c r="C209" s="1913"/>
      <c r="D209" s="1913"/>
      <c r="E209" s="1913"/>
      <c r="F209" s="1913"/>
      <c r="G209" s="1913"/>
      <c r="H209" s="1913"/>
    </row>
    <row r="210" spans="3:8" x14ac:dyDescent="0.2">
      <c r="C210" s="1913"/>
      <c r="D210" s="1913"/>
      <c r="E210" s="1913"/>
      <c r="F210" s="1913"/>
      <c r="G210" s="1913"/>
      <c r="H210" s="1913"/>
    </row>
    <row r="211" spans="3:8" x14ac:dyDescent="0.2">
      <c r="C211" s="1913"/>
      <c r="D211" s="1913"/>
      <c r="E211" s="1913"/>
      <c r="F211" s="1913"/>
      <c r="G211" s="1913"/>
      <c r="H211" s="1913"/>
    </row>
    <row r="212" spans="3:8" x14ac:dyDescent="0.2">
      <c r="C212" s="1913"/>
      <c r="D212" s="1913"/>
      <c r="E212" s="1913"/>
      <c r="F212" s="1913"/>
      <c r="G212" s="1913"/>
      <c r="H212" s="1913"/>
    </row>
    <row r="213" spans="3:8" x14ac:dyDescent="0.2">
      <c r="C213" s="1913"/>
      <c r="D213" s="1913"/>
      <c r="E213" s="1913"/>
      <c r="F213" s="1913"/>
      <c r="G213" s="1913"/>
      <c r="H213" s="1913"/>
    </row>
    <row r="214" spans="3:8" x14ac:dyDescent="0.2">
      <c r="C214" s="1913"/>
      <c r="D214" s="1913"/>
      <c r="E214" s="1913"/>
      <c r="F214" s="1913"/>
      <c r="G214" s="1913"/>
      <c r="H214" s="1913"/>
    </row>
    <row r="215" spans="3:8" x14ac:dyDescent="0.2">
      <c r="C215" s="1913"/>
      <c r="D215" s="1913"/>
      <c r="E215" s="1913"/>
      <c r="F215" s="1913"/>
      <c r="G215" s="1913"/>
      <c r="H215" s="1913"/>
    </row>
    <row r="216" spans="3:8" x14ac:dyDescent="0.2">
      <c r="C216" s="1913"/>
      <c r="D216" s="1913"/>
      <c r="E216" s="1913"/>
      <c r="F216" s="1913"/>
      <c r="G216" s="1913"/>
      <c r="H216" s="1913"/>
    </row>
    <row r="217" spans="3:8" x14ac:dyDescent="0.2">
      <c r="C217" s="1913"/>
      <c r="D217" s="1913"/>
      <c r="E217" s="1913"/>
      <c r="F217" s="1913"/>
      <c r="G217" s="1913"/>
      <c r="H217" s="1913"/>
    </row>
    <row r="218" spans="3:8" x14ac:dyDescent="0.2">
      <c r="C218" s="1913"/>
      <c r="D218" s="1913"/>
      <c r="E218" s="1913"/>
      <c r="F218" s="1913"/>
      <c r="G218" s="1913"/>
      <c r="H218" s="1913"/>
    </row>
    <row r="219" spans="3:8" x14ac:dyDescent="0.2">
      <c r="C219" s="1913"/>
      <c r="D219" s="1913"/>
      <c r="E219" s="1913"/>
      <c r="F219" s="1913"/>
      <c r="G219" s="1913"/>
      <c r="H219" s="1913"/>
    </row>
    <row r="220" spans="3:8" x14ac:dyDescent="0.2">
      <c r="C220" s="1913"/>
      <c r="D220" s="1913"/>
      <c r="E220" s="1913"/>
      <c r="F220" s="1913"/>
      <c r="G220" s="1913"/>
      <c r="H220" s="1913"/>
    </row>
    <row r="221" spans="3:8" x14ac:dyDescent="0.2">
      <c r="C221" s="1913"/>
      <c r="D221" s="1913"/>
      <c r="E221" s="1913"/>
      <c r="F221" s="1913"/>
      <c r="G221" s="1913"/>
      <c r="H221" s="1913"/>
    </row>
    <row r="222" spans="3:8" x14ac:dyDescent="0.2">
      <c r="C222" s="1913"/>
      <c r="D222" s="1913"/>
      <c r="E222" s="1913"/>
      <c r="F222" s="1913"/>
      <c r="G222" s="1913"/>
      <c r="H222" s="1913"/>
    </row>
    <row r="223" spans="3:8" x14ac:dyDescent="0.2">
      <c r="C223" s="1913"/>
      <c r="D223" s="1913"/>
      <c r="E223" s="1913"/>
      <c r="F223" s="1913"/>
      <c r="G223" s="1913"/>
      <c r="H223" s="1913"/>
    </row>
    <row r="224" spans="3:8" x14ac:dyDescent="0.2">
      <c r="C224" s="1913"/>
      <c r="D224" s="1913"/>
      <c r="E224" s="1913"/>
      <c r="F224" s="1913"/>
      <c r="G224" s="1913"/>
      <c r="H224" s="1913"/>
    </row>
    <row r="225" spans="3:8" x14ac:dyDescent="0.2">
      <c r="C225" s="1913"/>
      <c r="D225" s="1913"/>
      <c r="E225" s="1913"/>
      <c r="F225" s="1913"/>
      <c r="G225" s="1913"/>
      <c r="H225" s="1913"/>
    </row>
    <row r="226" spans="3:8" x14ac:dyDescent="0.2">
      <c r="C226" s="1913"/>
      <c r="D226" s="1913"/>
      <c r="E226" s="1913"/>
      <c r="F226" s="1913"/>
      <c r="G226" s="1913"/>
      <c r="H226" s="1913"/>
    </row>
    <row r="227" spans="3:8" x14ac:dyDescent="0.2">
      <c r="C227" s="1913"/>
      <c r="D227" s="1913"/>
      <c r="E227" s="1913"/>
      <c r="F227" s="1913"/>
      <c r="G227" s="1913"/>
      <c r="H227" s="1913"/>
    </row>
    <row r="228" spans="3:8" x14ac:dyDescent="0.2">
      <c r="C228" s="1913"/>
      <c r="D228" s="1913"/>
      <c r="E228" s="1913"/>
      <c r="F228" s="1913"/>
      <c r="G228" s="1913"/>
      <c r="H228" s="1913"/>
    </row>
    <row r="229" spans="3:8" x14ac:dyDescent="0.2">
      <c r="C229" s="1913"/>
      <c r="D229" s="1913"/>
      <c r="E229" s="1913"/>
      <c r="F229" s="1913"/>
      <c r="G229" s="1913"/>
      <c r="H229" s="1913"/>
    </row>
    <row r="230" spans="3:8" x14ac:dyDescent="0.2">
      <c r="C230" s="1913"/>
      <c r="D230" s="1913"/>
      <c r="E230" s="1913"/>
      <c r="F230" s="1913"/>
      <c r="G230" s="1913"/>
      <c r="H230" s="1913"/>
    </row>
    <row r="231" spans="3:8" x14ac:dyDescent="0.2">
      <c r="C231" s="1913"/>
      <c r="D231" s="1913"/>
      <c r="E231" s="1913"/>
      <c r="F231" s="1913"/>
      <c r="G231" s="1913"/>
      <c r="H231" s="1913"/>
    </row>
    <row r="232" spans="3:8" x14ac:dyDescent="0.2">
      <c r="C232" s="1913"/>
      <c r="D232" s="1913"/>
      <c r="E232" s="1913"/>
      <c r="F232" s="1913"/>
      <c r="G232" s="1913"/>
      <c r="H232" s="1913"/>
    </row>
    <row r="233" spans="3:8" x14ac:dyDescent="0.2">
      <c r="C233" s="1913"/>
      <c r="D233" s="1913"/>
      <c r="E233" s="1913"/>
      <c r="F233" s="1913"/>
      <c r="G233" s="1913"/>
      <c r="H233" s="1913"/>
    </row>
    <row r="234" spans="3:8" x14ac:dyDescent="0.2">
      <c r="C234" s="1913"/>
      <c r="D234" s="1913"/>
      <c r="E234" s="1913"/>
      <c r="F234" s="1913"/>
      <c r="G234" s="1913"/>
      <c r="H234" s="1913"/>
    </row>
    <row r="235" spans="3:8" x14ac:dyDescent="0.2">
      <c r="C235" s="1913"/>
      <c r="D235" s="1913"/>
      <c r="E235" s="1913"/>
      <c r="F235" s="1913"/>
      <c r="G235" s="1913"/>
      <c r="H235" s="1913"/>
    </row>
    <row r="236" spans="3:8" x14ac:dyDescent="0.2">
      <c r="C236" s="1913"/>
      <c r="D236" s="1913"/>
      <c r="E236" s="1913"/>
      <c r="F236" s="1913"/>
      <c r="G236" s="1913"/>
      <c r="H236" s="1913"/>
    </row>
    <row r="237" spans="3:8" x14ac:dyDescent="0.2">
      <c r="C237" s="1913"/>
      <c r="D237" s="1913"/>
      <c r="E237" s="1913"/>
      <c r="F237" s="1913"/>
      <c r="G237" s="1913"/>
      <c r="H237" s="1913"/>
    </row>
    <row r="238" spans="3:8" x14ac:dyDescent="0.2">
      <c r="C238" s="1913"/>
      <c r="D238" s="1913"/>
      <c r="E238" s="1913"/>
      <c r="F238" s="1913"/>
      <c r="G238" s="1913"/>
      <c r="H238" s="1913"/>
    </row>
    <row r="239" spans="3:8" x14ac:dyDescent="0.2">
      <c r="C239" s="1913"/>
      <c r="D239" s="1913"/>
      <c r="E239" s="1913"/>
      <c r="F239" s="1913"/>
      <c r="G239" s="1913"/>
      <c r="H239" s="1913"/>
    </row>
    <row r="240" spans="3:8" x14ac:dyDescent="0.2">
      <c r="C240" s="1913"/>
      <c r="D240" s="1913"/>
      <c r="E240" s="1913"/>
      <c r="F240" s="1913"/>
      <c r="G240" s="1913"/>
      <c r="H240" s="1913"/>
    </row>
    <row r="241" spans="3:8" x14ac:dyDescent="0.2">
      <c r="C241" s="1913"/>
      <c r="D241" s="1913"/>
      <c r="E241" s="1913"/>
      <c r="F241" s="1913"/>
      <c r="G241" s="1913"/>
      <c r="H241" s="1913"/>
    </row>
    <row r="242" spans="3:8" x14ac:dyDescent="0.2">
      <c r="C242" s="1913"/>
      <c r="D242" s="1913"/>
      <c r="E242" s="1913"/>
      <c r="F242" s="1913"/>
      <c r="G242" s="1913"/>
      <c r="H242" s="1913"/>
    </row>
    <row r="243" spans="3:8" x14ac:dyDescent="0.2">
      <c r="C243" s="1913"/>
      <c r="D243" s="1913"/>
      <c r="E243" s="1913"/>
      <c r="F243" s="1913"/>
      <c r="G243" s="1913"/>
      <c r="H243" s="1913"/>
    </row>
    <row r="244" spans="3:8" x14ac:dyDescent="0.2">
      <c r="C244" s="1913"/>
      <c r="D244" s="1913"/>
      <c r="E244" s="1913"/>
      <c r="F244" s="1913"/>
      <c r="G244" s="1913"/>
      <c r="H244" s="1913"/>
    </row>
    <row r="245" spans="3:8" x14ac:dyDescent="0.2">
      <c r="C245" s="1913"/>
      <c r="D245" s="1913"/>
      <c r="E245" s="1913"/>
      <c r="F245" s="1913"/>
      <c r="G245" s="1913"/>
      <c r="H245" s="1913"/>
    </row>
    <row r="246" spans="3:8" x14ac:dyDescent="0.2">
      <c r="C246" s="1913"/>
      <c r="D246" s="1913"/>
      <c r="E246" s="1913"/>
      <c r="F246" s="1913"/>
      <c r="G246" s="1913"/>
      <c r="H246" s="1913"/>
    </row>
    <row r="247" spans="3:8" x14ac:dyDescent="0.2">
      <c r="C247" s="1913"/>
      <c r="D247" s="1913"/>
      <c r="E247" s="1913"/>
      <c r="F247" s="1913"/>
      <c r="G247" s="1913"/>
      <c r="H247" s="1913"/>
    </row>
    <row r="248" spans="3:8" x14ac:dyDescent="0.2">
      <c r="C248" s="1913"/>
      <c r="D248" s="1913"/>
      <c r="E248" s="1913"/>
      <c r="F248" s="1913"/>
      <c r="G248" s="1913"/>
      <c r="H248" s="1913"/>
    </row>
    <row r="249" spans="3:8" x14ac:dyDescent="0.2">
      <c r="C249" s="1913"/>
      <c r="D249" s="1913"/>
      <c r="E249" s="1913"/>
      <c r="F249" s="1913"/>
      <c r="G249" s="1913"/>
      <c r="H249" s="1913"/>
    </row>
    <row r="250" spans="3:8" x14ac:dyDescent="0.2">
      <c r="C250" s="1913"/>
      <c r="D250" s="1913"/>
      <c r="E250" s="1913"/>
      <c r="F250" s="1913"/>
      <c r="G250" s="1913"/>
      <c r="H250" s="1913"/>
    </row>
    <row r="251" spans="3:8" x14ac:dyDescent="0.2">
      <c r="C251" s="1913"/>
      <c r="D251" s="1913"/>
      <c r="E251" s="1913"/>
      <c r="F251" s="1913"/>
      <c r="G251" s="1913"/>
      <c r="H251" s="1913"/>
    </row>
    <row r="252" spans="3:8" x14ac:dyDescent="0.2">
      <c r="C252" s="1913"/>
      <c r="D252" s="1913"/>
      <c r="E252" s="1913"/>
      <c r="F252" s="1913"/>
      <c r="G252" s="1913"/>
      <c r="H252" s="1913"/>
    </row>
    <row r="253" spans="3:8" x14ac:dyDescent="0.2">
      <c r="C253" s="1913"/>
      <c r="D253" s="1913"/>
      <c r="E253" s="1913"/>
      <c r="F253" s="1913"/>
      <c r="G253" s="1913"/>
      <c r="H253" s="1913"/>
    </row>
    <row r="254" spans="3:8" x14ac:dyDescent="0.2">
      <c r="C254" s="1913"/>
      <c r="D254" s="1913"/>
      <c r="E254" s="1913"/>
      <c r="F254" s="1913"/>
      <c r="G254" s="1913"/>
      <c r="H254" s="1913"/>
    </row>
    <row r="255" spans="3:8" x14ac:dyDescent="0.2">
      <c r="C255" s="1913"/>
      <c r="D255" s="1913"/>
      <c r="E255" s="1913"/>
      <c r="F255" s="1913"/>
      <c r="G255" s="1913"/>
      <c r="H255" s="1913"/>
    </row>
    <row r="256" spans="3:8" x14ac:dyDescent="0.2">
      <c r="C256" s="1913"/>
      <c r="D256" s="1913"/>
      <c r="E256" s="1913"/>
      <c r="F256" s="1913"/>
      <c r="G256" s="1913"/>
      <c r="H256" s="1913"/>
    </row>
    <row r="257" spans="3:8" x14ac:dyDescent="0.2">
      <c r="C257" s="1913"/>
      <c r="D257" s="1913"/>
      <c r="E257" s="1913"/>
      <c r="F257" s="1913"/>
      <c r="G257" s="1913"/>
      <c r="H257" s="1913"/>
    </row>
    <row r="258" spans="3:8" x14ac:dyDescent="0.2">
      <c r="C258" s="1913"/>
      <c r="D258" s="1913"/>
      <c r="E258" s="1913"/>
      <c r="F258" s="1913"/>
      <c r="G258" s="1913"/>
      <c r="H258" s="1913"/>
    </row>
    <row r="259" spans="3:8" x14ac:dyDescent="0.2">
      <c r="C259" s="1913"/>
      <c r="D259" s="1913"/>
      <c r="E259" s="1913"/>
      <c r="F259" s="1913"/>
      <c r="G259" s="1913"/>
      <c r="H259" s="1913"/>
    </row>
    <row r="260" spans="3:8" x14ac:dyDescent="0.2">
      <c r="C260" s="1913"/>
      <c r="D260" s="1913"/>
      <c r="E260" s="1913"/>
      <c r="F260" s="1913"/>
      <c r="G260" s="1913"/>
      <c r="H260" s="1913"/>
    </row>
    <row r="261" spans="3:8" x14ac:dyDescent="0.2">
      <c r="C261" s="1913"/>
      <c r="D261" s="1913"/>
      <c r="E261" s="1913"/>
      <c r="F261" s="1913"/>
      <c r="G261" s="1913"/>
      <c r="H261" s="1913"/>
    </row>
    <row r="262" spans="3:8" x14ac:dyDescent="0.2">
      <c r="C262" s="1913"/>
      <c r="D262" s="1913"/>
      <c r="E262" s="1913"/>
      <c r="F262" s="1913"/>
      <c r="G262" s="1913"/>
      <c r="H262" s="1913"/>
    </row>
    <row r="263" spans="3:8" x14ac:dyDescent="0.2">
      <c r="C263" s="1913"/>
      <c r="D263" s="1913"/>
      <c r="E263" s="1913"/>
      <c r="F263" s="1913"/>
      <c r="G263" s="1913"/>
      <c r="H263" s="1913"/>
    </row>
    <row r="264" spans="3:8" x14ac:dyDescent="0.2">
      <c r="C264" s="1913"/>
      <c r="D264" s="1913"/>
      <c r="E264" s="1913"/>
      <c r="F264" s="1913"/>
      <c r="G264" s="1913"/>
      <c r="H264" s="1913"/>
    </row>
    <row r="265" spans="3:8" x14ac:dyDescent="0.2">
      <c r="C265" s="1913"/>
      <c r="D265" s="1913"/>
      <c r="E265" s="1913"/>
      <c r="F265" s="1913"/>
      <c r="G265" s="1913"/>
      <c r="H265" s="1913"/>
    </row>
    <row r="266" spans="3:8" x14ac:dyDescent="0.2">
      <c r="C266" s="1913"/>
      <c r="D266" s="1913"/>
      <c r="E266" s="1913"/>
      <c r="F266" s="1913"/>
      <c r="G266" s="1913"/>
      <c r="H266" s="1913"/>
    </row>
    <row r="267" spans="3:8" x14ac:dyDescent="0.2">
      <c r="C267" s="1913"/>
      <c r="D267" s="1913"/>
      <c r="E267" s="1913"/>
      <c r="F267" s="1913"/>
      <c r="G267" s="1913"/>
      <c r="H267" s="1913"/>
    </row>
    <row r="268" spans="3:8" x14ac:dyDescent="0.2">
      <c r="C268" s="1913"/>
      <c r="D268" s="1913"/>
      <c r="E268" s="1913"/>
      <c r="F268" s="1913"/>
      <c r="G268" s="1913"/>
      <c r="H268" s="1913"/>
    </row>
    <row r="269" spans="3:8" x14ac:dyDescent="0.2">
      <c r="C269" s="1913"/>
      <c r="D269" s="1913"/>
      <c r="E269" s="1913"/>
      <c r="F269" s="1913"/>
      <c r="G269" s="1913"/>
      <c r="H269" s="1913"/>
    </row>
    <row r="270" spans="3:8" x14ac:dyDescent="0.2">
      <c r="C270" s="1913"/>
      <c r="D270" s="1913"/>
      <c r="E270" s="1913"/>
      <c r="F270" s="1913"/>
      <c r="G270" s="1913"/>
      <c r="H270" s="1913"/>
    </row>
    <row r="271" spans="3:8" x14ac:dyDescent="0.2">
      <c r="C271" s="1913"/>
      <c r="D271" s="1913"/>
      <c r="E271" s="1913"/>
      <c r="F271" s="1913"/>
      <c r="G271" s="1913"/>
      <c r="H271" s="1913"/>
    </row>
    <row r="272" spans="3:8" x14ac:dyDescent="0.2">
      <c r="C272" s="1913"/>
      <c r="D272" s="1913"/>
      <c r="E272" s="1913"/>
      <c r="F272" s="1913"/>
      <c r="G272" s="1913"/>
      <c r="H272" s="1913"/>
    </row>
    <row r="273" spans="3:8" x14ac:dyDescent="0.2">
      <c r="C273" s="1913"/>
      <c r="D273" s="1913"/>
      <c r="E273" s="1913"/>
      <c r="F273" s="1913"/>
      <c r="G273" s="1913"/>
      <c r="H273" s="1913"/>
    </row>
    <row r="274" spans="3:8" x14ac:dyDescent="0.2">
      <c r="C274" s="1913"/>
      <c r="D274" s="1913"/>
      <c r="E274" s="1913"/>
      <c r="F274" s="1913"/>
      <c r="G274" s="1913"/>
      <c r="H274" s="1913"/>
    </row>
    <row r="275" spans="3:8" x14ac:dyDescent="0.2">
      <c r="C275" s="1913"/>
      <c r="D275" s="1913"/>
      <c r="E275" s="1913"/>
      <c r="F275" s="1913"/>
      <c r="G275" s="1913"/>
      <c r="H275" s="1913"/>
    </row>
    <row r="276" spans="3:8" x14ac:dyDescent="0.2">
      <c r="C276" s="1913"/>
      <c r="D276" s="1913"/>
      <c r="E276" s="1913"/>
      <c r="F276" s="1913"/>
      <c r="G276" s="1913"/>
      <c r="H276" s="1913"/>
    </row>
    <row r="277" spans="3:8" x14ac:dyDescent="0.2">
      <c r="C277" s="1913"/>
      <c r="D277" s="1913"/>
      <c r="E277" s="1913"/>
      <c r="F277" s="1913"/>
      <c r="G277" s="1913"/>
      <c r="H277" s="1913"/>
    </row>
    <row r="278" spans="3:8" x14ac:dyDescent="0.2">
      <c r="C278" s="1913"/>
      <c r="D278" s="1913"/>
      <c r="E278" s="1913"/>
      <c r="F278" s="1913"/>
      <c r="G278" s="1913"/>
      <c r="H278" s="1913"/>
    </row>
    <row r="279" spans="3:8" x14ac:dyDescent="0.2">
      <c r="C279" s="1913"/>
      <c r="D279" s="1913"/>
      <c r="E279" s="1913"/>
      <c r="F279" s="1913"/>
      <c r="G279" s="1913"/>
      <c r="H279" s="1913"/>
    </row>
    <row r="280" spans="3:8" x14ac:dyDescent="0.2">
      <c r="C280" s="1913"/>
      <c r="D280" s="1913"/>
      <c r="E280" s="1913"/>
      <c r="F280" s="1913"/>
      <c r="G280" s="1913"/>
      <c r="H280" s="1913"/>
    </row>
    <row r="281" spans="3:8" x14ac:dyDescent="0.2">
      <c r="C281" s="1913"/>
      <c r="D281" s="1913"/>
      <c r="E281" s="1913"/>
      <c r="F281" s="1913"/>
      <c r="G281" s="1913"/>
      <c r="H281" s="1913"/>
    </row>
    <row r="282" spans="3:8" x14ac:dyDescent="0.2">
      <c r="C282" s="1913"/>
      <c r="D282" s="1913"/>
      <c r="E282" s="1913"/>
      <c r="F282" s="1913"/>
      <c r="G282" s="1913"/>
      <c r="H282" s="1913"/>
    </row>
    <row r="283" spans="3:8" x14ac:dyDescent="0.2">
      <c r="C283" s="1913"/>
      <c r="D283" s="1913"/>
      <c r="E283" s="1913"/>
      <c r="F283" s="1913"/>
      <c r="G283" s="1913"/>
      <c r="H283" s="1913"/>
    </row>
    <row r="284" spans="3:8" x14ac:dyDescent="0.2">
      <c r="C284" s="1913"/>
      <c r="D284" s="1913"/>
      <c r="E284" s="1913"/>
      <c r="F284" s="1913"/>
      <c r="G284" s="1913"/>
      <c r="H284" s="1913"/>
    </row>
    <row r="285" spans="3:8" x14ac:dyDescent="0.2">
      <c r="C285" s="1913"/>
      <c r="D285" s="1913"/>
      <c r="E285" s="1913"/>
      <c r="F285" s="1913"/>
      <c r="G285" s="1913"/>
      <c r="H285" s="1913"/>
    </row>
    <row r="286" spans="3:8" x14ac:dyDescent="0.2">
      <c r="C286" s="1913"/>
      <c r="D286" s="1913"/>
      <c r="E286" s="1913"/>
      <c r="F286" s="1913"/>
      <c r="G286" s="1913"/>
      <c r="H286" s="1913"/>
    </row>
    <row r="287" spans="3:8" x14ac:dyDescent="0.2">
      <c r="C287" s="1913"/>
      <c r="D287" s="1913"/>
      <c r="E287" s="1913"/>
      <c r="F287" s="1913"/>
      <c r="G287" s="1913"/>
      <c r="H287" s="1913"/>
    </row>
    <row r="288" spans="3:8" x14ac:dyDescent="0.2">
      <c r="C288" s="1913"/>
      <c r="D288" s="1913"/>
      <c r="E288" s="1913"/>
      <c r="F288" s="1913"/>
      <c r="G288" s="1913"/>
      <c r="H288" s="1913"/>
    </row>
    <row r="289" spans="3:8" x14ac:dyDescent="0.2">
      <c r="C289" s="1913"/>
      <c r="D289" s="1913"/>
      <c r="E289" s="1913"/>
      <c r="F289" s="1913"/>
      <c r="G289" s="1913"/>
      <c r="H289" s="1913"/>
    </row>
    <row r="290" spans="3:8" x14ac:dyDescent="0.2">
      <c r="C290" s="1913"/>
      <c r="D290" s="1913"/>
      <c r="E290" s="1913"/>
      <c r="F290" s="1913"/>
      <c r="G290" s="1913"/>
      <c r="H290" s="1913"/>
    </row>
    <row r="291" spans="3:8" x14ac:dyDescent="0.2">
      <c r="C291" s="1913"/>
      <c r="D291" s="1913"/>
      <c r="E291" s="1913"/>
      <c r="F291" s="1913"/>
      <c r="G291" s="1913"/>
      <c r="H291" s="1913"/>
    </row>
    <row r="292" spans="3:8" x14ac:dyDescent="0.2">
      <c r="C292" s="1913"/>
      <c r="D292" s="1913"/>
      <c r="E292" s="1913"/>
      <c r="F292" s="1913"/>
      <c r="G292" s="1913"/>
      <c r="H292" s="1913"/>
    </row>
    <row r="293" spans="3:8" x14ac:dyDescent="0.2">
      <c r="C293" s="1913"/>
      <c r="D293" s="1913"/>
      <c r="E293" s="1913"/>
      <c r="F293" s="1913"/>
      <c r="G293" s="1913"/>
      <c r="H293" s="1913"/>
    </row>
    <row r="294" spans="3:8" x14ac:dyDescent="0.2">
      <c r="C294" s="1913"/>
      <c r="D294" s="1913"/>
      <c r="E294" s="1913"/>
      <c r="F294" s="1913"/>
      <c r="G294" s="1913"/>
      <c r="H294" s="1913"/>
    </row>
    <row r="295" spans="3:8" x14ac:dyDescent="0.2">
      <c r="C295" s="1913"/>
      <c r="D295" s="1913"/>
      <c r="E295" s="1913"/>
      <c r="F295" s="1913"/>
      <c r="G295" s="1913"/>
      <c r="H295" s="1913"/>
    </row>
    <row r="296" spans="3:8" x14ac:dyDescent="0.2">
      <c r="C296" s="1913"/>
      <c r="D296" s="1913"/>
      <c r="E296" s="1913"/>
      <c r="F296" s="1913"/>
      <c r="G296" s="1913"/>
      <c r="H296" s="1913"/>
    </row>
    <row r="297" spans="3:8" x14ac:dyDescent="0.2">
      <c r="C297" s="1913"/>
      <c r="D297" s="1913"/>
      <c r="E297" s="1913"/>
      <c r="F297" s="1913"/>
      <c r="G297" s="1913"/>
      <c r="H297" s="1913"/>
    </row>
    <row r="298" spans="3:8" x14ac:dyDescent="0.2">
      <c r="C298" s="1913"/>
      <c r="D298" s="1913"/>
      <c r="E298" s="1913"/>
      <c r="F298" s="1913"/>
      <c r="G298" s="1913"/>
      <c r="H298" s="1913"/>
    </row>
    <row r="299" spans="3:8" x14ac:dyDescent="0.2">
      <c r="C299" s="1913"/>
      <c r="D299" s="1913"/>
      <c r="E299" s="1913"/>
      <c r="F299" s="1913"/>
      <c r="G299" s="1913"/>
      <c r="H299" s="1913"/>
    </row>
    <row r="300" spans="3:8" x14ac:dyDescent="0.2">
      <c r="C300" s="1913"/>
      <c r="D300" s="1913"/>
      <c r="E300" s="1913"/>
      <c r="F300" s="1913"/>
      <c r="G300" s="1913"/>
      <c r="H300" s="1913"/>
    </row>
    <row r="301" spans="3:8" x14ac:dyDescent="0.2">
      <c r="C301" s="1913"/>
      <c r="D301" s="1913"/>
      <c r="E301" s="1913"/>
      <c r="F301" s="1913"/>
      <c r="G301" s="1913"/>
      <c r="H301" s="1913"/>
    </row>
    <row r="302" spans="3:8" x14ac:dyDescent="0.2">
      <c r="C302" s="1913"/>
      <c r="D302" s="1913"/>
      <c r="E302" s="1913"/>
      <c r="F302" s="1913"/>
      <c r="G302" s="1913"/>
      <c r="H302" s="1913"/>
    </row>
    <row r="303" spans="3:8" x14ac:dyDescent="0.2">
      <c r="C303" s="1913"/>
      <c r="D303" s="1913"/>
      <c r="E303" s="1913"/>
      <c r="F303" s="1913"/>
      <c r="G303" s="1913"/>
      <c r="H303" s="1913"/>
    </row>
    <row r="304" spans="3:8" x14ac:dyDescent="0.2">
      <c r="C304" s="1913"/>
      <c r="D304" s="1913"/>
      <c r="E304" s="1913"/>
      <c r="F304" s="1913"/>
      <c r="G304" s="1913"/>
      <c r="H304" s="1913"/>
    </row>
    <row r="305" spans="3:8" x14ac:dyDescent="0.2">
      <c r="C305" s="1913"/>
      <c r="D305" s="1913"/>
      <c r="E305" s="1913"/>
      <c r="F305" s="1913"/>
      <c r="G305" s="1913"/>
      <c r="H305" s="1913"/>
    </row>
    <row r="306" spans="3:8" x14ac:dyDescent="0.2">
      <c r="C306" s="1913"/>
      <c r="D306" s="1913"/>
      <c r="E306" s="1913"/>
      <c r="F306" s="1913"/>
      <c r="G306" s="1913"/>
      <c r="H306" s="1913"/>
    </row>
    <row r="307" spans="3:8" x14ac:dyDescent="0.2">
      <c r="C307" s="1913"/>
      <c r="D307" s="1913"/>
      <c r="E307" s="1913"/>
      <c r="F307" s="1913"/>
      <c r="G307" s="1913"/>
      <c r="H307" s="1913"/>
    </row>
    <row r="308" spans="3:8" x14ac:dyDescent="0.2">
      <c r="C308" s="1913"/>
      <c r="D308" s="1913"/>
      <c r="E308" s="1913"/>
      <c r="F308" s="1913"/>
      <c r="G308" s="1913"/>
      <c r="H308" s="1913"/>
    </row>
    <row r="309" spans="3:8" x14ac:dyDescent="0.2">
      <c r="C309" s="1913"/>
      <c r="D309" s="1913"/>
      <c r="E309" s="1913"/>
      <c r="F309" s="1913"/>
      <c r="G309" s="1913"/>
      <c r="H309" s="1913"/>
    </row>
    <row r="310" spans="3:8" x14ac:dyDescent="0.2">
      <c r="C310" s="1913"/>
      <c r="D310" s="1913"/>
      <c r="E310" s="1913"/>
      <c r="F310" s="1913"/>
      <c r="G310" s="1913"/>
      <c r="H310" s="1913"/>
    </row>
    <row r="311" spans="3:8" x14ac:dyDescent="0.2">
      <c r="C311" s="1913"/>
      <c r="D311" s="1913"/>
      <c r="E311" s="1913"/>
      <c r="F311" s="1913"/>
      <c r="G311" s="1913"/>
      <c r="H311" s="1913"/>
    </row>
    <row r="312" spans="3:8" x14ac:dyDescent="0.2">
      <c r="C312" s="1913"/>
      <c r="D312" s="1913"/>
      <c r="E312" s="1913"/>
      <c r="F312" s="1913"/>
      <c r="G312" s="1913"/>
      <c r="H312" s="1913"/>
    </row>
    <row r="313" spans="3:8" x14ac:dyDescent="0.2">
      <c r="C313" s="1913"/>
      <c r="D313" s="1913"/>
      <c r="E313" s="1913"/>
      <c r="F313" s="1913"/>
      <c r="G313" s="1913"/>
      <c r="H313" s="1913"/>
    </row>
    <row r="314" spans="3:8" x14ac:dyDescent="0.2">
      <c r="C314" s="1913"/>
      <c r="D314" s="1913"/>
      <c r="E314" s="1913"/>
      <c r="F314" s="1913"/>
      <c r="G314" s="1913"/>
      <c r="H314" s="1913"/>
    </row>
    <row r="315" spans="3:8" x14ac:dyDescent="0.2">
      <c r="C315" s="1913"/>
      <c r="D315" s="1913"/>
      <c r="E315" s="1913"/>
      <c r="F315" s="1913"/>
      <c r="G315" s="1913"/>
      <c r="H315" s="1913"/>
    </row>
    <row r="316" spans="3:8" x14ac:dyDescent="0.2">
      <c r="C316" s="1913"/>
      <c r="D316" s="1913"/>
      <c r="E316" s="1913"/>
      <c r="F316" s="1913"/>
      <c r="G316" s="1913"/>
      <c r="H316" s="1913"/>
    </row>
    <row r="317" spans="3:8" x14ac:dyDescent="0.2">
      <c r="C317" s="1913"/>
      <c r="D317" s="1913"/>
      <c r="E317" s="1913"/>
      <c r="F317" s="1913"/>
      <c r="G317" s="1913"/>
      <c r="H317" s="1913"/>
    </row>
    <row r="318" spans="3:8" x14ac:dyDescent="0.2">
      <c r="C318" s="1913"/>
      <c r="D318" s="1913"/>
      <c r="E318" s="1913"/>
      <c r="F318" s="1913"/>
      <c r="G318" s="1913"/>
      <c r="H318" s="1913"/>
    </row>
    <row r="319" spans="3:8" x14ac:dyDescent="0.2">
      <c r="C319" s="1913"/>
      <c r="D319" s="1913"/>
      <c r="E319" s="1913"/>
      <c r="F319" s="1913"/>
      <c r="G319" s="1913"/>
      <c r="H319" s="1913"/>
    </row>
    <row r="320" spans="3:8" x14ac:dyDescent="0.2">
      <c r="C320" s="1913"/>
      <c r="D320" s="1913"/>
      <c r="E320" s="1913"/>
      <c r="F320" s="1913"/>
      <c r="G320" s="1913"/>
      <c r="H320" s="1913"/>
    </row>
    <row r="321" spans="3:8" x14ac:dyDescent="0.2">
      <c r="C321" s="1913"/>
      <c r="D321" s="1913"/>
      <c r="E321" s="1913"/>
      <c r="F321" s="1913"/>
      <c r="G321" s="1913"/>
      <c r="H321" s="1913"/>
    </row>
    <row r="322" spans="3:8" x14ac:dyDescent="0.2">
      <c r="C322" s="1913"/>
      <c r="D322" s="1913"/>
      <c r="E322" s="1913"/>
      <c r="F322" s="1913"/>
      <c r="G322" s="1913"/>
      <c r="H322" s="1913"/>
    </row>
    <row r="323" spans="3:8" x14ac:dyDescent="0.2">
      <c r="C323" s="1913"/>
      <c r="D323" s="1913"/>
      <c r="E323" s="1913"/>
      <c r="F323" s="1913"/>
      <c r="G323" s="1913"/>
      <c r="H323" s="1913"/>
    </row>
    <row r="324" spans="3:8" x14ac:dyDescent="0.2">
      <c r="C324" s="1913"/>
      <c r="D324" s="1913"/>
      <c r="E324" s="1913"/>
      <c r="F324" s="1913"/>
      <c r="G324" s="1913"/>
      <c r="H324" s="1913"/>
    </row>
    <row r="325" spans="3:8" x14ac:dyDescent="0.2">
      <c r="C325" s="1913"/>
      <c r="D325" s="1913"/>
      <c r="E325" s="1913"/>
      <c r="F325" s="1913"/>
      <c r="G325" s="1913"/>
      <c r="H325" s="1913"/>
    </row>
    <row r="326" spans="3:8" x14ac:dyDescent="0.2">
      <c r="C326" s="1913"/>
      <c r="D326" s="1913"/>
      <c r="E326" s="1913"/>
      <c r="F326" s="1913"/>
      <c r="G326" s="1913"/>
      <c r="H326" s="1913"/>
    </row>
    <row r="327" spans="3:8" x14ac:dyDescent="0.2">
      <c r="C327" s="1913"/>
      <c r="D327" s="1913"/>
      <c r="E327" s="1913"/>
      <c r="F327" s="1913"/>
      <c r="G327" s="1913"/>
      <c r="H327" s="1913"/>
    </row>
    <row r="328" spans="3:8" x14ac:dyDescent="0.2">
      <c r="C328" s="1913"/>
      <c r="D328" s="1913"/>
      <c r="E328" s="1913"/>
      <c r="F328" s="1913"/>
      <c r="G328" s="1913"/>
      <c r="H328" s="1913"/>
    </row>
    <row r="329" spans="3:8" x14ac:dyDescent="0.2">
      <c r="C329" s="1913"/>
      <c r="D329" s="1913"/>
      <c r="E329" s="1913"/>
      <c r="F329" s="1913"/>
      <c r="G329" s="1913"/>
      <c r="H329" s="1913"/>
    </row>
    <row r="330" spans="3:8" x14ac:dyDescent="0.2">
      <c r="C330" s="1913"/>
      <c r="D330" s="1913"/>
      <c r="E330" s="1913"/>
      <c r="F330" s="1913"/>
      <c r="G330" s="1913"/>
      <c r="H330" s="1913"/>
    </row>
    <row r="331" spans="3:8" x14ac:dyDescent="0.2">
      <c r="C331" s="1913"/>
      <c r="D331" s="1913"/>
      <c r="E331" s="1913"/>
      <c r="F331" s="1913"/>
      <c r="G331" s="1913"/>
      <c r="H331" s="1913"/>
    </row>
    <row r="332" spans="3:8" x14ac:dyDescent="0.2">
      <c r="C332" s="1913"/>
      <c r="D332" s="1913"/>
      <c r="E332" s="1913"/>
      <c r="F332" s="1913"/>
      <c r="G332" s="1913"/>
      <c r="H332" s="1913"/>
    </row>
    <row r="333" spans="3:8" x14ac:dyDescent="0.2">
      <c r="C333" s="1913"/>
      <c r="D333" s="1913"/>
      <c r="E333" s="1913"/>
      <c r="F333" s="1913"/>
      <c r="G333" s="1913"/>
      <c r="H333" s="1913"/>
    </row>
    <row r="334" spans="3:8" x14ac:dyDescent="0.2">
      <c r="C334" s="1913"/>
      <c r="D334" s="1913"/>
      <c r="E334" s="1913"/>
      <c r="F334" s="1913"/>
      <c r="G334" s="1913"/>
      <c r="H334" s="1913"/>
    </row>
    <row r="335" spans="3:8" x14ac:dyDescent="0.2">
      <c r="C335" s="1913"/>
      <c r="D335" s="1913"/>
      <c r="E335" s="1913"/>
      <c r="F335" s="1913"/>
      <c r="G335" s="1913"/>
      <c r="H335" s="1913"/>
    </row>
    <row r="336" spans="3:8" x14ac:dyDescent="0.2">
      <c r="C336" s="1913"/>
      <c r="D336" s="1913"/>
      <c r="E336" s="1913"/>
      <c r="F336" s="1913"/>
      <c r="G336" s="1913"/>
      <c r="H336" s="1913"/>
    </row>
    <row r="337" spans="3:8" x14ac:dyDescent="0.2">
      <c r="C337" s="1913"/>
      <c r="D337" s="1913"/>
      <c r="E337" s="1913"/>
      <c r="F337" s="1913"/>
      <c r="G337" s="1913"/>
      <c r="H337" s="1913"/>
    </row>
    <row r="338" spans="3:8" x14ac:dyDescent="0.2">
      <c r="C338" s="1913"/>
      <c r="D338" s="1913"/>
      <c r="E338" s="1913"/>
      <c r="F338" s="1913"/>
      <c r="G338" s="1913"/>
      <c r="H338" s="1913"/>
    </row>
    <row r="339" spans="3:8" x14ac:dyDescent="0.2">
      <c r="C339" s="1913"/>
      <c r="D339" s="1913"/>
      <c r="E339" s="1913"/>
      <c r="F339" s="1913"/>
      <c r="G339" s="1913"/>
      <c r="H339" s="1913"/>
    </row>
    <row r="340" spans="3:8" x14ac:dyDescent="0.2">
      <c r="C340" s="1913"/>
      <c r="D340" s="1913"/>
      <c r="E340" s="1913"/>
      <c r="F340" s="1913"/>
      <c r="G340" s="1913"/>
      <c r="H340" s="1913"/>
    </row>
    <row r="341" spans="3:8" x14ac:dyDescent="0.2">
      <c r="C341" s="1913"/>
      <c r="D341" s="1913"/>
      <c r="E341" s="1913"/>
      <c r="F341" s="1913"/>
      <c r="G341" s="1913"/>
      <c r="H341" s="1913"/>
    </row>
    <row r="342" spans="3:8" x14ac:dyDescent="0.2">
      <c r="C342" s="1913"/>
      <c r="D342" s="1913"/>
      <c r="E342" s="1913"/>
      <c r="F342" s="1913"/>
      <c r="G342" s="1913"/>
      <c r="H342" s="1913"/>
    </row>
    <row r="343" spans="3:8" x14ac:dyDescent="0.2">
      <c r="C343" s="1913"/>
      <c r="D343" s="1913"/>
      <c r="E343" s="1913"/>
      <c r="F343" s="1913"/>
      <c r="G343" s="1913"/>
      <c r="H343" s="1913"/>
    </row>
    <row r="344" spans="3:8" x14ac:dyDescent="0.2">
      <c r="C344" s="1913"/>
      <c r="D344" s="1913"/>
      <c r="E344" s="1913"/>
      <c r="F344" s="1913"/>
      <c r="G344" s="1913"/>
      <c r="H344" s="1913"/>
    </row>
    <row r="345" spans="3:8" x14ac:dyDescent="0.2">
      <c r="C345" s="1913"/>
      <c r="D345" s="1913"/>
      <c r="E345" s="1913"/>
      <c r="F345" s="1913"/>
      <c r="G345" s="1913"/>
      <c r="H345" s="1913"/>
    </row>
    <row r="346" spans="3:8" x14ac:dyDescent="0.2">
      <c r="C346" s="1913"/>
      <c r="D346" s="1913"/>
      <c r="E346" s="1913"/>
      <c r="F346" s="1913"/>
      <c r="G346" s="1913"/>
      <c r="H346" s="1913"/>
    </row>
    <row r="347" spans="3:8" x14ac:dyDescent="0.2">
      <c r="C347" s="1913"/>
      <c r="D347" s="1913"/>
      <c r="E347" s="1913"/>
      <c r="F347" s="1913"/>
      <c r="G347" s="1913"/>
      <c r="H347" s="1913"/>
    </row>
    <row r="348" spans="3:8" x14ac:dyDescent="0.2">
      <c r="C348" s="1913"/>
      <c r="D348" s="1913"/>
      <c r="E348" s="1913"/>
      <c r="F348" s="1913"/>
      <c r="G348" s="1913"/>
      <c r="H348" s="1913"/>
    </row>
    <row r="349" spans="3:8" x14ac:dyDescent="0.2">
      <c r="C349" s="1913"/>
      <c r="D349" s="1913"/>
      <c r="E349" s="1913"/>
      <c r="F349" s="1913"/>
      <c r="G349" s="1913"/>
      <c r="H349" s="1913"/>
    </row>
    <row r="350" spans="3:8" x14ac:dyDescent="0.2">
      <c r="C350" s="1913"/>
      <c r="D350" s="1913"/>
      <c r="E350" s="1913"/>
      <c r="F350" s="1913"/>
      <c r="G350" s="1913"/>
      <c r="H350" s="1913"/>
    </row>
    <row r="351" spans="3:8" x14ac:dyDescent="0.2">
      <c r="C351" s="1913"/>
      <c r="D351" s="1913"/>
      <c r="E351" s="1913"/>
      <c r="F351" s="1913"/>
      <c r="G351" s="1913"/>
      <c r="H351" s="1913"/>
    </row>
    <row r="352" spans="3:8" x14ac:dyDescent="0.2">
      <c r="C352" s="1913"/>
      <c r="D352" s="1913"/>
      <c r="E352" s="1913"/>
      <c r="F352" s="1913"/>
      <c r="G352" s="1913"/>
      <c r="H352" s="1913"/>
    </row>
    <row r="353" spans="3:8" x14ac:dyDescent="0.2">
      <c r="C353" s="1913"/>
      <c r="D353" s="1913"/>
      <c r="E353" s="1913"/>
      <c r="F353" s="1913"/>
      <c r="G353" s="1913"/>
      <c r="H353" s="1913"/>
    </row>
    <row r="354" spans="3:8" x14ac:dyDescent="0.2">
      <c r="C354" s="1913"/>
      <c r="D354" s="1913"/>
      <c r="E354" s="1913"/>
      <c r="F354" s="1913"/>
      <c r="G354" s="1913"/>
      <c r="H354" s="1913"/>
    </row>
    <row r="355" spans="3:8" x14ac:dyDescent="0.2">
      <c r="C355" s="1913"/>
      <c r="D355" s="1913"/>
      <c r="E355" s="1913"/>
      <c r="F355" s="1913"/>
      <c r="G355" s="1913"/>
      <c r="H355" s="1913"/>
    </row>
    <row r="356" spans="3:8" x14ac:dyDescent="0.2">
      <c r="C356" s="1913"/>
      <c r="D356" s="1913"/>
      <c r="E356" s="1913"/>
      <c r="F356" s="1913"/>
      <c r="G356" s="1913"/>
      <c r="H356" s="1913"/>
    </row>
    <row r="357" spans="3:8" x14ac:dyDescent="0.2">
      <c r="C357" s="1913"/>
      <c r="D357" s="1913"/>
      <c r="E357" s="1913"/>
      <c r="F357" s="1913"/>
      <c r="G357" s="1913"/>
      <c r="H357" s="1913"/>
    </row>
    <row r="358" spans="3:8" x14ac:dyDescent="0.2">
      <c r="C358" s="1913"/>
      <c r="D358" s="1913"/>
      <c r="E358" s="1913"/>
      <c r="F358" s="1913"/>
      <c r="G358" s="1913"/>
      <c r="H358" s="1913"/>
    </row>
    <row r="359" spans="3:8" x14ac:dyDescent="0.2">
      <c r="C359" s="1913"/>
      <c r="D359" s="1913"/>
      <c r="E359" s="1913"/>
      <c r="F359" s="1913"/>
      <c r="G359" s="1913"/>
      <c r="H359" s="1913"/>
    </row>
    <row r="360" spans="3:8" x14ac:dyDescent="0.2">
      <c r="C360" s="1913"/>
      <c r="D360" s="1913"/>
      <c r="E360" s="1913"/>
      <c r="F360" s="1913"/>
      <c r="G360" s="1913"/>
      <c r="H360" s="1913"/>
    </row>
    <row r="361" spans="3:8" x14ac:dyDescent="0.2">
      <c r="C361" s="1913"/>
      <c r="D361" s="1913"/>
      <c r="E361" s="1913"/>
      <c r="F361" s="1913"/>
      <c r="G361" s="1913"/>
      <c r="H361" s="1913"/>
    </row>
    <row r="362" spans="3:8" x14ac:dyDescent="0.2">
      <c r="C362" s="1913"/>
      <c r="D362" s="1913"/>
      <c r="E362" s="1913"/>
      <c r="F362" s="1913"/>
      <c r="G362" s="1913"/>
      <c r="H362" s="1913"/>
    </row>
    <row r="363" spans="3:8" x14ac:dyDescent="0.2">
      <c r="C363" s="1913"/>
      <c r="D363" s="1913"/>
      <c r="E363" s="1913"/>
      <c r="F363" s="1913"/>
      <c r="G363" s="1913"/>
      <c r="H363" s="1913"/>
    </row>
    <row r="364" spans="3:8" x14ac:dyDescent="0.2">
      <c r="C364" s="1913"/>
      <c r="D364" s="1913"/>
      <c r="E364" s="1913"/>
      <c r="F364" s="1913"/>
      <c r="G364" s="1913"/>
      <c r="H364" s="1913"/>
    </row>
    <row r="365" spans="3:8" x14ac:dyDescent="0.2">
      <c r="C365" s="1913"/>
      <c r="D365" s="1913"/>
      <c r="E365" s="1913"/>
      <c r="F365" s="1913"/>
      <c r="G365" s="1913"/>
      <c r="H365" s="1913"/>
    </row>
    <row r="366" spans="3:8" x14ac:dyDescent="0.2">
      <c r="C366" s="1913"/>
      <c r="D366" s="1913"/>
      <c r="E366" s="1913"/>
      <c r="F366" s="1913"/>
      <c r="G366" s="1913"/>
      <c r="H366" s="1913"/>
    </row>
    <row r="367" spans="3:8" x14ac:dyDescent="0.2">
      <c r="C367" s="1913"/>
      <c r="D367" s="1913"/>
      <c r="E367" s="1913"/>
      <c r="F367" s="1913"/>
      <c r="G367" s="1913"/>
      <c r="H367" s="1913"/>
    </row>
    <row r="368" spans="3:8" x14ac:dyDescent="0.2">
      <c r="C368" s="1913"/>
      <c r="D368" s="1913"/>
      <c r="E368" s="1913"/>
      <c r="F368" s="1913"/>
      <c r="G368" s="1913"/>
      <c r="H368" s="1913"/>
    </row>
    <row r="369" spans="3:8" x14ac:dyDescent="0.2">
      <c r="C369" s="1913"/>
      <c r="D369" s="1913"/>
      <c r="E369" s="1913"/>
      <c r="F369" s="1913"/>
      <c r="G369" s="1913"/>
      <c r="H369" s="1913"/>
    </row>
    <row r="370" spans="3:8" x14ac:dyDescent="0.2">
      <c r="C370" s="1913"/>
      <c r="D370" s="1913"/>
      <c r="E370" s="1913"/>
      <c r="F370" s="1913"/>
      <c r="G370" s="1913"/>
      <c r="H370" s="1913"/>
    </row>
    <row r="371" spans="3:8" x14ac:dyDescent="0.2">
      <c r="C371" s="1913"/>
      <c r="D371" s="1913"/>
      <c r="E371" s="1913"/>
      <c r="F371" s="1913"/>
      <c r="G371" s="1913"/>
      <c r="H371" s="1913"/>
    </row>
    <row r="372" spans="3:8" x14ac:dyDescent="0.2">
      <c r="C372" s="1913"/>
      <c r="D372" s="1913"/>
      <c r="E372" s="1913"/>
      <c r="F372" s="1913"/>
      <c r="G372" s="1913"/>
      <c r="H372" s="1913"/>
    </row>
    <row r="373" spans="3:8" x14ac:dyDescent="0.2">
      <c r="C373" s="1913"/>
      <c r="D373" s="1913"/>
      <c r="E373" s="1913"/>
      <c r="F373" s="1913"/>
      <c r="G373" s="1913"/>
      <c r="H373" s="1913"/>
    </row>
    <row r="374" spans="3:8" x14ac:dyDescent="0.2">
      <c r="C374" s="1913"/>
      <c r="D374" s="1913"/>
      <c r="E374" s="1913"/>
      <c r="F374" s="1913"/>
      <c r="G374" s="1913"/>
      <c r="H374" s="1913"/>
    </row>
    <row r="375" spans="3:8" x14ac:dyDescent="0.2">
      <c r="C375" s="1913"/>
      <c r="D375" s="1913"/>
      <c r="E375" s="1913"/>
      <c r="F375" s="1913"/>
      <c r="G375" s="1913"/>
      <c r="H375" s="1913"/>
    </row>
    <row r="376" spans="3:8" x14ac:dyDescent="0.2">
      <c r="C376" s="1913"/>
      <c r="D376" s="1913"/>
      <c r="E376" s="1913"/>
      <c r="F376" s="1913"/>
      <c r="G376" s="1913"/>
      <c r="H376" s="1913"/>
    </row>
    <row r="377" spans="3:8" x14ac:dyDescent="0.2">
      <c r="C377" s="1913"/>
      <c r="D377" s="1913"/>
      <c r="E377" s="1913"/>
      <c r="F377" s="1913"/>
      <c r="G377" s="1913"/>
      <c r="H377" s="1913"/>
    </row>
    <row r="378" spans="3:8" x14ac:dyDescent="0.2">
      <c r="C378" s="1913"/>
      <c r="D378" s="1913"/>
      <c r="E378" s="1913"/>
      <c r="F378" s="1913"/>
      <c r="G378" s="1913"/>
      <c r="H378" s="1913"/>
    </row>
    <row r="379" spans="3:8" x14ac:dyDescent="0.2">
      <c r="C379" s="1913"/>
      <c r="D379" s="1913"/>
      <c r="E379" s="1913"/>
      <c r="F379" s="1913"/>
      <c r="G379" s="1913"/>
      <c r="H379" s="1913"/>
    </row>
    <row r="380" spans="3:8" x14ac:dyDescent="0.2">
      <c r="C380" s="1913"/>
      <c r="D380" s="1913"/>
      <c r="E380" s="1913"/>
      <c r="F380" s="1913"/>
      <c r="G380" s="1913"/>
      <c r="H380" s="1913"/>
    </row>
    <row r="381" spans="3:8" x14ac:dyDescent="0.2">
      <c r="C381" s="1913"/>
      <c r="D381" s="1913"/>
      <c r="E381" s="1913"/>
      <c r="F381" s="1913"/>
      <c r="G381" s="1913"/>
      <c r="H381" s="1913"/>
    </row>
    <row r="382" spans="3:8" x14ac:dyDescent="0.2">
      <c r="C382" s="1913"/>
      <c r="D382" s="1913"/>
      <c r="E382" s="1913"/>
      <c r="F382" s="1913"/>
      <c r="G382" s="1913"/>
      <c r="H382" s="1913"/>
    </row>
    <row r="383" spans="3:8" x14ac:dyDescent="0.2">
      <c r="C383" s="1913"/>
      <c r="D383" s="1913"/>
      <c r="E383" s="1913"/>
      <c r="F383" s="1913"/>
      <c r="G383" s="1913"/>
      <c r="H383" s="1913"/>
    </row>
    <row r="384" spans="3:8" x14ac:dyDescent="0.2">
      <c r="C384" s="1913"/>
      <c r="D384" s="1913"/>
      <c r="E384" s="1913"/>
      <c r="F384" s="1913"/>
      <c r="G384" s="1913"/>
      <c r="H384" s="1913"/>
    </row>
    <row r="385" spans="3:8" x14ac:dyDescent="0.2">
      <c r="C385" s="1913"/>
      <c r="D385" s="1913"/>
      <c r="E385" s="1913"/>
      <c r="F385" s="1913"/>
      <c r="G385" s="1913"/>
      <c r="H385" s="1913"/>
    </row>
    <row r="386" spans="3:8" x14ac:dyDescent="0.2">
      <c r="C386" s="1913"/>
      <c r="D386" s="1913"/>
      <c r="E386" s="1913"/>
      <c r="F386" s="1913"/>
      <c r="G386" s="1913"/>
      <c r="H386" s="1913"/>
    </row>
    <row r="387" spans="3:8" x14ac:dyDescent="0.2">
      <c r="C387" s="1913"/>
      <c r="D387" s="1913"/>
      <c r="E387" s="1913"/>
      <c r="F387" s="1913"/>
      <c r="G387" s="1913"/>
      <c r="H387" s="1913"/>
    </row>
    <row r="388" spans="3:8" x14ac:dyDescent="0.2">
      <c r="C388" s="1913"/>
      <c r="D388" s="1913"/>
      <c r="E388" s="1913"/>
      <c r="F388" s="1913"/>
      <c r="G388" s="1913"/>
      <c r="H388" s="1913"/>
    </row>
    <row r="389" spans="3:8" x14ac:dyDescent="0.2">
      <c r="C389" s="1913"/>
      <c r="D389" s="1913"/>
      <c r="E389" s="1913"/>
      <c r="F389" s="1913"/>
      <c r="G389" s="1913"/>
      <c r="H389" s="1913"/>
    </row>
    <row r="390" spans="3:8" x14ac:dyDescent="0.2">
      <c r="C390" s="1913"/>
      <c r="D390" s="1913"/>
      <c r="E390" s="1913"/>
      <c r="F390" s="1913"/>
      <c r="G390" s="1913"/>
      <c r="H390" s="1913"/>
    </row>
    <row r="391" spans="3:8" x14ac:dyDescent="0.2">
      <c r="C391" s="1913"/>
      <c r="D391" s="1913"/>
      <c r="E391" s="1913"/>
      <c r="F391" s="1913"/>
      <c r="G391" s="1913"/>
      <c r="H391" s="1913"/>
    </row>
    <row r="392" spans="3:8" x14ac:dyDescent="0.2">
      <c r="C392" s="1913"/>
      <c r="D392" s="1913"/>
      <c r="E392" s="1913"/>
      <c r="F392" s="1913"/>
      <c r="G392" s="1913"/>
      <c r="H392" s="1913"/>
    </row>
    <row r="393" spans="3:8" x14ac:dyDescent="0.2">
      <c r="C393" s="1913"/>
      <c r="D393" s="1913"/>
      <c r="E393" s="1913"/>
      <c r="F393" s="1913"/>
      <c r="G393" s="1913"/>
      <c r="H393" s="1913"/>
    </row>
    <row r="394" spans="3:8" x14ac:dyDescent="0.2">
      <c r="C394" s="1913"/>
      <c r="D394" s="1913"/>
      <c r="E394" s="1913"/>
      <c r="F394" s="1913"/>
      <c r="G394" s="1913"/>
      <c r="H394" s="1913"/>
    </row>
    <row r="395" spans="3:8" x14ac:dyDescent="0.2">
      <c r="C395" s="1913"/>
      <c r="D395" s="1913"/>
      <c r="E395" s="1913"/>
      <c r="F395" s="1913"/>
      <c r="G395" s="1913"/>
      <c r="H395" s="1913"/>
    </row>
    <row r="396" spans="3:8" x14ac:dyDescent="0.2">
      <c r="C396" s="1913"/>
      <c r="D396" s="1913"/>
      <c r="E396" s="1913"/>
      <c r="F396" s="1913"/>
      <c r="G396" s="1913"/>
      <c r="H396" s="1913"/>
    </row>
    <row r="397" spans="3:8" x14ac:dyDescent="0.2">
      <c r="C397" s="1913"/>
      <c r="D397" s="1913"/>
      <c r="E397" s="1913"/>
      <c r="F397" s="1913"/>
      <c r="G397" s="1913"/>
      <c r="H397" s="1913"/>
    </row>
    <row r="398" spans="3:8" x14ac:dyDescent="0.2">
      <c r="C398" s="1913"/>
      <c r="D398" s="1913"/>
      <c r="E398" s="1913"/>
      <c r="F398" s="1913"/>
      <c r="G398" s="1913"/>
      <c r="H398" s="1913"/>
    </row>
    <row r="399" spans="3:8" x14ac:dyDescent="0.2">
      <c r="C399" s="1913"/>
      <c r="D399" s="1913"/>
      <c r="E399" s="1913"/>
      <c r="F399" s="1913"/>
      <c r="G399" s="1913"/>
      <c r="H399" s="1913"/>
    </row>
    <row r="400" spans="3:8" x14ac:dyDescent="0.2">
      <c r="C400" s="1913"/>
      <c r="D400" s="1913"/>
      <c r="E400" s="1913"/>
      <c r="F400" s="1913"/>
      <c r="G400" s="1913"/>
      <c r="H400" s="1913"/>
    </row>
    <row r="401" spans="3:8" x14ac:dyDescent="0.2">
      <c r="C401" s="1913"/>
      <c r="D401" s="1913"/>
      <c r="E401" s="1913"/>
      <c r="F401" s="1913"/>
      <c r="G401" s="1913"/>
      <c r="H401" s="1913"/>
    </row>
    <row r="402" spans="3:8" x14ac:dyDescent="0.2">
      <c r="C402" s="1913"/>
      <c r="D402" s="1913"/>
      <c r="E402" s="1913"/>
      <c r="F402" s="1913"/>
      <c r="G402" s="1913"/>
      <c r="H402" s="1913"/>
    </row>
    <row r="403" spans="3:8" x14ac:dyDescent="0.2">
      <c r="C403" s="1913"/>
      <c r="D403" s="1913"/>
      <c r="E403" s="1913"/>
      <c r="F403" s="1913"/>
      <c r="G403" s="1913"/>
      <c r="H403" s="1913"/>
    </row>
    <row r="404" spans="3:8" x14ac:dyDescent="0.2">
      <c r="C404" s="1913"/>
      <c r="D404" s="1913"/>
      <c r="E404" s="1913"/>
      <c r="F404" s="1913"/>
      <c r="G404" s="1913"/>
      <c r="H404" s="1913"/>
    </row>
    <row r="405" spans="3:8" x14ac:dyDescent="0.2">
      <c r="C405" s="1913"/>
      <c r="D405" s="1913"/>
      <c r="E405" s="1913"/>
      <c r="F405" s="1913"/>
      <c r="G405" s="1913"/>
      <c r="H405" s="1913"/>
    </row>
    <row r="406" spans="3:8" x14ac:dyDescent="0.2">
      <c r="C406" s="1913"/>
      <c r="D406" s="1913"/>
      <c r="E406" s="1913"/>
      <c r="F406" s="1913"/>
      <c r="G406" s="1913"/>
      <c r="H406" s="1913"/>
    </row>
    <row r="407" spans="3:8" x14ac:dyDescent="0.2">
      <c r="C407" s="1913"/>
      <c r="D407" s="1913"/>
      <c r="E407" s="1913"/>
      <c r="F407" s="1913"/>
      <c r="G407" s="1913"/>
      <c r="H407" s="1913"/>
    </row>
    <row r="408" spans="3:8" x14ac:dyDescent="0.2">
      <c r="C408" s="1913"/>
      <c r="D408" s="1913"/>
      <c r="E408" s="1913"/>
      <c r="F408" s="1913"/>
      <c r="G408" s="1913"/>
      <c r="H408" s="1913"/>
    </row>
    <row r="409" spans="3:8" x14ac:dyDescent="0.2">
      <c r="C409" s="1913"/>
      <c r="D409" s="1913"/>
      <c r="E409" s="1913"/>
      <c r="F409" s="1913"/>
      <c r="G409" s="1913"/>
      <c r="H409" s="1913"/>
    </row>
    <row r="410" spans="3:8" x14ac:dyDescent="0.2">
      <c r="C410" s="1913"/>
      <c r="D410" s="1913"/>
      <c r="E410" s="1913"/>
      <c r="F410" s="1913"/>
      <c r="G410" s="1913"/>
      <c r="H410" s="1913"/>
    </row>
    <row r="411" spans="3:8" x14ac:dyDescent="0.2">
      <c r="C411" s="1913"/>
      <c r="D411" s="1913"/>
      <c r="E411" s="1913"/>
      <c r="F411" s="1913"/>
      <c r="G411" s="1913"/>
      <c r="H411" s="1913"/>
    </row>
    <row r="412" spans="3:8" x14ac:dyDescent="0.2">
      <c r="C412" s="1913"/>
      <c r="D412" s="1913"/>
      <c r="E412" s="1913"/>
      <c r="F412" s="1913"/>
      <c r="G412" s="1913"/>
      <c r="H412" s="1913"/>
    </row>
    <row r="413" spans="3:8" x14ac:dyDescent="0.2">
      <c r="C413" s="1913"/>
      <c r="D413" s="1913"/>
      <c r="E413" s="1913"/>
      <c r="F413" s="1913"/>
      <c r="G413" s="1913"/>
      <c r="H413" s="1913"/>
    </row>
    <row r="414" spans="3:8" x14ac:dyDescent="0.2">
      <c r="C414" s="1913"/>
      <c r="D414" s="1913"/>
      <c r="E414" s="1913"/>
      <c r="F414" s="1913"/>
      <c r="G414" s="1913"/>
      <c r="H414" s="1913"/>
    </row>
    <row r="415" spans="3:8" x14ac:dyDescent="0.2">
      <c r="C415" s="1913"/>
      <c r="D415" s="1913"/>
      <c r="E415" s="1913"/>
      <c r="F415" s="1913"/>
      <c r="G415" s="1913"/>
      <c r="H415" s="1913"/>
    </row>
    <row r="416" spans="3:8" x14ac:dyDescent="0.2">
      <c r="C416" s="1913"/>
      <c r="D416" s="1913"/>
      <c r="E416" s="1913"/>
      <c r="F416" s="1913"/>
      <c r="G416" s="1913"/>
      <c r="H416" s="1913"/>
    </row>
    <row r="417" spans="3:8" x14ac:dyDescent="0.2">
      <c r="C417" s="1913"/>
      <c r="D417" s="1913"/>
      <c r="E417" s="1913"/>
      <c r="F417" s="1913"/>
      <c r="G417" s="1913"/>
      <c r="H417" s="1913"/>
    </row>
    <row r="418" spans="3:8" x14ac:dyDescent="0.2">
      <c r="C418" s="1913"/>
      <c r="D418" s="1913"/>
      <c r="E418" s="1913"/>
      <c r="F418" s="1913"/>
      <c r="G418" s="1913"/>
      <c r="H418" s="1913"/>
    </row>
    <row r="419" spans="3:8" x14ac:dyDescent="0.2">
      <c r="C419" s="1913"/>
      <c r="D419" s="1913"/>
      <c r="E419" s="1913"/>
      <c r="F419" s="1913"/>
      <c r="G419" s="1913"/>
      <c r="H419" s="1913"/>
    </row>
    <row r="420" spans="3:8" x14ac:dyDescent="0.2">
      <c r="C420" s="1913"/>
      <c r="D420" s="1913"/>
      <c r="E420" s="1913"/>
      <c r="F420" s="1913"/>
      <c r="G420" s="1913"/>
      <c r="H420" s="1913"/>
    </row>
    <row r="421" spans="3:8" x14ac:dyDescent="0.2">
      <c r="C421" s="1913"/>
      <c r="D421" s="1913"/>
      <c r="E421" s="1913"/>
      <c r="F421" s="1913"/>
      <c r="G421" s="1913"/>
      <c r="H421" s="1913"/>
    </row>
    <row r="422" spans="3:8" x14ac:dyDescent="0.2">
      <c r="C422" s="1913"/>
      <c r="D422" s="1913"/>
      <c r="E422" s="1913"/>
      <c r="F422" s="1913"/>
      <c r="G422" s="1913"/>
      <c r="H422" s="1913"/>
    </row>
    <row r="423" spans="3:8" x14ac:dyDescent="0.2">
      <c r="C423" s="1913"/>
      <c r="D423" s="1913"/>
      <c r="E423" s="1913"/>
      <c r="F423" s="1913"/>
      <c r="G423" s="1913"/>
      <c r="H423" s="1913"/>
    </row>
    <row r="424" spans="3:8" x14ac:dyDescent="0.2">
      <c r="C424" s="1913"/>
      <c r="D424" s="1913"/>
      <c r="E424" s="1913"/>
      <c r="F424" s="1913"/>
      <c r="G424" s="1913"/>
      <c r="H424" s="1913"/>
    </row>
    <row r="425" spans="3:8" x14ac:dyDescent="0.2">
      <c r="C425" s="1913"/>
      <c r="D425" s="1913"/>
      <c r="E425" s="1913"/>
      <c r="F425" s="1913"/>
      <c r="G425" s="1913"/>
      <c r="H425" s="1913"/>
    </row>
    <row r="426" spans="3:8" x14ac:dyDescent="0.2">
      <c r="C426" s="1913"/>
      <c r="D426" s="1913"/>
      <c r="E426" s="1913"/>
      <c r="F426" s="1913"/>
      <c r="G426" s="1913"/>
      <c r="H426" s="1913"/>
    </row>
    <row r="427" spans="3:8" x14ac:dyDescent="0.2">
      <c r="C427" s="1913"/>
      <c r="D427" s="1913"/>
      <c r="E427" s="1913"/>
      <c r="F427" s="1913"/>
      <c r="G427" s="1913"/>
      <c r="H427" s="1913"/>
    </row>
    <row r="428" spans="3:8" x14ac:dyDescent="0.2">
      <c r="C428" s="1913"/>
      <c r="D428" s="1913"/>
      <c r="E428" s="1913"/>
      <c r="F428" s="1913"/>
      <c r="G428" s="1913"/>
      <c r="H428" s="1913"/>
    </row>
    <row r="429" spans="3:8" x14ac:dyDescent="0.2">
      <c r="C429" s="1913"/>
      <c r="D429" s="1913"/>
      <c r="E429" s="1913"/>
      <c r="F429" s="1913"/>
      <c r="G429" s="1913"/>
      <c r="H429" s="1913"/>
    </row>
    <row r="430" spans="3:8" x14ac:dyDescent="0.2">
      <c r="C430" s="1913"/>
      <c r="D430" s="1913"/>
      <c r="E430" s="1913"/>
      <c r="F430" s="1913"/>
      <c r="G430" s="1913"/>
      <c r="H430" s="1913"/>
    </row>
    <row r="431" spans="3:8" x14ac:dyDescent="0.2">
      <c r="C431" s="1913"/>
      <c r="D431" s="1913"/>
      <c r="E431" s="1913"/>
      <c r="F431" s="1913"/>
      <c r="G431" s="1913"/>
      <c r="H431" s="1913"/>
    </row>
    <row r="432" spans="3:8" x14ac:dyDescent="0.2">
      <c r="C432" s="1913"/>
      <c r="D432" s="1913"/>
      <c r="E432" s="1913"/>
      <c r="F432" s="1913"/>
      <c r="G432" s="1913"/>
      <c r="H432" s="1913"/>
    </row>
    <row r="433" spans="3:8" x14ac:dyDescent="0.2">
      <c r="C433" s="1913"/>
      <c r="D433" s="1913"/>
      <c r="E433" s="1913"/>
      <c r="F433" s="1913"/>
      <c r="G433" s="1913"/>
      <c r="H433" s="1913"/>
    </row>
    <row r="434" spans="3:8" x14ac:dyDescent="0.2">
      <c r="C434" s="1913"/>
      <c r="D434" s="1913"/>
      <c r="E434" s="1913"/>
      <c r="F434" s="1913"/>
      <c r="G434" s="1913"/>
      <c r="H434" s="1913"/>
    </row>
    <row r="435" spans="3:8" x14ac:dyDescent="0.2">
      <c r="C435" s="1913"/>
      <c r="D435" s="1913"/>
      <c r="E435" s="1913"/>
      <c r="F435" s="1913"/>
      <c r="G435" s="1913"/>
      <c r="H435" s="1913"/>
    </row>
    <row r="436" spans="3:8" x14ac:dyDescent="0.2">
      <c r="C436" s="1913"/>
      <c r="D436" s="1913"/>
      <c r="E436" s="1913"/>
      <c r="F436" s="1913"/>
      <c r="G436" s="1913"/>
      <c r="H436" s="1913"/>
    </row>
    <row r="437" spans="3:8" x14ac:dyDescent="0.2">
      <c r="C437" s="1913"/>
      <c r="D437" s="1913"/>
      <c r="E437" s="1913"/>
      <c r="F437" s="1913"/>
      <c r="G437" s="1913"/>
      <c r="H437" s="1913"/>
    </row>
    <row r="438" spans="3:8" x14ac:dyDescent="0.2">
      <c r="C438" s="1913"/>
      <c r="D438" s="1913"/>
      <c r="E438" s="1913"/>
      <c r="F438" s="1913"/>
      <c r="G438" s="1913"/>
      <c r="H438" s="1913"/>
    </row>
    <row r="439" spans="3:8" x14ac:dyDescent="0.2">
      <c r="C439" s="1913"/>
      <c r="D439" s="1913"/>
      <c r="E439" s="1913"/>
      <c r="F439" s="1913"/>
      <c r="G439" s="1913"/>
      <c r="H439" s="1913"/>
    </row>
    <row r="440" spans="3:8" x14ac:dyDescent="0.2">
      <c r="C440" s="1913"/>
      <c r="D440" s="1913"/>
      <c r="E440" s="1913"/>
      <c r="F440" s="1913"/>
      <c r="G440" s="1913"/>
      <c r="H440" s="1913"/>
    </row>
    <row r="441" spans="3:8" x14ac:dyDescent="0.2">
      <c r="C441" s="1913"/>
      <c r="D441" s="1913"/>
      <c r="E441" s="1913"/>
      <c r="F441" s="1913"/>
      <c r="G441" s="1913"/>
      <c r="H441" s="1913"/>
    </row>
    <row r="442" spans="3:8" x14ac:dyDescent="0.2">
      <c r="C442" s="1913"/>
      <c r="D442" s="1913"/>
      <c r="E442" s="1913"/>
      <c r="F442" s="1913"/>
      <c r="G442" s="1913"/>
      <c r="H442" s="1913"/>
    </row>
    <row r="443" spans="3:8" x14ac:dyDescent="0.2">
      <c r="C443" s="1913"/>
      <c r="D443" s="1913"/>
      <c r="E443" s="1913"/>
      <c r="F443" s="1913"/>
      <c r="G443" s="1913"/>
      <c r="H443" s="1913"/>
    </row>
    <row r="444" spans="3:8" x14ac:dyDescent="0.2">
      <c r="C444" s="1913"/>
      <c r="D444" s="1913"/>
      <c r="E444" s="1913"/>
      <c r="F444" s="1913"/>
      <c r="G444" s="1913"/>
      <c r="H444" s="1913"/>
    </row>
    <row r="445" spans="3:8" x14ac:dyDescent="0.2">
      <c r="C445" s="1913"/>
      <c r="D445" s="1913"/>
      <c r="E445" s="1913"/>
      <c r="F445" s="1913"/>
      <c r="G445" s="1913"/>
      <c r="H445" s="1913"/>
    </row>
    <row r="446" spans="3:8" x14ac:dyDescent="0.2">
      <c r="C446" s="1913"/>
      <c r="D446" s="1913"/>
      <c r="E446" s="1913"/>
      <c r="F446" s="1913"/>
      <c r="G446" s="1913"/>
      <c r="H446" s="1913"/>
    </row>
    <row r="447" spans="3:8" x14ac:dyDescent="0.2">
      <c r="C447" s="1913"/>
      <c r="D447" s="1913"/>
      <c r="E447" s="1913"/>
      <c r="F447" s="1913"/>
      <c r="G447" s="1913"/>
      <c r="H447" s="1913"/>
    </row>
    <row r="448" spans="3:8" x14ac:dyDescent="0.2">
      <c r="C448" s="1913"/>
      <c r="D448" s="1913"/>
      <c r="E448" s="1913"/>
      <c r="F448" s="1913"/>
      <c r="G448" s="1913"/>
      <c r="H448" s="1913"/>
    </row>
    <row r="449" spans="3:8" x14ac:dyDescent="0.2">
      <c r="C449" s="1913"/>
      <c r="D449" s="1913"/>
      <c r="E449" s="1913"/>
      <c r="F449" s="1913"/>
      <c r="G449" s="1913"/>
      <c r="H449" s="1913"/>
    </row>
    <row r="450" spans="3:8" x14ac:dyDescent="0.2">
      <c r="C450" s="1913"/>
      <c r="D450" s="1913"/>
      <c r="E450" s="1913"/>
      <c r="F450" s="1913"/>
      <c r="G450" s="1913"/>
      <c r="H450" s="1913"/>
    </row>
    <row r="451" spans="3:8" x14ac:dyDescent="0.2">
      <c r="C451" s="1913"/>
      <c r="D451" s="1913"/>
      <c r="E451" s="1913"/>
      <c r="F451" s="1913"/>
      <c r="G451" s="1913"/>
      <c r="H451" s="1913"/>
    </row>
    <row r="452" spans="3:8" x14ac:dyDescent="0.2">
      <c r="C452" s="1913"/>
      <c r="D452" s="1913"/>
      <c r="E452" s="1913"/>
      <c r="F452" s="1913"/>
      <c r="G452" s="1913"/>
      <c r="H452" s="1913"/>
    </row>
    <row r="453" spans="3:8" x14ac:dyDescent="0.2">
      <c r="C453" s="1913"/>
      <c r="D453" s="1913"/>
      <c r="E453" s="1913"/>
      <c r="F453" s="1913"/>
      <c r="G453" s="1913"/>
      <c r="H453" s="1913"/>
    </row>
    <row r="454" spans="3:8" x14ac:dyDescent="0.2">
      <c r="C454" s="1913"/>
      <c r="D454" s="1913"/>
      <c r="E454" s="1913"/>
      <c r="F454" s="1913"/>
      <c r="G454" s="1913"/>
      <c r="H454" s="1913"/>
    </row>
    <row r="455" spans="3:8" x14ac:dyDescent="0.2">
      <c r="C455" s="1913"/>
      <c r="D455" s="1913"/>
      <c r="E455" s="1913"/>
      <c r="F455" s="1913"/>
      <c r="G455" s="1913"/>
      <c r="H455" s="1913"/>
    </row>
    <row r="456" spans="3:8" x14ac:dyDescent="0.2">
      <c r="C456" s="1913"/>
      <c r="D456" s="1913"/>
      <c r="E456" s="1913"/>
      <c r="F456" s="1913"/>
      <c r="G456" s="1913"/>
      <c r="H456" s="1913"/>
    </row>
    <row r="457" spans="3:8" x14ac:dyDescent="0.2">
      <c r="C457" s="1913"/>
      <c r="D457" s="1913"/>
      <c r="E457" s="1913"/>
      <c r="F457" s="1913"/>
      <c r="G457" s="1913"/>
      <c r="H457" s="1913"/>
    </row>
    <row r="458" spans="3:8" x14ac:dyDescent="0.2">
      <c r="C458" s="1913"/>
      <c r="D458" s="1913"/>
      <c r="E458" s="1913"/>
      <c r="F458" s="1913"/>
      <c r="G458" s="1913"/>
      <c r="H458" s="1913"/>
    </row>
    <row r="459" spans="3:8" x14ac:dyDescent="0.2">
      <c r="C459" s="1913"/>
      <c r="D459" s="1913"/>
      <c r="E459" s="1913"/>
      <c r="F459" s="1913"/>
      <c r="G459" s="1913"/>
      <c r="H459" s="1913"/>
    </row>
    <row r="460" spans="3:8" x14ac:dyDescent="0.2">
      <c r="C460" s="1913"/>
      <c r="D460" s="1913"/>
      <c r="E460" s="1913"/>
      <c r="F460" s="1913"/>
      <c r="G460" s="1913"/>
      <c r="H460" s="1913"/>
    </row>
    <row r="461" spans="3:8" x14ac:dyDescent="0.2">
      <c r="C461" s="1913"/>
      <c r="D461" s="1913"/>
      <c r="E461" s="1913"/>
      <c r="F461" s="1913"/>
      <c r="G461" s="1913"/>
      <c r="H461" s="1913"/>
    </row>
    <row r="462" spans="3:8" x14ac:dyDescent="0.2">
      <c r="C462" s="1913"/>
      <c r="D462" s="1913"/>
      <c r="E462" s="1913"/>
      <c r="F462" s="1913"/>
      <c r="G462" s="1913"/>
      <c r="H462" s="1913"/>
    </row>
    <row r="463" spans="3:8" x14ac:dyDescent="0.2">
      <c r="C463" s="1913"/>
      <c r="D463" s="1913"/>
      <c r="E463" s="1913"/>
      <c r="F463" s="1913"/>
      <c r="G463" s="1913"/>
      <c r="H463" s="1913"/>
    </row>
    <row r="464" spans="3:8" x14ac:dyDescent="0.2">
      <c r="C464" s="1913"/>
      <c r="D464" s="1913"/>
      <c r="E464" s="1913"/>
      <c r="F464" s="1913"/>
      <c r="G464" s="1913"/>
      <c r="H464" s="1913"/>
    </row>
    <row r="465" spans="3:8" x14ac:dyDescent="0.2">
      <c r="C465" s="1913"/>
      <c r="D465" s="1913"/>
      <c r="E465" s="1913"/>
      <c r="F465" s="1913"/>
      <c r="G465" s="1913"/>
      <c r="H465" s="1913"/>
    </row>
    <row r="466" spans="3:8" x14ac:dyDescent="0.2">
      <c r="C466" s="1913"/>
      <c r="D466" s="1913"/>
      <c r="E466" s="1913"/>
      <c r="F466" s="1913"/>
      <c r="G466" s="1913"/>
      <c r="H466" s="1913"/>
    </row>
    <row r="467" spans="3:8" x14ac:dyDescent="0.2">
      <c r="C467" s="1913"/>
      <c r="D467" s="1913"/>
      <c r="E467" s="1913"/>
      <c r="F467" s="1913"/>
      <c r="G467" s="1913"/>
      <c r="H467" s="1913"/>
    </row>
    <row r="468" spans="3:8" x14ac:dyDescent="0.2">
      <c r="C468" s="1913"/>
      <c r="D468" s="1913"/>
      <c r="E468" s="1913"/>
      <c r="F468" s="1913"/>
      <c r="G468" s="1913"/>
      <c r="H468" s="1913"/>
    </row>
    <row r="469" spans="3:8" x14ac:dyDescent="0.2">
      <c r="C469" s="1913"/>
      <c r="D469" s="1913"/>
      <c r="E469" s="1913"/>
      <c r="F469" s="1913"/>
      <c r="G469" s="1913"/>
      <c r="H469" s="1913"/>
    </row>
    <row r="470" spans="3:8" x14ac:dyDescent="0.2">
      <c r="C470" s="1913"/>
      <c r="D470" s="1913"/>
      <c r="E470" s="1913"/>
      <c r="F470" s="1913"/>
      <c r="G470" s="1913"/>
      <c r="H470" s="1913"/>
    </row>
    <row r="471" spans="3:8" x14ac:dyDescent="0.2">
      <c r="C471" s="1913"/>
      <c r="D471" s="1913"/>
      <c r="E471" s="1913"/>
      <c r="F471" s="1913"/>
      <c r="G471" s="1913"/>
      <c r="H471" s="1913"/>
    </row>
    <row r="472" spans="3:8" x14ac:dyDescent="0.2">
      <c r="C472" s="1913"/>
      <c r="D472" s="1913"/>
      <c r="E472" s="1913"/>
      <c r="F472" s="1913"/>
      <c r="G472" s="1913"/>
      <c r="H472" s="1913"/>
    </row>
    <row r="473" spans="3:8" x14ac:dyDescent="0.2">
      <c r="C473" s="1913"/>
      <c r="D473" s="1913"/>
      <c r="E473" s="1913"/>
      <c r="F473" s="1913"/>
      <c r="G473" s="1913"/>
      <c r="H473" s="1913"/>
    </row>
    <row r="474" spans="3:8" x14ac:dyDescent="0.2">
      <c r="C474" s="1913"/>
      <c r="D474" s="1913"/>
      <c r="E474" s="1913"/>
      <c r="F474" s="1913"/>
      <c r="G474" s="1913"/>
      <c r="H474" s="1913"/>
    </row>
    <row r="475" spans="3:8" x14ac:dyDescent="0.2">
      <c r="C475" s="1913"/>
      <c r="D475" s="1913"/>
      <c r="E475" s="1913"/>
      <c r="F475" s="1913"/>
      <c r="G475" s="1913"/>
      <c r="H475" s="1913"/>
    </row>
    <row r="476" spans="3:8" x14ac:dyDescent="0.2">
      <c r="C476" s="1913"/>
      <c r="D476" s="1913"/>
      <c r="E476" s="1913"/>
      <c r="F476" s="1913"/>
      <c r="G476" s="1913"/>
      <c r="H476" s="1913"/>
    </row>
    <row r="477" spans="3:8" x14ac:dyDescent="0.2">
      <c r="C477" s="1913"/>
      <c r="D477" s="1913"/>
      <c r="E477" s="1913"/>
      <c r="F477" s="1913"/>
      <c r="G477" s="1913"/>
      <c r="H477" s="1913"/>
    </row>
    <row r="478" spans="3:8" x14ac:dyDescent="0.2">
      <c r="C478" s="1913"/>
      <c r="D478" s="1913"/>
      <c r="E478" s="1913"/>
      <c r="F478" s="1913"/>
      <c r="G478" s="1913"/>
      <c r="H478" s="1913"/>
    </row>
    <row r="479" spans="3:8" x14ac:dyDescent="0.2">
      <c r="C479" s="1913"/>
      <c r="D479" s="1913"/>
      <c r="E479" s="1913"/>
      <c r="F479" s="1913"/>
      <c r="G479" s="1913"/>
      <c r="H479" s="1913"/>
    </row>
    <row r="480" spans="3:8" x14ac:dyDescent="0.2">
      <c r="C480" s="1913"/>
      <c r="D480" s="1913"/>
      <c r="E480" s="1913"/>
      <c r="F480" s="1913"/>
      <c r="G480" s="1913"/>
      <c r="H480" s="1913"/>
    </row>
    <row r="481" spans="3:10" x14ac:dyDescent="0.2">
      <c r="C481" s="1913"/>
      <c r="D481" s="1913"/>
      <c r="E481" s="1913"/>
      <c r="F481" s="1913"/>
      <c r="G481" s="1913"/>
      <c r="H481" s="1913"/>
    </row>
    <row r="482" spans="3:10" x14ac:dyDescent="0.2">
      <c r="C482" s="1913"/>
      <c r="D482" s="1913"/>
      <c r="E482" s="1913"/>
      <c r="F482" s="1913"/>
      <c r="G482" s="1913"/>
      <c r="H482" s="1913"/>
    </row>
    <row r="483" spans="3:10" x14ac:dyDescent="0.2">
      <c r="C483" s="1913"/>
      <c r="D483" s="1913"/>
      <c r="E483" s="1913"/>
      <c r="F483" s="1913"/>
      <c r="G483" s="1913"/>
      <c r="H483" s="1913"/>
    </row>
    <row r="484" spans="3:10" x14ac:dyDescent="0.2">
      <c r="E484" s="1913"/>
      <c r="F484" s="1913"/>
      <c r="G484" s="1913"/>
      <c r="H484" s="1913"/>
      <c r="I484" s="1913"/>
      <c r="J484" s="1913"/>
    </row>
    <row r="485" spans="3:10" x14ac:dyDescent="0.2">
      <c r="E485" s="1913"/>
      <c r="F485" s="1913"/>
      <c r="G485" s="1913"/>
      <c r="H485" s="1913"/>
      <c r="I485" s="1913"/>
      <c r="J485" s="1913"/>
    </row>
    <row r="486" spans="3:10" x14ac:dyDescent="0.2">
      <c r="E486" s="1913"/>
      <c r="F486" s="1913"/>
      <c r="G486" s="1913"/>
      <c r="H486" s="1913"/>
      <c r="I486" s="1913"/>
      <c r="J486" s="1913"/>
    </row>
    <row r="487" spans="3:10" x14ac:dyDescent="0.2">
      <c r="E487" s="1913"/>
      <c r="F487" s="1913"/>
      <c r="G487" s="1913"/>
      <c r="H487" s="1913"/>
      <c r="I487" s="1913"/>
      <c r="J487" s="1913"/>
    </row>
    <row r="488" spans="3:10" x14ac:dyDescent="0.2">
      <c r="E488" s="1913"/>
      <c r="F488" s="1913"/>
      <c r="G488" s="1913"/>
      <c r="H488" s="1913"/>
      <c r="I488" s="1913"/>
      <c r="J488" s="1913"/>
    </row>
    <row r="489" spans="3:10" x14ac:dyDescent="0.2">
      <c r="E489" s="1913"/>
      <c r="F489" s="1913"/>
      <c r="G489" s="1913"/>
      <c r="H489" s="1913"/>
      <c r="I489" s="1913"/>
      <c r="J489" s="1913"/>
    </row>
    <row r="490" spans="3:10" x14ac:dyDescent="0.2">
      <c r="E490" s="1913"/>
      <c r="F490" s="1913"/>
      <c r="G490" s="1913"/>
      <c r="H490" s="1913"/>
      <c r="I490" s="1913"/>
      <c r="J490" s="1913"/>
    </row>
    <row r="491" spans="3:10" x14ac:dyDescent="0.2">
      <c r="E491" s="1913"/>
      <c r="F491" s="1913"/>
      <c r="G491" s="1913"/>
      <c r="H491" s="1913"/>
      <c r="I491" s="1913"/>
      <c r="J491" s="1913"/>
    </row>
    <row r="492" spans="3:10" x14ac:dyDescent="0.2">
      <c r="E492" s="1913"/>
      <c r="F492" s="1913"/>
      <c r="G492" s="1913"/>
      <c r="H492" s="1913"/>
      <c r="I492" s="1913"/>
      <c r="J492" s="1913"/>
    </row>
    <row r="493" spans="3:10" x14ac:dyDescent="0.2">
      <c r="E493" s="1913"/>
      <c r="F493" s="1913"/>
      <c r="G493" s="1913"/>
      <c r="H493" s="1913"/>
      <c r="I493" s="1913"/>
      <c r="J493" s="1913"/>
    </row>
    <row r="494" spans="3:10" x14ac:dyDescent="0.2">
      <c r="E494" s="1913"/>
      <c r="F494" s="1913"/>
      <c r="G494" s="1913"/>
      <c r="H494" s="1913"/>
      <c r="I494" s="1913"/>
      <c r="J494" s="1913"/>
    </row>
    <row r="495" spans="3:10" x14ac:dyDescent="0.2">
      <c r="E495" s="1913"/>
      <c r="F495" s="1913"/>
      <c r="G495" s="1913"/>
      <c r="H495" s="1913"/>
      <c r="I495" s="1913"/>
      <c r="J495" s="1913"/>
    </row>
    <row r="496" spans="3:10" x14ac:dyDescent="0.2">
      <c r="E496" s="1913"/>
      <c r="F496" s="1913"/>
      <c r="G496" s="1913"/>
      <c r="H496" s="1913"/>
      <c r="I496" s="1913"/>
      <c r="J496" s="1913"/>
    </row>
    <row r="497" spans="5:10" x14ac:dyDescent="0.2">
      <c r="E497" s="1913"/>
      <c r="F497" s="1913"/>
      <c r="G497" s="1913"/>
      <c r="H497" s="1913"/>
      <c r="I497" s="1913"/>
      <c r="J497" s="1913"/>
    </row>
    <row r="498" spans="5:10" x14ac:dyDescent="0.2">
      <c r="E498" s="1913"/>
      <c r="F498" s="1913"/>
      <c r="G498" s="1913"/>
      <c r="H498" s="1913"/>
      <c r="I498" s="1913"/>
      <c r="J498" s="1913"/>
    </row>
    <row r="499" spans="5:10" x14ac:dyDescent="0.2">
      <c r="E499" s="1913"/>
      <c r="F499" s="1913"/>
      <c r="G499" s="1913"/>
      <c r="H499" s="1913"/>
      <c r="I499" s="1913"/>
      <c r="J499" s="1913"/>
    </row>
    <row r="500" spans="5:10" x14ac:dyDescent="0.2">
      <c r="E500" s="1913"/>
      <c r="F500" s="1913"/>
      <c r="G500" s="1913"/>
      <c r="H500" s="1913"/>
      <c r="I500" s="1913"/>
      <c r="J500" s="1913"/>
    </row>
    <row r="501" spans="5:10" x14ac:dyDescent="0.2">
      <c r="E501" s="1913"/>
      <c r="F501" s="1913"/>
      <c r="G501" s="1913"/>
      <c r="H501" s="1913"/>
      <c r="I501" s="1913"/>
      <c r="J501" s="1913"/>
    </row>
    <row r="502" spans="5:10" x14ac:dyDescent="0.2">
      <c r="E502" s="1913"/>
      <c r="F502" s="1913"/>
      <c r="G502" s="1913"/>
      <c r="H502" s="1913"/>
      <c r="I502" s="1913"/>
      <c r="J502" s="1913"/>
    </row>
    <row r="503" spans="5:10" x14ac:dyDescent="0.2">
      <c r="E503" s="1913"/>
      <c r="F503" s="1913"/>
      <c r="G503" s="1913"/>
      <c r="H503" s="1913"/>
      <c r="I503" s="1913"/>
      <c r="J503" s="1913"/>
    </row>
    <row r="504" spans="5:10" x14ac:dyDescent="0.2">
      <c r="E504" s="1913"/>
      <c r="F504" s="1913"/>
      <c r="G504" s="1913"/>
      <c r="H504" s="1913"/>
      <c r="I504" s="1913"/>
      <c r="J504" s="1913"/>
    </row>
    <row r="505" spans="5:10" x14ac:dyDescent="0.2">
      <c r="E505" s="1913"/>
      <c r="F505" s="1913"/>
      <c r="G505" s="1913"/>
      <c r="H505" s="1913"/>
      <c r="I505" s="1913"/>
      <c r="J505" s="1913"/>
    </row>
    <row r="506" spans="5:10" x14ac:dyDescent="0.2">
      <c r="E506" s="1913"/>
      <c r="F506" s="1913"/>
      <c r="G506" s="1913"/>
      <c r="H506" s="1913"/>
      <c r="I506" s="1913"/>
      <c r="J506" s="1913"/>
    </row>
    <row r="507" spans="5:10" x14ac:dyDescent="0.2">
      <c r="E507" s="1913"/>
      <c r="F507" s="1913"/>
      <c r="G507" s="1913"/>
      <c r="H507" s="1913"/>
      <c r="I507" s="1913"/>
      <c r="J507" s="1913"/>
    </row>
    <row r="508" spans="5:10" x14ac:dyDescent="0.2">
      <c r="E508" s="1913"/>
      <c r="F508" s="1913"/>
      <c r="G508" s="1913"/>
      <c r="H508" s="1913"/>
      <c r="I508" s="1913"/>
      <c r="J508" s="1913"/>
    </row>
    <row r="509" spans="5:10" x14ac:dyDescent="0.2">
      <c r="E509" s="1913"/>
      <c r="F509" s="1913"/>
      <c r="G509" s="1913"/>
      <c r="H509" s="1913"/>
      <c r="I509" s="1913"/>
      <c r="J509" s="1913"/>
    </row>
    <row r="510" spans="5:10" x14ac:dyDescent="0.2">
      <c r="E510" s="1913"/>
      <c r="F510" s="1913"/>
      <c r="G510" s="1913"/>
      <c r="H510" s="1913"/>
      <c r="I510" s="1913"/>
      <c r="J510" s="1913"/>
    </row>
    <row r="511" spans="5:10" x14ac:dyDescent="0.2">
      <c r="E511" s="1913"/>
      <c r="F511" s="1913"/>
      <c r="G511" s="1913"/>
      <c r="H511" s="1913"/>
      <c r="I511" s="1913"/>
      <c r="J511" s="1913"/>
    </row>
    <row r="512" spans="5:10" x14ac:dyDescent="0.2">
      <c r="E512" s="1913"/>
      <c r="F512" s="1913"/>
      <c r="G512" s="1913"/>
      <c r="H512" s="1913"/>
      <c r="I512" s="1913"/>
      <c r="J512" s="1913"/>
    </row>
    <row r="513" spans="5:10" x14ac:dyDescent="0.2">
      <c r="E513" s="1913"/>
      <c r="F513" s="1913"/>
      <c r="G513" s="1913"/>
      <c r="H513" s="1913"/>
      <c r="I513" s="1913"/>
      <c r="J513" s="1913"/>
    </row>
    <row r="514" spans="5:10" x14ac:dyDescent="0.2">
      <c r="E514" s="1913"/>
      <c r="F514" s="1913"/>
      <c r="G514" s="1913"/>
      <c r="H514" s="1913"/>
      <c r="I514" s="1913"/>
      <c r="J514" s="1913"/>
    </row>
    <row r="515" spans="5:10" x14ac:dyDescent="0.2">
      <c r="E515" s="1913"/>
      <c r="F515" s="1913"/>
      <c r="G515" s="1913"/>
      <c r="H515" s="1913"/>
      <c r="I515" s="1913"/>
      <c r="J515" s="1913"/>
    </row>
    <row r="516" spans="5:10" x14ac:dyDescent="0.2">
      <c r="E516" s="1913"/>
      <c r="F516" s="1913"/>
      <c r="G516" s="1913"/>
      <c r="H516" s="1913"/>
      <c r="I516" s="1913"/>
      <c r="J516" s="1913"/>
    </row>
    <row r="517" spans="5:10" x14ac:dyDescent="0.2">
      <c r="E517" s="1913"/>
      <c r="F517" s="1913"/>
      <c r="G517" s="1913"/>
      <c r="H517" s="1913"/>
      <c r="I517" s="1913"/>
      <c r="J517" s="1913"/>
    </row>
    <row r="518" spans="5:10" x14ac:dyDescent="0.2">
      <c r="E518" s="1913"/>
      <c r="F518" s="1913"/>
      <c r="G518" s="1913"/>
      <c r="H518" s="1913"/>
      <c r="I518" s="1913"/>
      <c r="J518" s="1913"/>
    </row>
    <row r="519" spans="5:10" x14ac:dyDescent="0.2">
      <c r="E519" s="1913"/>
      <c r="F519" s="1913"/>
      <c r="G519" s="1913"/>
      <c r="H519" s="1913"/>
      <c r="I519" s="1913"/>
      <c r="J519" s="1913"/>
    </row>
    <row r="520" spans="5:10" x14ac:dyDescent="0.2">
      <c r="E520" s="1913"/>
      <c r="F520" s="1913"/>
      <c r="G520" s="1913"/>
      <c r="H520" s="1913"/>
      <c r="I520" s="1913"/>
      <c r="J520" s="1913"/>
    </row>
    <row r="521" spans="5:10" x14ac:dyDescent="0.2">
      <c r="E521" s="1913"/>
      <c r="F521" s="1913"/>
      <c r="G521" s="1913"/>
      <c r="H521" s="1913"/>
      <c r="I521" s="1913"/>
      <c r="J521" s="1913"/>
    </row>
    <row r="522" spans="5:10" x14ac:dyDescent="0.2">
      <c r="E522" s="1913"/>
      <c r="F522" s="1913"/>
      <c r="G522" s="1913"/>
      <c r="H522" s="1913"/>
      <c r="I522" s="1913"/>
      <c r="J522" s="1913"/>
    </row>
    <row r="523" spans="5:10" x14ac:dyDescent="0.2">
      <c r="E523" s="1913"/>
      <c r="F523" s="1913"/>
      <c r="G523" s="1913"/>
      <c r="H523" s="1913"/>
      <c r="I523" s="1913"/>
      <c r="J523" s="1913"/>
    </row>
    <row r="524" spans="5:10" x14ac:dyDescent="0.2">
      <c r="E524" s="1913"/>
      <c r="F524" s="1913"/>
      <c r="G524" s="1913"/>
      <c r="H524" s="1913"/>
      <c r="I524" s="1913"/>
      <c r="J524" s="1913"/>
    </row>
    <row r="525" spans="5:10" x14ac:dyDescent="0.2">
      <c r="E525" s="1913"/>
      <c r="F525" s="1913"/>
      <c r="G525" s="1913"/>
      <c r="H525" s="1913"/>
      <c r="I525" s="1913"/>
      <c r="J525" s="1913"/>
    </row>
    <row r="526" spans="5:10" x14ac:dyDescent="0.2">
      <c r="E526" s="1913"/>
      <c r="F526" s="1913"/>
      <c r="G526" s="1913"/>
      <c r="H526" s="1913"/>
      <c r="I526" s="1913"/>
      <c r="J526" s="1913"/>
    </row>
    <row r="527" spans="5:10" x14ac:dyDescent="0.2">
      <c r="E527" s="1913"/>
      <c r="F527" s="1913"/>
      <c r="G527" s="1913"/>
      <c r="H527" s="1913"/>
      <c r="I527" s="1913"/>
      <c r="J527" s="1913"/>
    </row>
    <row r="528" spans="5:10" x14ac:dyDescent="0.2">
      <c r="E528" s="1913"/>
      <c r="F528" s="1913"/>
      <c r="G528" s="1913"/>
      <c r="H528" s="1913"/>
      <c r="I528" s="1913"/>
      <c r="J528" s="1913"/>
    </row>
    <row r="529" spans="5:10" x14ac:dyDescent="0.2">
      <c r="E529" s="1913"/>
      <c r="F529" s="1913"/>
      <c r="G529" s="1913"/>
      <c r="H529" s="1913"/>
      <c r="I529" s="1913"/>
      <c r="J529" s="1913"/>
    </row>
    <row r="530" spans="5:10" x14ac:dyDescent="0.2">
      <c r="E530" s="1913"/>
      <c r="F530" s="1913"/>
      <c r="G530" s="1913"/>
      <c r="H530" s="1913"/>
      <c r="I530" s="1913"/>
      <c r="J530" s="1913"/>
    </row>
    <row r="531" spans="5:10" x14ac:dyDescent="0.2">
      <c r="E531" s="1913"/>
      <c r="F531" s="1913"/>
      <c r="G531" s="1913"/>
      <c r="H531" s="1913"/>
      <c r="I531" s="1913"/>
      <c r="J531" s="1913"/>
    </row>
    <row r="532" spans="5:10" x14ac:dyDescent="0.2">
      <c r="E532" s="1913"/>
      <c r="F532" s="1913"/>
      <c r="G532" s="1913"/>
      <c r="H532" s="1913"/>
      <c r="I532" s="1913"/>
      <c r="J532" s="1913"/>
    </row>
    <row r="533" spans="5:10" x14ac:dyDescent="0.2">
      <c r="E533" s="1913"/>
      <c r="F533" s="1913"/>
      <c r="G533" s="1913"/>
      <c r="H533" s="1913"/>
      <c r="I533" s="1913"/>
      <c r="J533" s="1913"/>
    </row>
    <row r="534" spans="5:10" x14ac:dyDescent="0.2">
      <c r="E534" s="1913"/>
      <c r="F534" s="1913"/>
      <c r="G534" s="1913"/>
      <c r="H534" s="1913"/>
      <c r="I534" s="1913"/>
      <c r="J534" s="1913"/>
    </row>
    <row r="535" spans="5:10" x14ac:dyDescent="0.2">
      <c r="E535" s="1913"/>
      <c r="F535" s="1913"/>
      <c r="G535" s="1913"/>
      <c r="H535" s="1913"/>
      <c r="I535" s="1913"/>
      <c r="J535" s="1913"/>
    </row>
    <row r="536" spans="5:10" x14ac:dyDescent="0.2">
      <c r="E536" s="1913"/>
      <c r="F536" s="1913"/>
      <c r="G536" s="1913"/>
      <c r="H536" s="1913"/>
      <c r="I536" s="1913"/>
      <c r="J536" s="1913"/>
    </row>
    <row r="537" spans="5:10" x14ac:dyDescent="0.2">
      <c r="E537" s="1913"/>
      <c r="F537" s="1913"/>
      <c r="G537" s="1913"/>
      <c r="H537" s="1913"/>
      <c r="I537" s="1913"/>
      <c r="J537" s="1913"/>
    </row>
    <row r="538" spans="5:10" x14ac:dyDescent="0.2">
      <c r="E538" s="1913"/>
      <c r="F538" s="1913"/>
      <c r="G538" s="1913"/>
      <c r="H538" s="1913"/>
      <c r="I538" s="1913"/>
      <c r="J538" s="1913"/>
    </row>
    <row r="539" spans="5:10" x14ac:dyDescent="0.2">
      <c r="E539" s="1913"/>
      <c r="F539" s="1913"/>
      <c r="G539" s="1913"/>
      <c r="H539" s="1913"/>
      <c r="I539" s="1913"/>
      <c r="J539" s="1913"/>
    </row>
    <row r="540" spans="5:10" x14ac:dyDescent="0.2">
      <c r="E540" s="1913"/>
      <c r="F540" s="1913"/>
      <c r="G540" s="1913"/>
      <c r="H540" s="1913"/>
      <c r="I540" s="1913"/>
      <c r="J540" s="1913"/>
    </row>
    <row r="541" spans="5:10" x14ac:dyDescent="0.2">
      <c r="E541" s="1913"/>
      <c r="F541" s="1913"/>
      <c r="G541" s="1913"/>
      <c r="H541" s="1913"/>
      <c r="I541" s="1913"/>
      <c r="J541" s="1913"/>
    </row>
    <row r="542" spans="5:10" x14ac:dyDescent="0.2">
      <c r="E542" s="1913"/>
      <c r="F542" s="1913"/>
      <c r="G542" s="1913"/>
      <c r="H542" s="1913"/>
      <c r="I542" s="1913"/>
      <c r="J542" s="1913"/>
    </row>
    <row r="543" spans="5:10" x14ac:dyDescent="0.2">
      <c r="E543" s="1913"/>
      <c r="F543" s="1913"/>
      <c r="G543" s="1913"/>
      <c r="H543" s="1913"/>
      <c r="I543" s="1913"/>
      <c r="J543" s="1913"/>
    </row>
    <row r="544" spans="5:10" x14ac:dyDescent="0.2">
      <c r="E544" s="1913"/>
      <c r="F544" s="1913"/>
      <c r="G544" s="1913"/>
      <c r="H544" s="1913"/>
      <c r="I544" s="1913"/>
      <c r="J544" s="1913"/>
    </row>
    <row r="545" spans="5:10" x14ac:dyDescent="0.2">
      <c r="E545" s="1913"/>
      <c r="F545" s="1913"/>
      <c r="G545" s="1913"/>
      <c r="H545" s="1913"/>
      <c r="I545" s="1913"/>
      <c r="J545" s="1913"/>
    </row>
    <row r="546" spans="5:10" x14ac:dyDescent="0.2">
      <c r="E546" s="1913"/>
      <c r="F546" s="1913"/>
      <c r="G546" s="1913"/>
      <c r="H546" s="1913"/>
      <c r="I546" s="1913"/>
      <c r="J546" s="1913"/>
    </row>
    <row r="547" spans="5:10" x14ac:dyDescent="0.2">
      <c r="E547" s="1913"/>
      <c r="F547" s="1913"/>
      <c r="G547" s="1913"/>
      <c r="H547" s="1913"/>
      <c r="I547" s="1913"/>
      <c r="J547" s="1913"/>
    </row>
    <row r="548" spans="5:10" x14ac:dyDescent="0.2">
      <c r="E548" s="1913"/>
      <c r="F548" s="1913"/>
      <c r="G548" s="1913"/>
      <c r="H548" s="1913"/>
      <c r="I548" s="1913"/>
      <c r="J548" s="1913"/>
    </row>
    <row r="549" spans="5:10" x14ac:dyDescent="0.2">
      <c r="E549" s="1913"/>
      <c r="F549" s="1913"/>
      <c r="G549" s="1913"/>
      <c r="H549" s="1913"/>
      <c r="I549" s="1913"/>
      <c r="J549" s="1913"/>
    </row>
    <row r="550" spans="5:10" x14ac:dyDescent="0.2">
      <c r="E550" s="1913"/>
      <c r="F550" s="1913"/>
      <c r="G550" s="1913"/>
      <c r="H550" s="1913"/>
      <c r="I550" s="1913"/>
      <c r="J550" s="1913"/>
    </row>
    <row r="551" spans="5:10" x14ac:dyDescent="0.2">
      <c r="E551" s="1913"/>
      <c r="F551" s="1913"/>
      <c r="G551" s="1913"/>
      <c r="H551" s="1913"/>
      <c r="I551" s="1913"/>
      <c r="J551" s="1913"/>
    </row>
    <row r="552" spans="5:10" x14ac:dyDescent="0.2">
      <c r="E552" s="1913"/>
      <c r="F552" s="1913"/>
      <c r="G552" s="1913"/>
      <c r="H552" s="1913"/>
      <c r="I552" s="1913"/>
      <c r="J552" s="1913"/>
    </row>
    <row r="553" spans="5:10" x14ac:dyDescent="0.2">
      <c r="E553" s="1913"/>
      <c r="F553" s="1913"/>
      <c r="G553" s="1913"/>
      <c r="H553" s="1913"/>
      <c r="I553" s="1913"/>
      <c r="J553" s="1913"/>
    </row>
    <row r="554" spans="5:10" x14ac:dyDescent="0.2">
      <c r="E554" s="1913"/>
      <c r="F554" s="1913"/>
      <c r="G554" s="1913"/>
      <c r="H554" s="1913"/>
      <c r="I554" s="1913"/>
      <c r="J554" s="1913"/>
    </row>
    <row r="555" spans="5:10" x14ac:dyDescent="0.2">
      <c r="E555" s="1913"/>
      <c r="F555" s="1913"/>
      <c r="G555" s="1913"/>
      <c r="H555" s="1913"/>
      <c r="I555" s="1913"/>
      <c r="J555" s="1913"/>
    </row>
    <row r="556" spans="5:10" x14ac:dyDescent="0.2">
      <c r="E556" s="1913"/>
      <c r="F556" s="1913"/>
      <c r="G556" s="1913"/>
      <c r="H556" s="1913"/>
      <c r="I556" s="1913"/>
      <c r="J556" s="1913"/>
    </row>
    <row r="557" spans="5:10" x14ac:dyDescent="0.2">
      <c r="E557" s="1913"/>
      <c r="F557" s="1913"/>
      <c r="G557" s="1913"/>
      <c r="H557" s="1913"/>
      <c r="I557" s="1913"/>
      <c r="J557" s="1913"/>
    </row>
    <row r="558" spans="5:10" x14ac:dyDescent="0.2">
      <c r="E558" s="1913"/>
      <c r="F558" s="1913"/>
      <c r="G558" s="1913"/>
      <c r="H558" s="1913"/>
      <c r="I558" s="1913"/>
      <c r="J558" s="1913"/>
    </row>
  </sheetData>
  <mergeCells count="10">
    <mergeCell ref="R7:S7"/>
    <mergeCell ref="U7:V7"/>
    <mergeCell ref="A2:P2"/>
    <mergeCell ref="A3:Q3"/>
    <mergeCell ref="A4:Q4"/>
    <mergeCell ref="A6:D8"/>
    <mergeCell ref="E6:H8"/>
    <mergeCell ref="I6:M7"/>
    <mergeCell ref="N6:Q8"/>
    <mergeCell ref="I8:M8"/>
  </mergeCells>
  <printOptions horizontalCentered="1"/>
  <pageMargins left="0.7" right="0.7" top="0.75" bottom="0.5" header="0.3" footer="0.3"/>
  <pageSetup scale="76"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F30"/>
  <sheetViews>
    <sheetView zoomScaleNormal="100" workbookViewId="0">
      <selection activeCell="D10" sqref="D10"/>
    </sheetView>
  </sheetViews>
  <sheetFormatPr defaultRowHeight="12.75" x14ac:dyDescent="0.2"/>
  <cols>
    <col min="1" max="1" width="2.7109375" customWidth="1"/>
    <col min="2" max="2" width="35" customWidth="1"/>
    <col min="3" max="3" width="15.7109375" customWidth="1"/>
    <col min="4" max="4" width="42.85546875" customWidth="1"/>
    <col min="5" max="5" width="18.7109375" customWidth="1"/>
    <col min="6" max="6" width="26.140625" bestFit="1" customWidth="1"/>
  </cols>
  <sheetData>
    <row r="1" spans="1:6" ht="12.75" customHeight="1" x14ac:dyDescent="0.2">
      <c r="A1" s="2919" t="s">
        <v>581</v>
      </c>
      <c r="B1" s="2920"/>
      <c r="C1" s="2920"/>
      <c r="D1" s="2920"/>
      <c r="E1" s="2920"/>
      <c r="F1" s="2921"/>
    </row>
    <row r="2" spans="1:6" ht="12.75" customHeight="1" x14ac:dyDescent="0.2">
      <c r="A2" s="2583"/>
      <c r="B2" s="2584"/>
      <c r="C2" s="2584"/>
      <c r="D2" s="2584"/>
      <c r="E2" s="2584"/>
      <c r="F2" s="2585"/>
    </row>
    <row r="3" spans="1:6" ht="18" x14ac:dyDescent="0.25">
      <c r="A3" s="2549" t="s">
        <v>272</v>
      </c>
      <c r="B3" s="2550"/>
      <c r="C3" s="2550"/>
      <c r="D3" s="2550"/>
      <c r="E3" s="2550"/>
      <c r="F3" s="2551"/>
    </row>
    <row r="4" spans="1:6" ht="18" x14ac:dyDescent="0.25">
      <c r="A4" s="2549" t="s">
        <v>1</v>
      </c>
      <c r="B4" s="2550"/>
      <c r="C4" s="2550"/>
      <c r="D4" s="2550"/>
      <c r="E4" s="2550"/>
      <c r="F4" s="2551"/>
    </row>
    <row r="5" spans="1:6" ht="18" x14ac:dyDescent="0.25">
      <c r="A5" s="1219"/>
      <c r="B5" s="1220"/>
      <c r="C5" s="1220"/>
      <c r="D5" s="1220"/>
      <c r="E5" s="1220"/>
      <c r="F5" s="1221"/>
    </row>
    <row r="6" spans="1:6" ht="12.75" customHeight="1" x14ac:dyDescent="0.2">
      <c r="A6" s="2780" t="s">
        <v>467</v>
      </c>
      <c r="B6" s="2781"/>
      <c r="C6" s="2999" t="s">
        <v>530</v>
      </c>
      <c r="D6" s="3000" t="s">
        <v>582</v>
      </c>
      <c r="E6" s="1222"/>
      <c r="F6" s="1223"/>
    </row>
    <row r="7" spans="1:6" ht="15.75" x14ac:dyDescent="0.2">
      <c r="A7" s="2780"/>
      <c r="B7" s="2781"/>
      <c r="C7" s="2999"/>
      <c r="D7" s="3000"/>
      <c r="E7" s="1224" t="s">
        <v>583</v>
      </c>
      <c r="F7" s="1225" t="s">
        <v>584</v>
      </c>
    </row>
    <row r="8" spans="1:6" ht="31.5" x14ac:dyDescent="0.2">
      <c r="A8" s="2780"/>
      <c r="B8" s="2781"/>
      <c r="C8" s="2999"/>
      <c r="D8" s="3000"/>
      <c r="E8" s="1224" t="s">
        <v>585</v>
      </c>
      <c r="F8" s="1225" t="s">
        <v>586</v>
      </c>
    </row>
    <row r="9" spans="1:6" ht="15.75" customHeight="1" thickBot="1" x14ac:dyDescent="0.25">
      <c r="A9" s="2997"/>
      <c r="B9" s="2998"/>
      <c r="C9" s="1226" t="s">
        <v>469</v>
      </c>
      <c r="D9" s="3001"/>
      <c r="E9" s="1227" t="s">
        <v>469</v>
      </c>
      <c r="F9" s="1228" t="s">
        <v>469</v>
      </c>
    </row>
    <row r="10" spans="1:6" x14ac:dyDescent="0.2">
      <c r="A10" s="478"/>
      <c r="B10" s="66"/>
      <c r="C10" s="1229"/>
      <c r="D10" s="1230"/>
      <c r="E10" s="1231"/>
      <c r="F10" s="72"/>
    </row>
    <row r="11" spans="1:6" ht="19.5" customHeight="1" x14ac:dyDescent="0.2">
      <c r="A11" s="2995" t="s">
        <v>587</v>
      </c>
      <c r="B11" s="2996"/>
      <c r="C11" s="1232">
        <v>1</v>
      </c>
      <c r="D11" s="1233" t="s">
        <v>588</v>
      </c>
      <c r="E11" s="1234" t="s">
        <v>589</v>
      </c>
      <c r="F11" s="1235" t="s">
        <v>589</v>
      </c>
    </row>
    <row r="12" spans="1:6" ht="19.5" customHeight="1" x14ac:dyDescent="0.2">
      <c r="A12" s="2995" t="s">
        <v>590</v>
      </c>
      <c r="B12" s="2996"/>
      <c r="C12" s="1236" t="s">
        <v>591</v>
      </c>
      <c r="D12" s="1233" t="s">
        <v>588</v>
      </c>
      <c r="E12" s="1234" t="s">
        <v>589</v>
      </c>
      <c r="F12" s="1235" t="s">
        <v>589</v>
      </c>
    </row>
    <row r="13" spans="1:6" ht="19.5" customHeight="1" x14ac:dyDescent="0.2">
      <c r="A13" s="2995" t="s">
        <v>592</v>
      </c>
      <c r="B13" s="2996"/>
      <c r="C13" s="1236" t="s">
        <v>593</v>
      </c>
      <c r="D13" s="1233" t="s">
        <v>588</v>
      </c>
      <c r="E13" s="1234" t="s">
        <v>589</v>
      </c>
      <c r="F13" s="1235" t="s">
        <v>589</v>
      </c>
    </row>
    <row r="14" spans="1:6" ht="19.5" customHeight="1" x14ac:dyDescent="0.2">
      <c r="A14" s="2995" t="s">
        <v>594</v>
      </c>
      <c r="B14" s="2996"/>
      <c r="C14" s="1237">
        <v>16</v>
      </c>
      <c r="D14" s="1238" t="s">
        <v>595</v>
      </c>
      <c r="E14" s="1239">
        <v>34</v>
      </c>
      <c r="F14" s="1235" t="s">
        <v>589</v>
      </c>
    </row>
    <row r="15" spans="1:6" ht="19.5" customHeight="1" x14ac:dyDescent="0.2">
      <c r="A15" s="2995" t="s">
        <v>596</v>
      </c>
      <c r="B15" s="2996"/>
      <c r="C15" s="1237">
        <v>19</v>
      </c>
      <c r="D15" s="1238" t="s">
        <v>597</v>
      </c>
      <c r="E15" s="1240" t="s">
        <v>598</v>
      </c>
      <c r="F15" s="1235" t="s">
        <v>589</v>
      </c>
    </row>
    <row r="16" spans="1:6" ht="19.5" customHeight="1" x14ac:dyDescent="0.2">
      <c r="A16" s="2995">
        <v>2006</v>
      </c>
      <c r="B16" s="2996"/>
      <c r="C16" s="1236" t="s">
        <v>599</v>
      </c>
      <c r="D16" s="1238" t="s">
        <v>600</v>
      </c>
      <c r="E16" s="1234" t="s">
        <v>589</v>
      </c>
      <c r="F16" s="1241" t="s">
        <v>601</v>
      </c>
    </row>
    <row r="17" spans="1:6" ht="19.5" customHeight="1" x14ac:dyDescent="0.2">
      <c r="A17" s="2995">
        <v>2007</v>
      </c>
      <c r="B17" s="2996"/>
      <c r="C17" s="1236">
        <v>31</v>
      </c>
      <c r="D17" s="1238" t="s">
        <v>600</v>
      </c>
      <c r="E17" s="1234" t="s">
        <v>589</v>
      </c>
      <c r="F17" s="1241" t="s">
        <v>601</v>
      </c>
    </row>
    <row r="18" spans="1:6" ht="19.5" customHeight="1" x14ac:dyDescent="0.2">
      <c r="A18" s="2995">
        <v>2008</v>
      </c>
      <c r="B18" s="2996"/>
      <c r="C18" s="1236">
        <v>33</v>
      </c>
      <c r="D18" s="1238" t="s">
        <v>600</v>
      </c>
      <c r="E18" s="1234" t="s">
        <v>589</v>
      </c>
      <c r="F18" s="1241" t="s">
        <v>601</v>
      </c>
    </row>
    <row r="19" spans="1:6" ht="19.5" customHeight="1" x14ac:dyDescent="0.2">
      <c r="A19" s="2995">
        <v>2009</v>
      </c>
      <c r="B19" s="2996"/>
      <c r="C19" s="1236">
        <v>34</v>
      </c>
      <c r="D19" s="1238" t="s">
        <v>600</v>
      </c>
      <c r="E19" s="1234" t="s">
        <v>589</v>
      </c>
      <c r="F19" s="1241" t="s">
        <v>601</v>
      </c>
    </row>
    <row r="20" spans="1:6" ht="19.5" customHeight="1" x14ac:dyDescent="0.2">
      <c r="A20" s="3003" t="s">
        <v>602</v>
      </c>
      <c r="B20" s="3004"/>
      <c r="C20" s="1242">
        <v>35</v>
      </c>
      <c r="D20" s="1243" t="s">
        <v>603</v>
      </c>
      <c r="E20" s="1234" t="s">
        <v>589</v>
      </c>
      <c r="F20" s="1244" t="s">
        <v>601</v>
      </c>
    </row>
    <row r="21" spans="1:6" ht="19.5" customHeight="1" x14ac:dyDescent="0.2">
      <c r="A21" s="3003">
        <v>2013</v>
      </c>
      <c r="B21" s="3004"/>
      <c r="C21" s="1242">
        <v>42</v>
      </c>
      <c r="D21" s="1243" t="s">
        <v>603</v>
      </c>
      <c r="E21" s="1245">
        <v>400</v>
      </c>
      <c r="F21" s="1244" t="s">
        <v>601</v>
      </c>
    </row>
    <row r="22" spans="1:6" ht="19.5" customHeight="1" x14ac:dyDescent="0.2">
      <c r="A22" s="3003">
        <v>2014</v>
      </c>
      <c r="B22" s="3004"/>
      <c r="C22" s="1242">
        <v>49</v>
      </c>
      <c r="D22" s="1243" t="s">
        <v>604</v>
      </c>
      <c r="E22" s="1245">
        <v>412</v>
      </c>
      <c r="F22" s="1244" t="s">
        <v>601</v>
      </c>
    </row>
    <row r="23" spans="1:6" ht="19.5" customHeight="1" x14ac:dyDescent="0.2">
      <c r="A23" s="3003">
        <v>2015</v>
      </c>
      <c r="B23" s="3004"/>
      <c r="C23" s="1242">
        <v>57</v>
      </c>
      <c r="D23" s="1243" t="s">
        <v>605</v>
      </c>
      <c r="E23" s="1245">
        <v>418</v>
      </c>
      <c r="F23" s="1244" t="s">
        <v>601</v>
      </c>
    </row>
    <row r="24" spans="1:6" ht="21.75" customHeight="1" thickBot="1" x14ac:dyDescent="0.25">
      <c r="A24" s="3005">
        <v>2016</v>
      </c>
      <c r="B24" s="3006"/>
      <c r="C24" s="1246">
        <v>64</v>
      </c>
      <c r="D24" s="1247" t="s">
        <v>611</v>
      </c>
      <c r="E24" s="1248">
        <v>500</v>
      </c>
      <c r="F24" s="1249" t="s">
        <v>601</v>
      </c>
    </row>
    <row r="25" spans="1:6" x14ac:dyDescent="0.2">
      <c r="A25" s="292"/>
      <c r="B25" s="292"/>
      <c r="C25" s="292"/>
      <c r="D25" s="387"/>
      <c r="E25" s="292"/>
    </row>
    <row r="26" spans="1:6" ht="77.45" customHeight="1" x14ac:dyDescent="0.2">
      <c r="A26" s="2572" t="s">
        <v>606</v>
      </c>
      <c r="B26" s="2572"/>
      <c r="C26" s="2572"/>
      <c r="D26" s="2572"/>
      <c r="E26" s="2572"/>
      <c r="F26" s="1250"/>
    </row>
    <row r="27" spans="1:6" ht="25.15" customHeight="1" x14ac:dyDescent="0.2">
      <c r="A27" s="2878" t="s">
        <v>607</v>
      </c>
      <c r="B27" s="2878"/>
      <c r="C27" s="2878"/>
      <c r="D27" s="2878"/>
      <c r="E27" s="2878"/>
      <c r="F27" s="1250"/>
    </row>
    <row r="28" spans="1:6" ht="36" customHeight="1" x14ac:dyDescent="0.2">
      <c r="A28" s="2572" t="s">
        <v>608</v>
      </c>
      <c r="B28" s="2572"/>
      <c r="C28" s="2572"/>
      <c r="D28" s="2572"/>
      <c r="E28" s="2572"/>
      <c r="F28" s="1250"/>
    </row>
    <row r="29" spans="1:6" ht="16.899999999999999" customHeight="1" x14ac:dyDescent="0.2">
      <c r="A29" s="2786" t="s">
        <v>609</v>
      </c>
      <c r="B29" s="2786"/>
      <c r="C29" s="2786"/>
      <c r="D29" s="2786"/>
      <c r="E29" s="2786"/>
      <c r="F29" s="1250"/>
    </row>
    <row r="30" spans="1:6" ht="34.9" customHeight="1" x14ac:dyDescent="0.2">
      <c r="A30" s="3002" t="s">
        <v>610</v>
      </c>
      <c r="B30" s="3002"/>
      <c r="C30" s="3002"/>
      <c r="D30" s="3002"/>
      <c r="E30" s="3002"/>
      <c r="F30" s="3002"/>
    </row>
  </sheetData>
  <mergeCells count="25">
    <mergeCell ref="A29:E29"/>
    <mergeCell ref="A30:F30"/>
    <mergeCell ref="A17:B17"/>
    <mergeCell ref="A18:B18"/>
    <mergeCell ref="A19:B19"/>
    <mergeCell ref="A20:B20"/>
    <mergeCell ref="A21:B21"/>
    <mergeCell ref="A22:B22"/>
    <mergeCell ref="A23:B23"/>
    <mergeCell ref="A24:B24"/>
    <mergeCell ref="A26:E26"/>
    <mergeCell ref="A27:E27"/>
    <mergeCell ref="A28:E28"/>
    <mergeCell ref="A16:B16"/>
    <mergeCell ref="A1:F2"/>
    <mergeCell ref="A3:F3"/>
    <mergeCell ref="A4:F4"/>
    <mergeCell ref="A6:B9"/>
    <mergeCell ref="C6:C8"/>
    <mergeCell ref="D6:D9"/>
    <mergeCell ref="A11:B11"/>
    <mergeCell ref="A12:B12"/>
    <mergeCell ref="A13:B13"/>
    <mergeCell ref="A14:B14"/>
    <mergeCell ref="A15:B15"/>
  </mergeCells>
  <printOptions horizontalCentered="1"/>
  <pageMargins left="0.7" right="0.7" top="0.75" bottom="0.5" header="0.3" footer="0.3"/>
  <pageSetup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T41"/>
  <sheetViews>
    <sheetView zoomScaleNormal="100" workbookViewId="0">
      <selection activeCell="D10" sqref="D10"/>
    </sheetView>
  </sheetViews>
  <sheetFormatPr defaultRowHeight="12.75" x14ac:dyDescent="0.2"/>
  <cols>
    <col min="1" max="1" width="14.42578125" customWidth="1"/>
    <col min="2" max="2" width="10.7109375" customWidth="1"/>
    <col min="3" max="3" width="5.7109375" customWidth="1"/>
    <col min="4" max="4" width="7.7109375" customWidth="1"/>
    <col min="5" max="5" width="1.7109375" customWidth="1"/>
    <col min="6" max="6" width="10.7109375" customWidth="1"/>
    <col min="7" max="7" width="5.7109375" customWidth="1"/>
    <col min="8" max="8" width="6.7109375" customWidth="1"/>
    <col min="9" max="9" width="1.7109375" customWidth="1"/>
    <col min="10" max="10" width="10.7109375" customWidth="1"/>
    <col min="11" max="11" width="5.7109375" customWidth="1"/>
    <col min="12" max="12" width="6.7109375" customWidth="1"/>
    <col min="13" max="13" width="1.7109375" customWidth="1"/>
    <col min="14" max="14" width="13.7109375" customWidth="1"/>
    <col min="15" max="15" width="5.7109375" customWidth="1"/>
    <col min="17" max="17" width="15" bestFit="1" customWidth="1"/>
    <col min="18" max="18" width="11" bestFit="1" customWidth="1"/>
    <col min="19" max="19" width="15" bestFit="1" customWidth="1"/>
    <col min="25" max="25" width="11.42578125" bestFit="1" customWidth="1"/>
  </cols>
  <sheetData>
    <row r="1" spans="1:17" ht="11.85" customHeight="1" x14ac:dyDescent="0.2">
      <c r="A1" s="2879"/>
      <c r="B1" s="2880"/>
      <c r="C1" s="2880"/>
      <c r="D1" s="2880"/>
      <c r="E1" s="2880"/>
      <c r="F1" s="2880"/>
      <c r="G1" s="2880"/>
      <c r="H1" s="2880"/>
      <c r="I1" s="2880"/>
      <c r="J1" s="2880"/>
      <c r="K1" s="2880"/>
      <c r="L1" s="2880"/>
      <c r="M1" s="2880"/>
      <c r="N1" s="2880"/>
      <c r="O1" s="1141"/>
    </row>
    <row r="2" spans="1:17" ht="20.25" x14ac:dyDescent="0.3">
      <c r="A2" s="2546" t="s">
        <v>529</v>
      </c>
      <c r="B2" s="2547"/>
      <c r="C2" s="2547"/>
      <c r="D2" s="2547"/>
      <c r="E2" s="2547"/>
      <c r="F2" s="2547"/>
      <c r="G2" s="2547"/>
      <c r="H2" s="2547"/>
      <c r="I2" s="2547"/>
      <c r="J2" s="2547"/>
      <c r="K2" s="2547"/>
      <c r="L2" s="2547"/>
      <c r="M2" s="2547"/>
      <c r="N2" s="2547"/>
      <c r="O2" s="2548"/>
    </row>
    <row r="3" spans="1:17" ht="18" x14ac:dyDescent="0.2">
      <c r="A3" s="2559" t="s">
        <v>868</v>
      </c>
      <c r="B3" s="2560"/>
      <c r="C3" s="2560"/>
      <c r="D3" s="2560"/>
      <c r="E3" s="2560"/>
      <c r="F3" s="2560"/>
      <c r="G3" s="2560"/>
      <c r="H3" s="2560"/>
      <c r="I3" s="2560"/>
      <c r="J3" s="2560"/>
      <c r="K3" s="2560"/>
      <c r="L3" s="2560"/>
      <c r="M3" s="2560"/>
      <c r="N3" s="2560"/>
      <c r="O3" s="2561"/>
    </row>
    <row r="4" spans="1:17" ht="26.25" customHeight="1" x14ac:dyDescent="0.2">
      <c r="A4" s="3007" t="s">
        <v>1</v>
      </c>
      <c r="B4" s="3008"/>
      <c r="C4" s="3008"/>
      <c r="D4" s="3008"/>
      <c r="E4" s="3008"/>
      <c r="F4" s="3008"/>
      <c r="G4" s="3008"/>
      <c r="H4" s="3008"/>
      <c r="I4" s="3008"/>
      <c r="J4" s="3008"/>
      <c r="K4" s="3008"/>
      <c r="L4" s="3008"/>
      <c r="M4" s="3008"/>
      <c r="N4" s="3008"/>
      <c r="O4" s="3009"/>
    </row>
    <row r="5" spans="1:17" ht="20.25" customHeight="1" x14ac:dyDescent="0.2">
      <c r="A5" s="3010" t="s">
        <v>7</v>
      </c>
      <c r="B5" s="3013" t="s">
        <v>530</v>
      </c>
      <c r="C5" s="3014"/>
      <c r="D5" s="3014"/>
      <c r="E5" s="3015"/>
      <c r="F5" s="3019" t="s">
        <v>531</v>
      </c>
      <c r="G5" s="3014"/>
      <c r="H5" s="3014"/>
      <c r="I5" s="3015"/>
      <c r="J5" s="3019" t="s">
        <v>532</v>
      </c>
      <c r="K5" s="3014"/>
      <c r="L5" s="3014"/>
      <c r="M5" s="3015"/>
      <c r="N5" s="3019" t="s">
        <v>533</v>
      </c>
      <c r="O5" s="3021"/>
    </row>
    <row r="6" spans="1:17" ht="6.75" customHeight="1" x14ac:dyDescent="0.2">
      <c r="A6" s="3011"/>
      <c r="B6" s="3016"/>
      <c r="C6" s="3017"/>
      <c r="D6" s="3017"/>
      <c r="E6" s="3018"/>
      <c r="F6" s="3020"/>
      <c r="G6" s="3017"/>
      <c r="H6" s="3017"/>
      <c r="I6" s="3018"/>
      <c r="J6" s="3020"/>
      <c r="K6" s="3017"/>
      <c r="L6" s="3017"/>
      <c r="M6" s="3018"/>
      <c r="N6" s="3020"/>
      <c r="O6" s="3022"/>
    </row>
    <row r="7" spans="1:17" x14ac:dyDescent="0.2">
      <c r="A7" s="3011"/>
      <c r="B7" s="3023" t="s">
        <v>15</v>
      </c>
      <c r="C7" s="3024"/>
      <c r="D7" s="3024"/>
      <c r="E7" s="3024"/>
      <c r="F7" s="3025" t="s">
        <v>15</v>
      </c>
      <c r="G7" s="3024"/>
      <c r="H7" s="3024"/>
      <c r="I7" s="3024"/>
      <c r="J7" s="3025" t="s">
        <v>15</v>
      </c>
      <c r="K7" s="3024"/>
      <c r="L7" s="3024"/>
      <c r="M7" s="3024"/>
      <c r="N7" s="3025" t="s">
        <v>15</v>
      </c>
      <c r="O7" s="3026"/>
    </row>
    <row r="8" spans="1:17" ht="4.5" customHeight="1" thickBot="1" x14ac:dyDescent="0.25">
      <c r="A8" s="3012"/>
      <c r="B8" s="1142"/>
      <c r="C8" s="1143"/>
      <c r="D8" s="1143"/>
      <c r="E8" s="1143"/>
      <c r="F8" s="1144"/>
      <c r="G8" s="1143"/>
      <c r="H8" s="1143"/>
      <c r="I8" s="1143"/>
      <c r="J8" s="1144"/>
      <c r="K8" s="1143"/>
      <c r="L8" s="1143"/>
      <c r="M8" s="1143"/>
      <c r="N8" s="1144"/>
      <c r="O8" s="1145"/>
    </row>
    <row r="9" spans="1:17" ht="26.25" customHeight="1" x14ac:dyDescent="0.2">
      <c r="A9" s="380">
        <v>1980</v>
      </c>
      <c r="B9" s="1146">
        <v>71.2</v>
      </c>
      <c r="C9" s="1147"/>
      <c r="D9" s="1148">
        <v>1</v>
      </c>
      <c r="E9" s="1149"/>
      <c r="F9" s="1150" t="s">
        <v>534</v>
      </c>
      <c r="G9" s="1151"/>
      <c r="H9" s="1152" t="s">
        <v>534</v>
      </c>
      <c r="I9" s="1149"/>
      <c r="J9" s="1150" t="s">
        <v>534</v>
      </c>
      <c r="K9" s="1151"/>
      <c r="L9" s="1152" t="s">
        <v>534</v>
      </c>
      <c r="M9" s="1153"/>
      <c r="N9" s="1154">
        <v>71.2</v>
      </c>
      <c r="O9" s="1155"/>
    </row>
    <row r="10" spans="1:17" ht="26.25" customHeight="1" x14ac:dyDescent="0.2">
      <c r="A10" s="380">
        <v>1985</v>
      </c>
      <c r="B10" s="1156">
        <v>81.7</v>
      </c>
      <c r="C10" s="1147"/>
      <c r="D10" s="1148">
        <v>1</v>
      </c>
      <c r="E10" s="1149"/>
      <c r="F10" s="1150" t="s">
        <v>534</v>
      </c>
      <c r="G10" s="1151"/>
      <c r="H10" s="1152" t="s">
        <v>534</v>
      </c>
      <c r="I10" s="1149"/>
      <c r="J10" s="1150" t="s">
        <v>534</v>
      </c>
      <c r="K10" s="1151"/>
      <c r="L10" s="1152" t="s">
        <v>534</v>
      </c>
      <c r="M10" s="1153"/>
      <c r="N10" s="1157">
        <v>81.7</v>
      </c>
      <c r="O10" s="1155"/>
    </row>
    <row r="11" spans="1:17" ht="26.25" customHeight="1" x14ac:dyDescent="0.2">
      <c r="A11" s="380">
        <v>1990</v>
      </c>
      <c r="B11" s="1156">
        <v>509</v>
      </c>
      <c r="C11" s="1147"/>
      <c r="D11" s="1148">
        <v>0.77238239757207894</v>
      </c>
      <c r="E11" s="1149"/>
      <c r="F11" s="1158">
        <v>150</v>
      </c>
      <c r="G11" s="1151"/>
      <c r="H11" s="1148">
        <v>0.22761760242792109</v>
      </c>
      <c r="I11" s="1149"/>
      <c r="J11" s="1150" t="s">
        <v>534</v>
      </c>
      <c r="K11" s="1151"/>
      <c r="L11" s="1152" t="s">
        <v>534</v>
      </c>
      <c r="M11" s="1149"/>
      <c r="N11" s="1157">
        <v>659</v>
      </c>
      <c r="O11" s="1155"/>
      <c r="Q11" s="612"/>
    </row>
    <row r="12" spans="1:17" ht="21" customHeight="1" x14ac:dyDescent="0.2">
      <c r="A12" s="381">
        <v>1995</v>
      </c>
      <c r="B12" s="1159">
        <v>587</v>
      </c>
      <c r="C12" s="1147"/>
      <c r="D12" s="1149">
        <v>0.7004773269689738</v>
      </c>
      <c r="E12" s="1149"/>
      <c r="F12" s="1160">
        <v>251</v>
      </c>
      <c r="G12" s="1147"/>
      <c r="H12" s="1149">
        <v>0.29952267303102625</v>
      </c>
      <c r="I12" s="1149"/>
      <c r="J12" s="1161" t="s">
        <v>534</v>
      </c>
      <c r="K12" s="1147"/>
      <c r="L12" s="1153" t="s">
        <v>534</v>
      </c>
      <c r="M12" s="1149"/>
      <c r="N12" s="1162">
        <v>838</v>
      </c>
      <c r="O12" s="1163"/>
      <c r="Q12" s="35"/>
    </row>
    <row r="13" spans="1:17" ht="21" customHeight="1" x14ac:dyDescent="0.2">
      <c r="A13" s="381">
        <v>1996</v>
      </c>
      <c r="B13" s="1159">
        <v>600</v>
      </c>
      <c r="C13" s="1147"/>
      <c r="D13" s="1149">
        <v>0.52356020942408377</v>
      </c>
      <c r="E13" s="1149"/>
      <c r="F13" s="1160">
        <v>546</v>
      </c>
      <c r="G13" s="1147"/>
      <c r="H13" s="1149">
        <v>0.47643979057591623</v>
      </c>
      <c r="I13" s="1149"/>
      <c r="J13" s="1161" t="s">
        <v>534</v>
      </c>
      <c r="K13" s="1147"/>
      <c r="L13" s="1153" t="s">
        <v>534</v>
      </c>
      <c r="M13" s="1149"/>
      <c r="N13" s="1162">
        <v>1146</v>
      </c>
      <c r="O13" s="1163"/>
      <c r="Q13" s="35"/>
    </row>
    <row r="14" spans="1:17" ht="21" customHeight="1" x14ac:dyDescent="0.2">
      <c r="A14" s="381">
        <v>1997</v>
      </c>
      <c r="B14" s="1159">
        <v>646</v>
      </c>
      <c r="C14" s="1147"/>
      <c r="D14" s="1149">
        <v>0.60543580131208996</v>
      </c>
      <c r="E14" s="1149"/>
      <c r="F14" s="1160">
        <v>421</v>
      </c>
      <c r="G14" s="1147"/>
      <c r="H14" s="1149">
        <v>0.39456419868791004</v>
      </c>
      <c r="I14" s="1149"/>
      <c r="J14" s="1161" t="s">
        <v>534</v>
      </c>
      <c r="K14" s="1147"/>
      <c r="L14" s="1153" t="s">
        <v>534</v>
      </c>
      <c r="M14" s="1149"/>
      <c r="N14" s="1162">
        <v>1067</v>
      </c>
      <c r="O14" s="1163"/>
      <c r="Q14" s="35"/>
    </row>
    <row r="15" spans="1:17" ht="21" customHeight="1" x14ac:dyDescent="0.2">
      <c r="A15" s="381">
        <v>1998</v>
      </c>
      <c r="B15" s="1159">
        <v>642</v>
      </c>
      <c r="C15" s="1147"/>
      <c r="D15" s="1149">
        <v>0.6645962732919255</v>
      </c>
      <c r="E15" s="1149"/>
      <c r="F15" s="1160">
        <v>324</v>
      </c>
      <c r="G15" s="1147"/>
      <c r="H15" s="1149">
        <v>0.33540372670807456</v>
      </c>
      <c r="I15" s="1149"/>
      <c r="J15" s="1161" t="s">
        <v>534</v>
      </c>
      <c r="K15" s="1147"/>
      <c r="L15" s="1153" t="s">
        <v>534</v>
      </c>
      <c r="M15" s="1149"/>
      <c r="N15" s="1162">
        <v>966</v>
      </c>
      <c r="O15" s="1163"/>
      <c r="Q15" s="35"/>
    </row>
    <row r="16" spans="1:17" ht="21" customHeight="1" x14ac:dyDescent="0.2">
      <c r="A16" s="381">
        <v>1999</v>
      </c>
      <c r="B16" s="1159">
        <v>611</v>
      </c>
      <c r="C16" s="1147"/>
      <c r="D16" s="1149">
        <v>0.67738359201773835</v>
      </c>
      <c r="E16" s="1149"/>
      <c r="F16" s="1160">
        <v>291</v>
      </c>
      <c r="G16" s="1147"/>
      <c r="H16" s="1149">
        <v>0.32261640798226165</v>
      </c>
      <c r="I16" s="1149"/>
      <c r="J16" s="1161" t="s">
        <v>534</v>
      </c>
      <c r="K16" s="1147"/>
      <c r="L16" s="1153" t="s">
        <v>534</v>
      </c>
      <c r="M16" s="1149"/>
      <c r="N16" s="1162">
        <v>902</v>
      </c>
      <c r="O16" s="1163"/>
    </row>
    <row r="17" spans="1:17" ht="21" customHeight="1" x14ac:dyDescent="0.2">
      <c r="A17" s="381">
        <v>2000</v>
      </c>
      <c r="B17" s="1159">
        <v>661</v>
      </c>
      <c r="C17" s="1147"/>
      <c r="D17" s="1149">
        <v>0.8190830235439901</v>
      </c>
      <c r="E17" s="1149"/>
      <c r="F17" s="1160">
        <v>146</v>
      </c>
      <c r="G17" s="1147"/>
      <c r="H17" s="1149">
        <v>0.1809169764560099</v>
      </c>
      <c r="I17" s="1149"/>
      <c r="J17" s="1161" t="s">
        <v>534</v>
      </c>
      <c r="K17" s="1147"/>
      <c r="L17" s="1153" t="s">
        <v>534</v>
      </c>
      <c r="M17" s="1149"/>
      <c r="N17" s="1162">
        <v>807</v>
      </c>
      <c r="O17" s="1163"/>
    </row>
    <row r="18" spans="1:17" ht="21" customHeight="1" x14ac:dyDescent="0.2">
      <c r="A18" s="381">
        <v>2001</v>
      </c>
      <c r="B18" s="1159">
        <v>674</v>
      </c>
      <c r="C18" s="1147"/>
      <c r="D18" s="1149">
        <v>0.82095006090133982</v>
      </c>
      <c r="E18" s="1149"/>
      <c r="F18" s="1160">
        <v>147</v>
      </c>
      <c r="G18" s="1147"/>
      <c r="H18" s="1149">
        <v>0.17904993909866018</v>
      </c>
      <c r="I18" s="1149"/>
      <c r="J18" s="1161" t="s">
        <v>534</v>
      </c>
      <c r="K18" s="1147"/>
      <c r="L18" s="1153" t="s">
        <v>534</v>
      </c>
      <c r="M18" s="1149"/>
      <c r="N18" s="1162">
        <v>821</v>
      </c>
      <c r="O18" s="1163"/>
    </row>
    <row r="19" spans="1:17" ht="21" customHeight="1" x14ac:dyDescent="0.2">
      <c r="A19" s="381">
        <v>2002</v>
      </c>
      <c r="B19" s="1159">
        <v>654</v>
      </c>
      <c r="C19" s="1147"/>
      <c r="D19" s="1149">
        <v>0.83100381194409145</v>
      </c>
      <c r="E19" s="1149"/>
      <c r="F19" s="1160">
        <v>133</v>
      </c>
      <c r="G19" s="1147"/>
      <c r="H19" s="1149">
        <v>0.16899618805590852</v>
      </c>
      <c r="I19" s="1149"/>
      <c r="J19" s="1161" t="s">
        <v>534</v>
      </c>
      <c r="K19" s="1147"/>
      <c r="L19" s="1153" t="s">
        <v>534</v>
      </c>
      <c r="M19" s="1149"/>
      <c r="N19" s="1162">
        <v>787</v>
      </c>
      <c r="O19" s="1163"/>
    </row>
    <row r="20" spans="1:17" ht="21" customHeight="1" x14ac:dyDescent="0.2">
      <c r="A20" s="381">
        <v>2003</v>
      </c>
      <c r="B20" s="1159">
        <v>647</v>
      </c>
      <c r="C20" s="1147"/>
      <c r="D20" s="1149">
        <v>0.6824894514767933</v>
      </c>
      <c r="E20" s="1149"/>
      <c r="F20" s="1160">
        <v>301</v>
      </c>
      <c r="G20" s="1147"/>
      <c r="H20" s="1149">
        <v>0.31751054852320676</v>
      </c>
      <c r="I20" s="1149"/>
      <c r="J20" s="1161" t="s">
        <v>534</v>
      </c>
      <c r="K20" s="1147"/>
      <c r="L20" s="1153" t="s">
        <v>534</v>
      </c>
      <c r="M20" s="1149"/>
      <c r="N20" s="1162">
        <v>948</v>
      </c>
      <c r="O20" s="1163"/>
    </row>
    <row r="21" spans="1:17" ht="21" customHeight="1" x14ac:dyDescent="0.2">
      <c r="A21" s="381">
        <v>2004</v>
      </c>
      <c r="B21" s="1159">
        <v>654</v>
      </c>
      <c r="C21" s="1147"/>
      <c r="D21" s="1149">
        <v>0.44855967078189302</v>
      </c>
      <c r="E21" s="1149"/>
      <c r="F21" s="1160">
        <v>804</v>
      </c>
      <c r="G21" s="1147"/>
      <c r="H21" s="1149">
        <v>0.55144032921810704</v>
      </c>
      <c r="I21" s="1149"/>
      <c r="J21" s="1161" t="s">
        <v>534</v>
      </c>
      <c r="K21" s="1147"/>
      <c r="L21" s="1153" t="s">
        <v>534</v>
      </c>
      <c r="M21" s="1149"/>
      <c r="N21" s="1162">
        <v>1458</v>
      </c>
      <c r="O21" s="1163"/>
    </row>
    <row r="22" spans="1:17" ht="21" customHeight="1" x14ac:dyDescent="0.2">
      <c r="A22" s="381">
        <v>2005</v>
      </c>
      <c r="B22" s="1159">
        <v>664</v>
      </c>
      <c r="C22" s="1147"/>
      <c r="D22" s="1149">
        <v>0.45761543762922124</v>
      </c>
      <c r="E22" s="1149"/>
      <c r="F22" s="1160">
        <v>787</v>
      </c>
      <c r="G22" s="1147"/>
      <c r="H22" s="1149">
        <v>0.54238456237077881</v>
      </c>
      <c r="I22" s="1149"/>
      <c r="J22" s="1161" t="s">
        <v>534</v>
      </c>
      <c r="K22" s="1147"/>
      <c r="L22" s="1153" t="s">
        <v>534</v>
      </c>
      <c r="M22" s="1149"/>
      <c r="N22" s="1162">
        <v>1451</v>
      </c>
      <c r="O22" s="1163"/>
    </row>
    <row r="23" spans="1:17" ht="21" customHeight="1" x14ac:dyDescent="0.2">
      <c r="A23" s="381">
        <v>2006</v>
      </c>
      <c r="B23" s="1159">
        <v>892</v>
      </c>
      <c r="C23" s="1147"/>
      <c r="D23" s="1149">
        <v>0.61858529819694863</v>
      </c>
      <c r="E23" s="1149"/>
      <c r="F23" s="1160">
        <v>550</v>
      </c>
      <c r="G23" s="1147"/>
      <c r="H23" s="1149">
        <v>0.38141470180305131</v>
      </c>
      <c r="I23" s="1149"/>
      <c r="J23" s="1161" t="s">
        <v>534</v>
      </c>
      <c r="K23" s="1147"/>
      <c r="L23" s="1153" t="s">
        <v>534</v>
      </c>
      <c r="M23" s="1149"/>
      <c r="N23" s="1162">
        <v>1442</v>
      </c>
      <c r="O23" s="1163"/>
    </row>
    <row r="24" spans="1:17" ht="21" customHeight="1" x14ac:dyDescent="0.2">
      <c r="A24" s="381">
        <v>2007</v>
      </c>
      <c r="B24" s="1159">
        <v>1057</v>
      </c>
      <c r="C24" s="1147"/>
      <c r="D24" s="1149">
        <v>0.71612466124661245</v>
      </c>
      <c r="E24" s="1149"/>
      <c r="F24" s="1160">
        <v>358</v>
      </c>
      <c r="G24" s="1147"/>
      <c r="H24" s="1149">
        <v>0.24254742547425473</v>
      </c>
      <c r="I24" s="1149"/>
      <c r="J24" s="1164">
        <v>61</v>
      </c>
      <c r="K24" s="1147"/>
      <c r="L24" s="1149">
        <v>4.1000000000000002E-2</v>
      </c>
      <c r="M24" s="1149"/>
      <c r="N24" s="1162">
        <v>1476</v>
      </c>
      <c r="O24" s="1163"/>
    </row>
    <row r="25" spans="1:17" ht="21" customHeight="1" x14ac:dyDescent="0.2">
      <c r="A25" s="381">
        <v>2008</v>
      </c>
      <c r="B25" s="1165">
        <v>1104</v>
      </c>
      <c r="C25" s="1147"/>
      <c r="D25" s="1149">
        <v>0.78744650499286728</v>
      </c>
      <c r="E25" s="1166"/>
      <c r="F25" s="1160">
        <v>241</v>
      </c>
      <c r="G25" s="1149"/>
      <c r="H25" s="1149">
        <v>0.17189728958630529</v>
      </c>
      <c r="I25" s="1166"/>
      <c r="J25" s="1167">
        <v>57</v>
      </c>
      <c r="K25" s="1147"/>
      <c r="L25" s="1149">
        <v>4.0656205420827388E-2</v>
      </c>
      <c r="M25" s="1166"/>
      <c r="N25" s="1168">
        <v>1402</v>
      </c>
      <c r="O25" s="1163"/>
    </row>
    <row r="26" spans="1:17" ht="21" customHeight="1" x14ac:dyDescent="0.2">
      <c r="A26" s="381" t="s">
        <v>317</v>
      </c>
      <c r="B26" s="1165">
        <v>1126</v>
      </c>
      <c r="C26" s="1147"/>
      <c r="D26" s="1149">
        <v>0.61800219538968171</v>
      </c>
      <c r="E26" s="1149"/>
      <c r="F26" s="1160">
        <v>696</v>
      </c>
      <c r="G26" s="1149"/>
      <c r="H26" s="1149">
        <v>0.38199780461031835</v>
      </c>
      <c r="I26" s="1149"/>
      <c r="J26" s="1167">
        <v>0</v>
      </c>
      <c r="K26" s="1147"/>
      <c r="L26" s="1149">
        <v>0</v>
      </c>
      <c r="M26" s="1149"/>
      <c r="N26" s="1168">
        <v>1822</v>
      </c>
      <c r="O26" s="1163"/>
      <c r="P26" s="1169"/>
      <c r="Q26" s="1169"/>
    </row>
    <row r="27" spans="1:17" ht="21" customHeight="1" x14ac:dyDescent="0.2">
      <c r="A27" s="381">
        <v>2010</v>
      </c>
      <c r="B27" s="1165">
        <v>1188</v>
      </c>
      <c r="C27" s="1147"/>
      <c r="D27" s="1149">
        <v>0.53249663827879878</v>
      </c>
      <c r="E27" s="1149"/>
      <c r="F27" s="1160">
        <v>1043</v>
      </c>
      <c r="G27" s="1149"/>
      <c r="H27" s="1149">
        <v>0.46750336172120127</v>
      </c>
      <c r="I27" s="1149"/>
      <c r="J27" s="1167">
        <v>0</v>
      </c>
      <c r="K27" s="1147"/>
      <c r="L27" s="1149">
        <v>0</v>
      </c>
      <c r="M27" s="1149"/>
      <c r="N27" s="1168">
        <v>2231</v>
      </c>
      <c r="O27" s="1163"/>
      <c r="P27" s="1169"/>
    </row>
    <row r="28" spans="1:17" ht="21" customHeight="1" x14ac:dyDescent="0.2">
      <c r="A28" s="381">
        <v>2011</v>
      </c>
      <c r="B28" s="1165">
        <v>1143</v>
      </c>
      <c r="C28" s="1147"/>
      <c r="D28" s="1149">
        <v>0.55164092664092668</v>
      </c>
      <c r="E28" s="1149"/>
      <c r="F28" s="1160">
        <v>929</v>
      </c>
      <c r="G28" s="1149"/>
      <c r="H28" s="1149">
        <v>0.44835907335907338</v>
      </c>
      <c r="I28" s="1149"/>
      <c r="J28" s="1167">
        <v>0</v>
      </c>
      <c r="K28" s="1147"/>
      <c r="L28" s="1149">
        <v>0</v>
      </c>
      <c r="M28" s="1149"/>
      <c r="N28" s="1168">
        <v>2072</v>
      </c>
      <c r="O28" s="1163"/>
      <c r="P28" s="1169"/>
    </row>
    <row r="29" spans="1:17" ht="21" customHeight="1" x14ac:dyDescent="0.2">
      <c r="A29" s="381">
        <v>2012</v>
      </c>
      <c r="B29" s="1165">
        <v>1123</v>
      </c>
      <c r="C29" s="1147"/>
      <c r="D29" s="1149">
        <v>0.42505677517032553</v>
      </c>
      <c r="E29" s="1149"/>
      <c r="F29" s="1160">
        <v>1495</v>
      </c>
      <c r="G29" s="1149"/>
      <c r="H29" s="1149">
        <v>0.56585919757759273</v>
      </c>
      <c r="I29" s="1149"/>
      <c r="J29" s="1167">
        <v>24</v>
      </c>
      <c r="K29" s="1147"/>
      <c r="L29" s="1149">
        <v>9.0840272520817562E-3</v>
      </c>
      <c r="M29" s="1149"/>
      <c r="N29" s="1168">
        <v>2642</v>
      </c>
      <c r="O29" s="1163"/>
      <c r="P29" s="1169"/>
    </row>
    <row r="30" spans="1:17" ht="21" customHeight="1" x14ac:dyDescent="0.2">
      <c r="A30" s="381">
        <v>2013</v>
      </c>
      <c r="B30" s="1165">
        <v>1274</v>
      </c>
      <c r="C30" s="1147"/>
      <c r="D30" s="1149">
        <v>0.43303874915023793</v>
      </c>
      <c r="E30" s="1149"/>
      <c r="F30" s="1160">
        <v>1580</v>
      </c>
      <c r="G30" s="1149"/>
      <c r="H30" s="1149">
        <v>0.53704962610469065</v>
      </c>
      <c r="I30" s="1149"/>
      <c r="J30" s="1167">
        <v>88</v>
      </c>
      <c r="K30" s="1147"/>
      <c r="L30" s="1149">
        <v>2.9911624745071381E-2</v>
      </c>
      <c r="M30" s="1149"/>
      <c r="N30" s="1168">
        <v>2942</v>
      </c>
      <c r="O30" s="1163"/>
    </row>
    <row r="31" spans="1:17" ht="21" customHeight="1" x14ac:dyDescent="0.2">
      <c r="A31" s="381">
        <v>2014</v>
      </c>
      <c r="B31" s="1165">
        <v>1379</v>
      </c>
      <c r="C31" s="1147"/>
      <c r="D31" s="1149">
        <f>B31/N31</f>
        <v>0.3617523609653725</v>
      </c>
      <c r="E31" s="1149"/>
      <c r="F31" s="1160">
        <v>2439</v>
      </c>
      <c r="G31" s="1149"/>
      <c r="H31" s="1149">
        <f>F31/N31</f>
        <v>0.63982161594963272</v>
      </c>
      <c r="I31" s="1149"/>
      <c r="J31" s="1167">
        <v>-6</v>
      </c>
      <c r="K31" s="1147"/>
      <c r="L31" s="1149">
        <f>J31/N31</f>
        <v>-1.5739769150052466E-3</v>
      </c>
      <c r="M31" s="1149"/>
      <c r="N31" s="1168">
        <v>3812</v>
      </c>
      <c r="O31" s="1163"/>
    </row>
    <row r="32" spans="1:17" ht="21" customHeight="1" x14ac:dyDescent="0.2">
      <c r="A32" s="381">
        <v>2015</v>
      </c>
      <c r="B32" s="1165">
        <v>1556</v>
      </c>
      <c r="C32" s="1147"/>
      <c r="D32" s="1149">
        <f>B32/N32</f>
        <v>0.37602706621556309</v>
      </c>
      <c r="E32" s="1149"/>
      <c r="F32" s="1160">
        <v>2565</v>
      </c>
      <c r="G32" s="1149"/>
      <c r="H32" s="1149">
        <f>F32/N32</f>
        <v>0.61986466892218461</v>
      </c>
      <c r="I32" s="1149"/>
      <c r="J32" s="1167">
        <v>17</v>
      </c>
      <c r="K32" s="1147"/>
      <c r="L32" s="1149">
        <f>J32/N32</f>
        <v>4.108264862252296E-3</v>
      </c>
      <c r="M32" s="1149"/>
      <c r="N32" s="1168">
        <v>4138</v>
      </c>
      <c r="O32" s="1163"/>
      <c r="Q32" s="1946"/>
    </row>
    <row r="33" spans="1:20" ht="7.5" customHeight="1" thickBot="1" x14ac:dyDescent="0.25">
      <c r="A33" s="643"/>
      <c r="B33" s="1170"/>
      <c r="C33" s="1171"/>
      <c r="D33" s="1172"/>
      <c r="E33" s="1172"/>
      <c r="F33" s="1173"/>
      <c r="G33" s="1172"/>
      <c r="H33" s="1172"/>
      <c r="I33" s="1172"/>
      <c r="J33" s="1174"/>
      <c r="K33" s="1171"/>
      <c r="L33" s="1172"/>
      <c r="M33" s="1172"/>
      <c r="N33" s="1175"/>
      <c r="O33" s="1176"/>
    </row>
    <row r="34" spans="1:20" ht="12.75" customHeight="1" x14ac:dyDescent="0.2">
      <c r="A34" s="1177"/>
      <c r="B34" s="1177"/>
      <c r="C34" s="1177"/>
      <c r="D34" s="1177"/>
      <c r="E34" s="1177"/>
      <c r="F34" s="1177"/>
      <c r="G34" s="1177"/>
      <c r="H34" s="1177"/>
      <c r="I34" s="1177"/>
      <c r="J34" s="1177"/>
      <c r="K34" s="1177"/>
      <c r="L34" s="1177"/>
      <c r="M34" s="1177"/>
      <c r="N34" s="1177"/>
      <c r="O34" s="1177"/>
    </row>
    <row r="35" spans="1:20" x14ac:dyDescent="0.2">
      <c r="A35" s="2545" t="s">
        <v>867</v>
      </c>
      <c r="B35" s="2545"/>
      <c r="C35" s="2545"/>
      <c r="D35" s="2545"/>
      <c r="E35" s="2545"/>
      <c r="F35" s="2545"/>
      <c r="G35" s="2545"/>
      <c r="H35" s="2545"/>
      <c r="I35" s="2545"/>
      <c r="J35" s="2545"/>
      <c r="K35" s="2545"/>
      <c r="L35" s="2545"/>
      <c r="M35" s="2545"/>
      <c r="N35" s="2545"/>
      <c r="O35" s="2545"/>
      <c r="R35" s="1946"/>
      <c r="S35" s="2747"/>
      <c r="T35" s="2747"/>
    </row>
    <row r="36" spans="1:20" ht="12.75" customHeight="1" x14ac:dyDescent="0.2">
      <c r="A36" s="2545" t="s">
        <v>95</v>
      </c>
      <c r="B36" s="2545"/>
      <c r="C36" s="2545"/>
      <c r="D36" s="2545"/>
      <c r="E36" s="2545"/>
      <c r="F36" s="2545"/>
      <c r="G36" s="2545"/>
      <c r="H36" s="2545"/>
      <c r="I36" s="2545"/>
      <c r="J36" s="2545"/>
      <c r="K36" s="2545"/>
      <c r="L36" s="2545"/>
      <c r="M36" s="2545"/>
      <c r="N36" s="2545"/>
      <c r="O36" s="2545"/>
    </row>
    <row r="37" spans="1:20" ht="26.25" customHeight="1" x14ac:dyDescent="0.2">
      <c r="A37" s="3002" t="s">
        <v>612</v>
      </c>
      <c r="B37" s="3002"/>
      <c r="C37" s="3002"/>
      <c r="D37" s="3002"/>
      <c r="E37" s="3002"/>
      <c r="F37" s="3002"/>
      <c r="G37" s="3002"/>
      <c r="H37" s="3002"/>
      <c r="I37" s="3002"/>
      <c r="J37" s="3002"/>
      <c r="K37" s="3002"/>
      <c r="L37" s="3002"/>
      <c r="M37" s="3002"/>
      <c r="N37" s="3002"/>
      <c r="O37" s="3002"/>
    </row>
    <row r="38" spans="1:20" x14ac:dyDescent="0.2">
      <c r="B38" s="1177"/>
      <c r="F38" s="1169"/>
      <c r="J38" s="1177"/>
    </row>
    <row r="39" spans="1:20" x14ac:dyDescent="0.2">
      <c r="B39" s="1169"/>
    </row>
    <row r="41" spans="1:20" x14ac:dyDescent="0.2">
      <c r="B41" s="1177"/>
    </row>
  </sheetData>
  <mergeCells count="17">
    <mergeCell ref="N7:O7"/>
    <mergeCell ref="S35:T35"/>
    <mergeCell ref="A35:O35"/>
    <mergeCell ref="A36:O36"/>
    <mergeCell ref="A37:O37"/>
    <mergeCell ref="A1:N1"/>
    <mergeCell ref="A2:O2"/>
    <mergeCell ref="A3:O3"/>
    <mergeCell ref="A4:O4"/>
    <mergeCell ref="A5:A8"/>
    <mergeCell ref="B5:E6"/>
    <mergeCell ref="F5:I6"/>
    <mergeCell ref="J5:M6"/>
    <mergeCell ref="N5:O6"/>
    <mergeCell ref="B7:E7"/>
    <mergeCell ref="F7:I7"/>
    <mergeCell ref="J7:M7"/>
  </mergeCells>
  <printOptions horizontalCentered="1"/>
  <pageMargins left="0.7" right="0.7" top="0.75" bottom="0.5" header="0.3" footer="0.3"/>
  <pageSetup scale="7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M31"/>
  <sheetViews>
    <sheetView zoomScaleNormal="100" workbookViewId="0">
      <selection activeCell="D10" sqref="D10"/>
    </sheetView>
  </sheetViews>
  <sheetFormatPr defaultColWidth="9.140625" defaultRowHeight="12.75" x14ac:dyDescent="0.2"/>
  <cols>
    <col min="1" max="1" width="2" style="105" customWidth="1"/>
    <col min="2" max="2" width="22.5703125" style="105" customWidth="1"/>
    <col min="3" max="3" width="17.7109375" style="105" customWidth="1"/>
    <col min="4" max="4" width="15.7109375" style="143" customWidth="1"/>
    <col min="5" max="5" width="17.7109375" style="143" customWidth="1"/>
    <col min="6" max="6" width="16.42578125" style="1188" bestFit="1" customWidth="1"/>
    <col min="7" max="7" width="17.7109375" style="143" customWidth="1"/>
    <col min="8" max="8" width="14.7109375" style="143" customWidth="1"/>
    <col min="9" max="9" width="9.140625" style="105"/>
    <col min="10" max="10" width="18.7109375" style="105" bestFit="1" customWidth="1"/>
    <col min="11" max="11" width="15.42578125" style="105" bestFit="1" customWidth="1"/>
    <col min="12" max="12" width="14.28515625" style="105" bestFit="1" customWidth="1"/>
    <col min="13" max="13" width="17" style="105" bestFit="1" customWidth="1"/>
    <col min="14" max="14" width="25.5703125" style="105" bestFit="1" customWidth="1"/>
    <col min="15" max="16384" width="9.140625" style="105"/>
  </cols>
  <sheetData>
    <row r="1" spans="1:8" x14ac:dyDescent="0.2">
      <c r="A1" s="32"/>
      <c r="B1" s="33"/>
      <c r="C1" s="33"/>
      <c r="D1" s="33"/>
      <c r="E1" s="33"/>
      <c r="F1" s="1178"/>
      <c r="G1" s="33"/>
      <c r="H1" s="34"/>
    </row>
    <row r="2" spans="1:8" ht="20.25" x14ac:dyDescent="0.3">
      <c r="A2" s="2583" t="s">
        <v>535</v>
      </c>
      <c r="B2" s="2584"/>
      <c r="C2" s="2584"/>
      <c r="D2" s="2584"/>
      <c r="E2" s="2584"/>
      <c r="F2" s="2584"/>
      <c r="G2" s="2584"/>
      <c r="H2" s="2585"/>
    </row>
    <row r="3" spans="1:8" ht="18" x14ac:dyDescent="0.2">
      <c r="A3" s="2559" t="s">
        <v>615</v>
      </c>
      <c r="B3" s="2560"/>
      <c r="C3" s="2560"/>
      <c r="D3" s="2560"/>
      <c r="E3" s="2560"/>
      <c r="F3" s="2560"/>
      <c r="G3" s="2560"/>
      <c r="H3" s="2561"/>
    </row>
    <row r="4" spans="1:8" ht="29.25" customHeight="1" x14ac:dyDescent="0.2">
      <c r="A4" s="3007" t="s">
        <v>1</v>
      </c>
      <c r="B4" s="3008"/>
      <c r="C4" s="3008"/>
      <c r="D4" s="3008"/>
      <c r="E4" s="3008"/>
      <c r="F4" s="3008"/>
      <c r="G4" s="3008"/>
      <c r="H4" s="3009"/>
    </row>
    <row r="5" spans="1:8" x14ac:dyDescent="0.2">
      <c r="A5" s="3027" t="s">
        <v>137</v>
      </c>
      <c r="B5" s="3028"/>
      <c r="C5" s="3033" t="s">
        <v>530</v>
      </c>
      <c r="D5" s="3034"/>
      <c r="E5" s="3039" t="s">
        <v>531</v>
      </c>
      <c r="F5" s="3034"/>
      <c r="G5" s="3039" t="s">
        <v>536</v>
      </c>
      <c r="H5" s="3042"/>
    </row>
    <row r="6" spans="1:8" x14ac:dyDescent="0.2">
      <c r="A6" s="3029"/>
      <c r="B6" s="3030"/>
      <c r="C6" s="3035"/>
      <c r="D6" s="3036"/>
      <c r="E6" s="3040"/>
      <c r="F6" s="3036"/>
      <c r="G6" s="3040"/>
      <c r="H6" s="3043"/>
    </row>
    <row r="7" spans="1:8" ht="13.5" thickBot="1" x14ac:dyDescent="0.25">
      <c r="A7" s="3031"/>
      <c r="B7" s="3032"/>
      <c r="C7" s="3037"/>
      <c r="D7" s="3038"/>
      <c r="E7" s="3041"/>
      <c r="F7" s="3038"/>
      <c r="G7" s="3041"/>
      <c r="H7" s="3044"/>
    </row>
    <row r="8" spans="1:8" x14ac:dyDescent="0.2">
      <c r="A8" s="478"/>
      <c r="B8" s="66"/>
      <c r="C8" s="1179"/>
      <c r="D8" s="1179"/>
      <c r="E8" s="1180"/>
      <c r="F8" s="1181"/>
      <c r="G8" s="1180"/>
      <c r="H8" s="1182"/>
    </row>
    <row r="9" spans="1:8" ht="19.5" customHeight="1" x14ac:dyDescent="0.2">
      <c r="A9" s="297"/>
      <c r="B9" s="1183" t="s">
        <v>130</v>
      </c>
      <c r="C9" s="1184">
        <v>12221718</v>
      </c>
      <c r="D9" s="1185">
        <f>C9/$C$17</f>
        <v>9.6906807943591983E-3</v>
      </c>
      <c r="E9" s="1186">
        <v>18478973</v>
      </c>
      <c r="F9" s="1185">
        <f>E9/$E$17</f>
        <v>1.160143843230241E-2</v>
      </c>
      <c r="G9" s="1186">
        <f>E9+C9</f>
        <v>30700691</v>
      </c>
      <c r="H9" s="1187">
        <f>G9/$G$17</f>
        <v>1.0757074632095305E-2</v>
      </c>
    </row>
    <row r="10" spans="1:8" ht="19.5" customHeight="1" x14ac:dyDescent="0.2">
      <c r="A10" s="880"/>
      <c r="B10" s="1183" t="s">
        <v>537</v>
      </c>
      <c r="C10" s="630">
        <v>38763681</v>
      </c>
      <c r="D10" s="1185">
        <f t="shared" ref="D10:D15" si="0">C10/$C$17</f>
        <v>3.0735978279433921E-2</v>
      </c>
      <c r="E10" s="2472">
        <v>70201439</v>
      </c>
      <c r="F10" s="1185">
        <f t="shared" ref="F10:F15" si="1">E10/$E$17</f>
        <v>4.4073751956752859E-2</v>
      </c>
      <c r="G10" s="2472">
        <f t="shared" ref="G10:G15" si="2">E10+C10</f>
        <v>108965120</v>
      </c>
      <c r="H10" s="1187">
        <f t="shared" ref="H10:H15" si="3">G10/$G$17</f>
        <v>3.8179789768745621E-2</v>
      </c>
    </row>
    <row r="11" spans="1:8" ht="19.5" customHeight="1" x14ac:dyDescent="0.2">
      <c r="A11" s="880"/>
      <c r="B11" s="1183" t="s">
        <v>538</v>
      </c>
      <c r="C11" s="630">
        <v>34584291</v>
      </c>
      <c r="D11" s="1185">
        <f t="shared" si="0"/>
        <v>2.7422112388800796E-2</v>
      </c>
      <c r="E11" s="2472">
        <v>61952594</v>
      </c>
      <c r="F11" s="1185">
        <f t="shared" si="1"/>
        <v>3.8894975657598918E-2</v>
      </c>
      <c r="G11" s="2472">
        <f t="shared" si="2"/>
        <v>96536885</v>
      </c>
      <c r="H11" s="1187">
        <f t="shared" si="3"/>
        <v>3.3825117379117031E-2</v>
      </c>
    </row>
    <row r="12" spans="1:8" ht="19.5" customHeight="1" x14ac:dyDescent="0.2">
      <c r="A12" s="880"/>
      <c r="B12" s="1183" t="s">
        <v>539</v>
      </c>
      <c r="C12" s="630">
        <v>84227309</v>
      </c>
      <c r="D12" s="1185">
        <f t="shared" si="0"/>
        <v>6.678438871579738E-2</v>
      </c>
      <c r="E12" s="2472">
        <v>142625823</v>
      </c>
      <c r="F12" s="1185">
        <f t="shared" si="1"/>
        <v>8.9543109586823946E-2</v>
      </c>
      <c r="G12" s="2472">
        <f t="shared" si="2"/>
        <v>226853132</v>
      </c>
      <c r="H12" s="1187">
        <f t="shared" si="3"/>
        <v>7.9486030833917309E-2</v>
      </c>
    </row>
    <row r="13" spans="1:8" ht="19.5" customHeight="1" x14ac:dyDescent="0.2">
      <c r="A13" s="880"/>
      <c r="B13" s="1183" t="s">
        <v>540</v>
      </c>
      <c r="C13" s="630">
        <v>92788242</v>
      </c>
      <c r="D13" s="1185">
        <f t="shared" si="0"/>
        <v>7.3572408943796089E-2</v>
      </c>
      <c r="E13" s="2472">
        <v>128746699</v>
      </c>
      <c r="F13" s="1185">
        <f t="shared" si="1"/>
        <v>8.0829540787286727E-2</v>
      </c>
      <c r="G13" s="2472">
        <f t="shared" si="2"/>
        <v>221534941</v>
      </c>
      <c r="H13" s="1187">
        <f t="shared" si="3"/>
        <v>7.7622614225648215E-2</v>
      </c>
    </row>
    <row r="14" spans="1:8" ht="19.5" customHeight="1" x14ac:dyDescent="0.2">
      <c r="A14" s="880"/>
      <c r="B14" s="1183" t="s">
        <v>541</v>
      </c>
      <c r="C14" s="630">
        <v>135522964</v>
      </c>
      <c r="D14" s="1185">
        <f t="shared" si="0"/>
        <v>0.10745705181787316</v>
      </c>
      <c r="E14" s="2472">
        <v>182128387</v>
      </c>
      <c r="F14" s="1185">
        <f t="shared" si="1"/>
        <v>0.11434354433847847</v>
      </c>
      <c r="G14" s="2472">
        <f t="shared" si="2"/>
        <v>317651351</v>
      </c>
      <c r="H14" s="1187">
        <f t="shared" si="3"/>
        <v>0.11130040329362298</v>
      </c>
    </row>
    <row r="15" spans="1:8" ht="19.5" customHeight="1" x14ac:dyDescent="0.2">
      <c r="A15" s="880"/>
      <c r="B15" s="1183" t="s">
        <v>147</v>
      </c>
      <c r="C15" s="630">
        <v>863157561</v>
      </c>
      <c r="D15" s="1185">
        <f t="shared" si="0"/>
        <v>0.68440332192975073</v>
      </c>
      <c r="E15" s="2472">
        <v>988600319</v>
      </c>
      <c r="F15" s="1185">
        <f t="shared" si="1"/>
        <v>0.62066142609943864</v>
      </c>
      <c r="G15" s="2472">
        <f t="shared" si="2"/>
        <v>1851757880</v>
      </c>
      <c r="H15" s="1187">
        <f t="shared" si="3"/>
        <v>0.64882896986685357</v>
      </c>
    </row>
    <row r="16" spans="1:8" ht="6.6" customHeight="1" x14ac:dyDescent="0.2">
      <c r="A16" s="880"/>
      <c r="B16" s="1183"/>
      <c r="C16" s="1184"/>
      <c r="D16" s="1185"/>
      <c r="E16" s="1186"/>
      <c r="F16" s="1185"/>
      <c r="G16" s="1186"/>
      <c r="H16" s="1187"/>
    </row>
    <row r="17" spans="1:13" ht="19.5" customHeight="1" x14ac:dyDescent="0.2">
      <c r="A17" s="880"/>
      <c r="B17" s="1183" t="s">
        <v>22</v>
      </c>
      <c r="C17" s="1186">
        <f>G17*C18</f>
        <v>1261182600</v>
      </c>
      <c r="D17" s="1185">
        <f>C17/$C$17</f>
        <v>1</v>
      </c>
      <c r="E17" s="1186">
        <f>E18*G17</f>
        <v>1592817400</v>
      </c>
      <c r="F17" s="1185">
        <f>E17/$E$17</f>
        <v>1</v>
      </c>
      <c r="G17" s="1186">
        <v>2854000000</v>
      </c>
      <c r="H17" s="1187">
        <v>1</v>
      </c>
    </row>
    <row r="18" spans="1:13" ht="19.5" customHeight="1" x14ac:dyDescent="0.2">
      <c r="A18" s="880"/>
      <c r="B18" s="1183" t="s">
        <v>93</v>
      </c>
      <c r="C18" s="3045">
        <v>0.44190000000000002</v>
      </c>
      <c r="D18" s="3046"/>
      <c r="E18" s="3047">
        <f>1-C18</f>
        <v>0.55810000000000004</v>
      </c>
      <c r="F18" s="3048"/>
      <c r="G18" s="3049">
        <v>1</v>
      </c>
      <c r="H18" s="3050"/>
    </row>
    <row r="19" spans="1:13" ht="10.15" customHeight="1" thickBot="1" x14ac:dyDescent="0.25">
      <c r="A19" s="999"/>
      <c r="B19" s="275"/>
      <c r="C19" s="3051"/>
      <c r="D19" s="3052"/>
      <c r="E19" s="3053"/>
      <c r="F19" s="3054"/>
      <c r="G19" s="3055"/>
      <c r="H19" s="3056"/>
    </row>
    <row r="21" spans="1:13" x14ac:dyDescent="0.2">
      <c r="A21" s="2786" t="s">
        <v>346</v>
      </c>
      <c r="B21" s="2786"/>
      <c r="C21" s="2786"/>
      <c r="D21" s="2786"/>
      <c r="E21" s="2786"/>
      <c r="F21" s="2786"/>
      <c r="G21" s="2786"/>
      <c r="H21" s="2786"/>
    </row>
    <row r="22" spans="1:13" x14ac:dyDescent="0.2">
      <c r="A22" s="2786" t="s">
        <v>34</v>
      </c>
      <c r="B22" s="2786"/>
      <c r="C22" s="2786"/>
      <c r="D22" s="2786"/>
      <c r="E22" s="2786"/>
      <c r="F22" s="2786"/>
      <c r="G22" s="2786"/>
      <c r="H22" s="2786"/>
    </row>
    <row r="23" spans="1:13" x14ac:dyDescent="0.2">
      <c r="A23" s="2786" t="s">
        <v>542</v>
      </c>
      <c r="B23" s="2786"/>
      <c r="C23" s="2786"/>
      <c r="D23" s="2786"/>
      <c r="E23" s="2786"/>
      <c r="F23" s="2786"/>
      <c r="G23" s="2786"/>
      <c r="H23" s="2786"/>
    </row>
    <row r="24" spans="1:13" x14ac:dyDescent="0.2">
      <c r="A24" s="2786" t="s">
        <v>543</v>
      </c>
      <c r="B24" s="2786"/>
      <c r="C24" s="2786"/>
      <c r="D24" s="2786"/>
      <c r="E24" s="2786"/>
      <c r="F24" s="2786"/>
      <c r="G24" s="2786"/>
      <c r="H24" s="2786"/>
      <c r="M24" s="1254"/>
    </row>
    <row r="31" spans="1:13" ht="12.75" customHeight="1" x14ac:dyDescent="0.2"/>
  </sheetData>
  <mergeCells count="17">
    <mergeCell ref="A24:H24"/>
    <mergeCell ref="C18:D18"/>
    <mergeCell ref="E18:F18"/>
    <mergeCell ref="G18:H18"/>
    <mergeCell ref="A21:H21"/>
    <mergeCell ref="A22:H22"/>
    <mergeCell ref="A23:H23"/>
    <mergeCell ref="C19:D19"/>
    <mergeCell ref="E19:F19"/>
    <mergeCell ref="G19:H19"/>
    <mergeCell ref="A2:H2"/>
    <mergeCell ref="A3:H3"/>
    <mergeCell ref="A4:H4"/>
    <mergeCell ref="A5:B7"/>
    <mergeCell ref="C5:D7"/>
    <mergeCell ref="E5:F7"/>
    <mergeCell ref="G5:H7"/>
  </mergeCells>
  <printOptions horizontalCentered="1"/>
  <pageMargins left="0.7" right="0.7" top="0.75" bottom="0.5" header="0.3" footer="0.3"/>
  <pageSetup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36"/>
  <sheetViews>
    <sheetView zoomScaleNormal="100" workbookViewId="0">
      <selection activeCell="D10" sqref="D10"/>
    </sheetView>
  </sheetViews>
  <sheetFormatPr defaultRowHeight="12.75" x14ac:dyDescent="0.2"/>
  <cols>
    <col min="1" max="2" width="2.7109375" style="105" customWidth="1"/>
    <col min="3" max="3" width="30.5703125" style="105" customWidth="1"/>
    <col min="4" max="4" width="10" style="105" customWidth="1"/>
    <col min="5" max="5" width="20.28515625" style="105" customWidth="1"/>
    <col min="6" max="6" width="16.5703125" style="105" customWidth="1"/>
    <col min="7" max="7" width="16.7109375" style="105" customWidth="1"/>
    <col min="8" max="8" width="21" style="105" customWidth="1"/>
    <col min="9" max="9" width="15.7109375" style="105" customWidth="1"/>
  </cols>
  <sheetData>
    <row r="1" spans="1:9" x14ac:dyDescent="0.2">
      <c r="A1" s="32"/>
      <c r="B1" s="33"/>
      <c r="C1" s="33"/>
      <c r="D1" s="33"/>
      <c r="E1" s="33"/>
      <c r="F1" s="33"/>
      <c r="G1" s="33"/>
      <c r="H1" s="33"/>
      <c r="I1" s="34"/>
    </row>
    <row r="2" spans="1:9" ht="20.25" x14ac:dyDescent="0.3">
      <c r="A2" s="2583" t="s">
        <v>544</v>
      </c>
      <c r="B2" s="2584"/>
      <c r="C2" s="2584"/>
      <c r="D2" s="2584"/>
      <c r="E2" s="2584"/>
      <c r="F2" s="2584"/>
      <c r="G2" s="2584"/>
      <c r="H2" s="2584"/>
      <c r="I2" s="2585"/>
    </row>
    <row r="3" spans="1:9" ht="18" x14ac:dyDescent="0.25">
      <c r="A3" s="2549" t="s">
        <v>616</v>
      </c>
      <c r="B3" s="2550"/>
      <c r="C3" s="2550"/>
      <c r="D3" s="2550"/>
      <c r="E3" s="2550"/>
      <c r="F3" s="2550"/>
      <c r="G3" s="2550"/>
      <c r="H3" s="2550"/>
      <c r="I3" s="2551"/>
    </row>
    <row r="4" spans="1:9" ht="18" x14ac:dyDescent="0.25">
      <c r="A4" s="2549" t="s">
        <v>1</v>
      </c>
      <c r="B4" s="2550"/>
      <c r="C4" s="2550"/>
      <c r="D4" s="2550"/>
      <c r="E4" s="2550"/>
      <c r="F4" s="2550"/>
      <c r="G4" s="2550"/>
      <c r="H4" s="2550"/>
      <c r="I4" s="2551"/>
    </row>
    <row r="5" spans="1:9" ht="20.25" x14ac:dyDescent="0.3">
      <c r="A5" s="723"/>
      <c r="B5" s="760"/>
      <c r="C5" s="760"/>
      <c r="D5" s="760"/>
      <c r="E5" s="760"/>
      <c r="F5" s="760"/>
      <c r="G5" s="761"/>
      <c r="H5" s="761"/>
      <c r="I5" s="762"/>
    </row>
    <row r="6" spans="1:9" ht="16.5" customHeight="1" x14ac:dyDescent="0.2">
      <c r="A6" s="3069" t="s">
        <v>933</v>
      </c>
      <c r="B6" s="3070"/>
      <c r="C6" s="3071"/>
      <c r="D6" s="3057" t="s">
        <v>545</v>
      </c>
      <c r="E6" s="3060" t="s">
        <v>546</v>
      </c>
      <c r="F6" s="3063" t="s">
        <v>547</v>
      </c>
      <c r="G6" s="3066" t="s">
        <v>128</v>
      </c>
      <c r="H6" s="3060" t="s">
        <v>548</v>
      </c>
      <c r="I6" s="3078" t="s">
        <v>549</v>
      </c>
    </row>
    <row r="7" spans="1:9" ht="15" customHeight="1" x14ac:dyDescent="0.2">
      <c r="A7" s="3072"/>
      <c r="B7" s="3073"/>
      <c r="C7" s="3074"/>
      <c r="D7" s="3058"/>
      <c r="E7" s="3061"/>
      <c r="F7" s="3064"/>
      <c r="G7" s="3067"/>
      <c r="H7" s="3061"/>
      <c r="I7" s="3079"/>
    </row>
    <row r="8" spans="1:9" ht="15" customHeight="1" x14ac:dyDescent="0.2">
      <c r="A8" s="3072"/>
      <c r="B8" s="3073"/>
      <c r="C8" s="3074"/>
      <c r="D8" s="3058"/>
      <c r="E8" s="3061"/>
      <c r="F8" s="3064"/>
      <c r="G8" s="3067"/>
      <c r="H8" s="3061"/>
      <c r="I8" s="3079"/>
    </row>
    <row r="9" spans="1:9" ht="15" customHeight="1" x14ac:dyDescent="0.2">
      <c r="A9" s="3072"/>
      <c r="B9" s="3073"/>
      <c r="C9" s="3074"/>
      <c r="D9" s="3058"/>
      <c r="E9" s="3061"/>
      <c r="F9" s="3064"/>
      <c r="G9" s="3067"/>
      <c r="H9" s="3061"/>
      <c r="I9" s="3079"/>
    </row>
    <row r="10" spans="1:9" ht="15" customHeight="1" thickBot="1" x14ac:dyDescent="0.25">
      <c r="A10" s="3075"/>
      <c r="B10" s="3076"/>
      <c r="C10" s="3077"/>
      <c r="D10" s="3059"/>
      <c r="E10" s="3062"/>
      <c r="F10" s="3065"/>
      <c r="G10" s="3068"/>
      <c r="H10" s="3062"/>
      <c r="I10" s="3080"/>
    </row>
    <row r="11" spans="1:9" x14ac:dyDescent="0.2">
      <c r="A11" s="377"/>
      <c r="B11" s="1189"/>
      <c r="C11" s="2473"/>
      <c r="D11" s="1189"/>
      <c r="E11" s="1189"/>
      <c r="F11" s="1189"/>
      <c r="G11" s="1190"/>
      <c r="H11" s="379"/>
      <c r="I11" s="72"/>
    </row>
    <row r="12" spans="1:9" x14ac:dyDescent="0.2">
      <c r="A12" s="2140"/>
      <c r="B12" s="881" t="s">
        <v>550</v>
      </c>
      <c r="C12" s="882"/>
      <c r="D12" s="1196">
        <v>9162</v>
      </c>
      <c r="E12" s="1192" t="s">
        <v>551</v>
      </c>
      <c r="F12" s="1193">
        <f>D12/D31</f>
        <v>0.39155519466643873</v>
      </c>
      <c r="G12" s="1191">
        <v>11991002</v>
      </c>
      <c r="H12" s="1192" t="s">
        <v>551</v>
      </c>
      <c r="I12" s="1194">
        <f>G12/$G$31</f>
        <v>0.37589347962382447</v>
      </c>
    </row>
    <row r="13" spans="1:9" ht="7.9" customHeight="1" x14ac:dyDescent="0.2">
      <c r="A13" s="2059"/>
      <c r="B13" s="291"/>
      <c r="C13" s="2099"/>
      <c r="D13" s="1196"/>
      <c r="E13" s="1195"/>
      <c r="F13" s="1193"/>
      <c r="G13" s="1191"/>
      <c r="H13" s="1195"/>
      <c r="I13" s="1194"/>
    </row>
    <row r="14" spans="1:9" x14ac:dyDescent="0.2">
      <c r="A14" s="1534"/>
      <c r="B14" s="298" t="s">
        <v>552</v>
      </c>
      <c r="C14" s="2474"/>
      <c r="D14" s="1196">
        <v>14237</v>
      </c>
      <c r="E14" s="1195">
        <v>0.99999999999999989</v>
      </c>
      <c r="F14" s="1193">
        <f>D14/D31</f>
        <v>0.60844480533356127</v>
      </c>
      <c r="G14" s="1191">
        <v>19908998</v>
      </c>
      <c r="H14" s="1195">
        <f>G14/$G$14</f>
        <v>1</v>
      </c>
      <c r="I14" s="1194">
        <f t="shared" ref="I14:I29" si="0">G14/$G$31</f>
        <v>0.62410652037617553</v>
      </c>
    </row>
    <row r="15" spans="1:9" x14ac:dyDescent="0.2">
      <c r="A15" s="2140"/>
      <c r="B15" s="881"/>
      <c r="C15" s="882" t="s">
        <v>553</v>
      </c>
      <c r="D15" s="1196">
        <v>841</v>
      </c>
      <c r="E15" s="1195">
        <f>D15/$D$14</f>
        <v>5.9071433588536913E-2</v>
      </c>
      <c r="F15" s="1193">
        <f>D15/$D$31</f>
        <v>3.5941706910551735E-2</v>
      </c>
      <c r="G15" s="1191">
        <v>1306114</v>
      </c>
      <c r="H15" s="1195">
        <f t="shared" ref="H15:H29" si="1">G15/$G$14</f>
        <v>6.5604205696338916E-2</v>
      </c>
      <c r="I15" s="1194">
        <f t="shared" si="0"/>
        <v>4.0944012539184955E-2</v>
      </c>
    </row>
    <row r="16" spans="1:9" x14ac:dyDescent="0.2">
      <c r="A16" s="2140"/>
      <c r="B16" s="881"/>
      <c r="C16" s="882" t="s">
        <v>554</v>
      </c>
      <c r="D16" s="1196">
        <v>2344</v>
      </c>
      <c r="E16" s="1195">
        <f t="shared" ref="E16:E29" si="2">D16/$D$14</f>
        <v>0.16464142726698042</v>
      </c>
      <c r="F16" s="1193">
        <f t="shared" ref="F16:F29" si="3">D16/$D$31</f>
        <v>0.10017522116329758</v>
      </c>
      <c r="G16" s="1191">
        <v>1868793</v>
      </c>
      <c r="H16" s="1195">
        <f t="shared" si="1"/>
        <v>9.3866753113341014E-2</v>
      </c>
      <c r="I16" s="1194">
        <f t="shared" si="0"/>
        <v>5.8582852664576801E-2</v>
      </c>
    </row>
    <row r="17" spans="1:9" x14ac:dyDescent="0.2">
      <c r="A17" s="2140"/>
      <c r="B17" s="881"/>
      <c r="C17" s="882" t="s">
        <v>555</v>
      </c>
      <c r="D17" s="1196">
        <v>1663</v>
      </c>
      <c r="E17" s="1195">
        <f t="shared" si="2"/>
        <v>0.11680831635878346</v>
      </c>
      <c r="F17" s="1193">
        <f t="shared" si="3"/>
        <v>7.1071413308261042E-2</v>
      </c>
      <c r="G17" s="1191">
        <v>1479748</v>
      </c>
      <c r="H17" s="1195">
        <f t="shared" si="1"/>
        <v>7.432558886188044E-2</v>
      </c>
      <c r="I17" s="1194">
        <f t="shared" si="0"/>
        <v>4.6387084639498435E-2</v>
      </c>
    </row>
    <row r="18" spans="1:9" x14ac:dyDescent="0.2">
      <c r="A18" s="2140"/>
      <c r="B18" s="881"/>
      <c r="C18" s="882" t="s">
        <v>556</v>
      </c>
      <c r="D18" s="1196">
        <v>1317</v>
      </c>
      <c r="E18" s="1195">
        <f t="shared" si="2"/>
        <v>9.2505443562548292E-2</v>
      </c>
      <c r="F18" s="1193">
        <f t="shared" si="3"/>
        <v>5.628445660070943E-2</v>
      </c>
      <c r="G18" s="1191">
        <v>1369986</v>
      </c>
      <c r="H18" s="1195">
        <f t="shared" si="1"/>
        <v>6.8812403316329637E-2</v>
      </c>
      <c r="I18" s="1194">
        <f t="shared" si="0"/>
        <v>4.2946269592476487E-2</v>
      </c>
    </row>
    <row r="19" spans="1:9" x14ac:dyDescent="0.2">
      <c r="A19" s="2140"/>
      <c r="B19" s="881"/>
      <c r="C19" s="882" t="s">
        <v>557</v>
      </c>
      <c r="D19" s="1196">
        <v>1088</v>
      </c>
      <c r="E19" s="1195">
        <f t="shared" si="2"/>
        <v>7.6420594226311728E-2</v>
      </c>
      <c r="F19" s="1193">
        <f t="shared" si="3"/>
        <v>4.6497713577503312E-2</v>
      </c>
      <c r="G19" s="1191">
        <v>1598779</v>
      </c>
      <c r="H19" s="1195">
        <f t="shared" si="1"/>
        <v>8.0304342790129365E-2</v>
      </c>
      <c r="I19" s="1194">
        <f t="shared" si="0"/>
        <v>5.0118463949843262E-2</v>
      </c>
    </row>
    <row r="20" spans="1:9" x14ac:dyDescent="0.2">
      <c r="A20" s="2140"/>
      <c r="B20" s="881"/>
      <c r="C20" s="882" t="s">
        <v>558</v>
      </c>
      <c r="D20" s="1196">
        <v>890</v>
      </c>
      <c r="E20" s="1195">
        <f t="shared" si="2"/>
        <v>6.2513169909391028E-2</v>
      </c>
      <c r="F20" s="1193">
        <f t="shared" si="3"/>
        <v>3.8035813496303264E-2</v>
      </c>
      <c r="G20" s="1191">
        <v>1199726</v>
      </c>
      <c r="H20" s="1195">
        <f t="shared" si="1"/>
        <v>6.0260491261287984E-2</v>
      </c>
      <c r="I20" s="1194">
        <f t="shared" si="0"/>
        <v>3.7608965517241376E-2</v>
      </c>
    </row>
    <row r="21" spans="1:9" x14ac:dyDescent="0.2">
      <c r="A21" s="2140"/>
      <c r="B21" s="881"/>
      <c r="C21" s="882" t="s">
        <v>559</v>
      </c>
      <c r="D21" s="1196">
        <v>775</v>
      </c>
      <c r="E21" s="1195">
        <f t="shared" si="2"/>
        <v>5.4435625482896675E-2</v>
      </c>
      <c r="F21" s="1193">
        <f t="shared" si="3"/>
        <v>3.3121073550151717E-2</v>
      </c>
      <c r="G21" s="1191">
        <v>1347543</v>
      </c>
      <c r="H21" s="1195">
        <f t="shared" si="1"/>
        <v>6.7685124083090464E-2</v>
      </c>
      <c r="I21" s="1194">
        <f t="shared" si="0"/>
        <v>4.2242727272727272E-2</v>
      </c>
    </row>
    <row r="22" spans="1:9" x14ac:dyDescent="0.2">
      <c r="A22" s="2140"/>
      <c r="B22" s="881"/>
      <c r="C22" s="882" t="s">
        <v>560</v>
      </c>
      <c r="D22" s="1196">
        <v>689</v>
      </c>
      <c r="E22" s="1195">
        <f t="shared" si="2"/>
        <v>4.8395027042213948E-2</v>
      </c>
      <c r="F22" s="1193">
        <f t="shared" si="3"/>
        <v>2.94457028078123E-2</v>
      </c>
      <c r="G22" s="1191">
        <v>1118226</v>
      </c>
      <c r="H22" s="1195">
        <f t="shared" si="1"/>
        <v>5.6166864851762005E-2</v>
      </c>
      <c r="I22" s="1194">
        <f t="shared" si="0"/>
        <v>3.5054106583072099E-2</v>
      </c>
    </row>
    <row r="23" spans="1:9" x14ac:dyDescent="0.2">
      <c r="A23" s="2140"/>
      <c r="B23" s="881"/>
      <c r="C23" s="882" t="s">
        <v>561</v>
      </c>
      <c r="D23" s="1196">
        <v>590</v>
      </c>
      <c r="E23" s="1195">
        <f t="shared" si="2"/>
        <v>4.1441314883753598E-2</v>
      </c>
      <c r="F23" s="1193">
        <f t="shared" si="3"/>
        <v>2.5214752767212273E-2</v>
      </c>
      <c r="G23" s="1191">
        <v>1307003</v>
      </c>
      <c r="H23" s="1195">
        <f t="shared" si="1"/>
        <v>6.5648858872756927E-2</v>
      </c>
      <c r="I23" s="1194">
        <f t="shared" si="0"/>
        <v>4.097188087774295E-2</v>
      </c>
    </row>
    <row r="24" spans="1:9" x14ac:dyDescent="0.2">
      <c r="A24" s="2140"/>
      <c r="B24" s="881"/>
      <c r="C24" s="882" t="s">
        <v>562</v>
      </c>
      <c r="D24" s="1196">
        <v>550</v>
      </c>
      <c r="E24" s="1195">
        <f t="shared" si="2"/>
        <v>3.8631734213668611E-2</v>
      </c>
      <c r="F24" s="1193">
        <f t="shared" si="3"/>
        <v>2.3505278003333477E-2</v>
      </c>
      <c r="G24" s="1191">
        <v>1272185</v>
      </c>
      <c r="H24" s="1195">
        <f t="shared" si="1"/>
        <v>6.3900001396353545E-2</v>
      </c>
      <c r="I24" s="1194">
        <f t="shared" si="0"/>
        <v>3.988040752351097E-2</v>
      </c>
    </row>
    <row r="25" spans="1:9" x14ac:dyDescent="0.2">
      <c r="A25" s="2140"/>
      <c r="B25" s="881"/>
      <c r="C25" s="882" t="s">
        <v>563</v>
      </c>
      <c r="D25" s="1196">
        <v>1604</v>
      </c>
      <c r="E25" s="1195">
        <f t="shared" si="2"/>
        <v>0.11266418487040809</v>
      </c>
      <c r="F25" s="1193">
        <f t="shared" si="3"/>
        <v>6.8549938031539803E-2</v>
      </c>
      <c r="G25" s="1191">
        <v>3362969</v>
      </c>
      <c r="H25" s="1195">
        <f t="shared" si="1"/>
        <v>0.16891703942106981</v>
      </c>
      <c r="I25" s="1194">
        <f t="shared" si="0"/>
        <v>0.10542222570532915</v>
      </c>
    </row>
    <row r="26" spans="1:9" x14ac:dyDescent="0.2">
      <c r="A26" s="2140"/>
      <c r="B26" s="881"/>
      <c r="C26" s="882" t="s">
        <v>564</v>
      </c>
      <c r="D26" s="1196">
        <v>764</v>
      </c>
      <c r="E26" s="1195">
        <f t="shared" si="2"/>
        <v>5.3662990798623307E-2</v>
      </c>
      <c r="F26" s="1193">
        <f t="shared" si="3"/>
        <v>3.2650967990085045E-2</v>
      </c>
      <c r="G26" s="1191">
        <v>1205540</v>
      </c>
      <c r="H26" s="1195">
        <f t="shared" si="1"/>
        <v>6.0552520021349143E-2</v>
      </c>
      <c r="I26" s="1194">
        <f t="shared" si="0"/>
        <v>3.7791222570532912E-2</v>
      </c>
    </row>
    <row r="27" spans="1:9" x14ac:dyDescent="0.2">
      <c r="A27" s="2140"/>
      <c r="B27" s="881"/>
      <c r="C27" s="882" t="s">
        <v>565</v>
      </c>
      <c r="D27" s="1196">
        <v>399</v>
      </c>
      <c r="E27" s="1195">
        <f t="shared" si="2"/>
        <v>2.8025567184097773E-2</v>
      </c>
      <c r="F27" s="1193">
        <f t="shared" si="3"/>
        <v>1.7052010769691012E-2</v>
      </c>
      <c r="G27" s="1191">
        <v>682898</v>
      </c>
      <c r="H27" s="1195">
        <f t="shared" si="1"/>
        <v>3.4300972856594794E-2</v>
      </c>
      <c r="I27" s="1194">
        <f t="shared" si="0"/>
        <v>2.1407460815047023E-2</v>
      </c>
    </row>
    <row r="28" spans="1:9" x14ac:dyDescent="0.2">
      <c r="A28" s="2140"/>
      <c r="B28" s="881"/>
      <c r="C28" s="882" t="s">
        <v>566</v>
      </c>
      <c r="D28" s="1196">
        <v>218</v>
      </c>
      <c r="E28" s="1195">
        <f t="shared" si="2"/>
        <v>1.5312214651963195E-2</v>
      </c>
      <c r="F28" s="1193">
        <f t="shared" si="3"/>
        <v>9.3166374631394495E-3</v>
      </c>
      <c r="G28" s="1191">
        <v>322162</v>
      </c>
      <c r="H28" s="1195">
        <f t="shared" si="1"/>
        <v>1.6181728482769449E-2</v>
      </c>
      <c r="I28" s="1194">
        <f t="shared" si="0"/>
        <v>1.0099122257053292E-2</v>
      </c>
    </row>
    <row r="29" spans="1:9" x14ac:dyDescent="0.2">
      <c r="A29" s="2140"/>
      <c r="B29" s="881"/>
      <c r="C29" s="882" t="s">
        <v>567</v>
      </c>
      <c r="D29" s="1196">
        <v>504</v>
      </c>
      <c r="E29" s="1195">
        <f t="shared" si="2"/>
        <v>3.540071644307087E-2</v>
      </c>
      <c r="F29" s="1193">
        <f t="shared" si="3"/>
        <v>2.1539382024872857E-2</v>
      </c>
      <c r="G29" s="1191">
        <v>467326</v>
      </c>
      <c r="H29" s="1195">
        <f t="shared" si="1"/>
        <v>2.3473104974946504E-2</v>
      </c>
      <c r="I29" s="1194">
        <f t="shared" si="0"/>
        <v>1.4649717868338559E-2</v>
      </c>
    </row>
    <row r="30" spans="1:9" ht="7.9" customHeight="1" x14ac:dyDescent="0.2">
      <c r="A30" s="2059"/>
      <c r="B30" s="291"/>
      <c r="C30" s="2099"/>
      <c r="D30" s="1196"/>
      <c r="E30" s="1195"/>
      <c r="F30" s="1193"/>
      <c r="G30" s="1191"/>
      <c r="H30" s="1195"/>
      <c r="I30" s="1194"/>
    </row>
    <row r="31" spans="1:9" x14ac:dyDescent="0.2">
      <c r="A31" s="1534"/>
      <c r="B31" s="298" t="s">
        <v>568</v>
      </c>
      <c r="C31" s="2474"/>
      <c r="D31" s="1196">
        <f>SUM(D12:D14)</f>
        <v>23399</v>
      </c>
      <c r="E31" s="1192" t="s">
        <v>551</v>
      </c>
      <c r="F31" s="1193">
        <v>1</v>
      </c>
      <c r="G31" s="1191">
        <f>SUM(G12:G14)</f>
        <v>31900000</v>
      </c>
      <c r="H31" s="1192" t="s">
        <v>551</v>
      </c>
      <c r="I31" s="1194">
        <v>1</v>
      </c>
    </row>
    <row r="32" spans="1:9" ht="13.5" thickBot="1" x14ac:dyDescent="0.25">
      <c r="A32" s="20"/>
      <c r="B32" s="1198"/>
      <c r="C32" s="1197"/>
      <c r="D32" s="1198"/>
      <c r="E32" s="1198"/>
      <c r="F32" s="1198"/>
      <c r="G32" s="1199"/>
      <c r="H32" s="1200"/>
      <c r="I32" s="1201"/>
    </row>
    <row r="33" spans="1:9" x14ac:dyDescent="0.2">
      <c r="A33" s="383"/>
      <c r="B33" s="383"/>
      <c r="C33" s="383"/>
      <c r="D33" s="383"/>
      <c r="E33" s="383"/>
      <c r="F33" s="383"/>
      <c r="G33" s="384"/>
      <c r="H33" s="384"/>
      <c r="I33" s="384"/>
    </row>
    <row r="34" spans="1:9" x14ac:dyDescent="0.2">
      <c r="A34" s="2786" t="s">
        <v>503</v>
      </c>
      <c r="B34" s="2786"/>
      <c r="C34" s="2786"/>
      <c r="D34" s="2786"/>
      <c r="E34" s="2786"/>
      <c r="F34" s="2786"/>
      <c r="G34" s="2786"/>
      <c r="H34" s="2786"/>
      <c r="I34" s="2786"/>
    </row>
    <row r="35" spans="1:9" x14ac:dyDescent="0.2">
      <c r="A35" s="2786" t="s">
        <v>95</v>
      </c>
      <c r="B35" s="2786"/>
      <c r="C35" s="2786"/>
      <c r="D35" s="2786"/>
      <c r="E35" s="2786"/>
      <c r="F35" s="2786"/>
      <c r="G35" s="2786"/>
      <c r="H35" s="2786"/>
      <c r="I35" s="2786"/>
    </row>
    <row r="36" spans="1:9" x14ac:dyDescent="0.2">
      <c r="A36" s="2786" t="s">
        <v>569</v>
      </c>
      <c r="B36" s="2786"/>
      <c r="C36" s="2786"/>
      <c r="D36" s="2786"/>
      <c r="E36" s="2786"/>
      <c r="F36" s="2786"/>
      <c r="G36" s="2786"/>
      <c r="H36" s="2786"/>
      <c r="I36" s="2786"/>
    </row>
  </sheetData>
  <mergeCells count="13">
    <mergeCell ref="A34:I34"/>
    <mergeCell ref="A35:I35"/>
    <mergeCell ref="A36:I36"/>
    <mergeCell ref="A2:I2"/>
    <mergeCell ref="A3:I3"/>
    <mergeCell ref="A4:I4"/>
    <mergeCell ref="D6:D10"/>
    <mergeCell ref="E6:E10"/>
    <mergeCell ref="F6:F10"/>
    <mergeCell ref="G6:G10"/>
    <mergeCell ref="H6:H10"/>
    <mergeCell ref="A6:C10"/>
    <mergeCell ref="I6:I10"/>
  </mergeCells>
  <printOptions horizontalCentered="1"/>
  <pageMargins left="0.7" right="0.7" top="0.75" bottom="0.5" header="0.3" footer="0.3"/>
  <pageSetup scale="9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P65"/>
  <sheetViews>
    <sheetView zoomScaleNormal="100" workbookViewId="0">
      <selection activeCell="D10" sqref="D10"/>
    </sheetView>
  </sheetViews>
  <sheetFormatPr defaultColWidth="9.140625" defaultRowHeight="12.75" x14ac:dyDescent="0.2"/>
  <cols>
    <col min="1" max="1" width="24.140625" style="105" customWidth="1"/>
    <col min="2" max="3" width="20.7109375" style="105" customWidth="1"/>
    <col min="4" max="4" width="12.42578125" style="105" customWidth="1"/>
    <col min="5" max="5" width="10.28515625" style="105" customWidth="1"/>
    <col min="6" max="6" width="12.7109375" style="426" customWidth="1"/>
    <col min="7" max="7" width="12.42578125" style="426" customWidth="1"/>
    <col min="8" max="8" width="4.7109375" style="426" customWidth="1"/>
    <col min="9" max="9" width="12.42578125" style="426" customWidth="1"/>
    <col min="10" max="10" width="4.7109375" style="426" customWidth="1"/>
    <col min="11" max="16384" width="9.140625" style="105"/>
  </cols>
  <sheetData>
    <row r="1" spans="1:10" ht="12.75" customHeight="1" x14ac:dyDescent="0.2">
      <c r="A1" s="2565" t="s">
        <v>570</v>
      </c>
      <c r="B1" s="2566"/>
      <c r="C1" s="2566"/>
      <c r="D1" s="2566"/>
      <c r="E1" s="2566"/>
      <c r="F1" s="2566"/>
      <c r="G1" s="2566"/>
      <c r="H1" s="2567"/>
      <c r="I1" s="404"/>
      <c r="J1" s="404"/>
    </row>
    <row r="2" spans="1:10" s="143" customFormat="1" ht="18" customHeight="1" x14ac:dyDescent="0.2">
      <c r="A2" s="2546"/>
      <c r="B2" s="2547"/>
      <c r="C2" s="2547"/>
      <c r="D2" s="2547"/>
      <c r="E2" s="2547"/>
      <c r="F2" s="2547"/>
      <c r="G2" s="2547"/>
      <c r="H2" s="2548"/>
      <c r="I2" s="404"/>
      <c r="J2" s="404"/>
    </row>
    <row r="3" spans="1:10" ht="19.5" customHeight="1" x14ac:dyDescent="0.25">
      <c r="A3" s="2549" t="s">
        <v>617</v>
      </c>
      <c r="B3" s="2550"/>
      <c r="C3" s="2550"/>
      <c r="D3" s="2550"/>
      <c r="E3" s="2550"/>
      <c r="F3" s="2550"/>
      <c r="G3" s="2550"/>
      <c r="H3" s="2551"/>
      <c r="I3" s="404"/>
      <c r="J3" s="404"/>
    </row>
    <row r="4" spans="1:10" ht="19.5" customHeight="1" x14ac:dyDescent="0.25">
      <c r="A4" s="2549" t="s">
        <v>1</v>
      </c>
      <c r="B4" s="2550"/>
      <c r="C4" s="2550"/>
      <c r="D4" s="2550"/>
      <c r="E4" s="2550"/>
      <c r="F4" s="2550"/>
      <c r="G4" s="2550"/>
      <c r="H4" s="2551"/>
      <c r="I4" s="404"/>
      <c r="J4" s="404"/>
    </row>
    <row r="5" spans="1:10" ht="10.5" customHeight="1" thickBot="1" x14ac:dyDescent="0.25">
      <c r="A5" s="1255"/>
      <c r="B5" s="1256"/>
      <c r="C5" s="1256"/>
      <c r="D5" s="1256"/>
      <c r="E5" s="1256"/>
      <c r="F5" s="1257"/>
      <c r="G5" s="1257"/>
      <c r="H5" s="1258"/>
      <c r="I5" s="404"/>
      <c r="J5" s="404"/>
    </row>
    <row r="6" spans="1:10" s="404" customFormat="1" ht="12.75" customHeight="1" x14ac:dyDescent="0.2">
      <c r="A6" s="2875" t="s">
        <v>188</v>
      </c>
      <c r="B6" s="3087" t="s">
        <v>571</v>
      </c>
      <c r="C6" s="3089" t="s">
        <v>572</v>
      </c>
      <c r="D6" s="3040" t="s">
        <v>573</v>
      </c>
      <c r="E6" s="3083"/>
      <c r="F6" s="3083"/>
      <c r="G6" s="3083"/>
      <c r="H6" s="3043"/>
      <c r="I6" s="446"/>
      <c r="J6" s="446"/>
    </row>
    <row r="7" spans="1:10" s="404" customFormat="1" ht="11.1" customHeight="1" x14ac:dyDescent="0.2">
      <c r="A7" s="2875"/>
      <c r="B7" s="3087"/>
      <c r="C7" s="3089"/>
      <c r="D7" s="3040"/>
      <c r="E7" s="3083"/>
      <c r="F7" s="3083"/>
      <c r="G7" s="3083"/>
      <c r="H7" s="3043"/>
      <c r="I7" s="448"/>
      <c r="J7" s="448"/>
    </row>
    <row r="8" spans="1:10" s="404" customFormat="1" ht="11.1" customHeight="1" x14ac:dyDescent="0.2">
      <c r="A8" s="2875"/>
      <c r="B8" s="3087"/>
      <c r="C8" s="3089"/>
      <c r="D8" s="3040"/>
      <c r="E8" s="3083"/>
      <c r="F8" s="3083"/>
      <c r="G8" s="3083"/>
      <c r="H8" s="3043"/>
      <c r="I8" s="105"/>
      <c r="J8" s="105"/>
    </row>
    <row r="9" spans="1:10" s="404" customFormat="1" ht="11.45" customHeight="1" x14ac:dyDescent="0.2">
      <c r="A9" s="2875"/>
      <c r="B9" s="3087"/>
      <c r="C9" s="3089"/>
      <c r="D9" s="3040"/>
      <c r="E9" s="3083"/>
      <c r="F9" s="3083"/>
      <c r="G9" s="3083"/>
      <c r="H9" s="3043"/>
    </row>
    <row r="10" spans="1:10" s="404" customFormat="1" ht="11.45" customHeight="1" x14ac:dyDescent="0.2">
      <c r="A10" s="2875"/>
      <c r="B10" s="3087"/>
      <c r="C10" s="3089"/>
      <c r="D10" s="3084" t="s">
        <v>574</v>
      </c>
      <c r="E10" s="3085"/>
      <c r="F10" s="2017" t="s">
        <v>575</v>
      </c>
      <c r="G10" s="3085" t="s">
        <v>576</v>
      </c>
      <c r="H10" s="3086"/>
    </row>
    <row r="11" spans="1:10" s="446" customFormat="1" ht="12" customHeight="1" x14ac:dyDescent="0.2">
      <c r="A11" s="2875"/>
      <c r="B11" s="3087"/>
      <c r="C11" s="3089"/>
      <c r="D11" s="2683" t="s">
        <v>577</v>
      </c>
      <c r="E11" s="2684"/>
      <c r="F11" s="2013" t="s">
        <v>577</v>
      </c>
      <c r="G11" s="2684" t="s">
        <v>577</v>
      </c>
      <c r="H11" s="3091"/>
      <c r="I11" s="404"/>
      <c r="J11" s="404"/>
    </row>
    <row r="12" spans="1:10" s="448" customFormat="1" ht="14.25" customHeight="1" thickBot="1" x14ac:dyDescent="0.25">
      <c r="A12" s="2876"/>
      <c r="B12" s="3088"/>
      <c r="C12" s="3090"/>
      <c r="D12" s="1203"/>
      <c r="E12" s="1204"/>
      <c r="F12" s="1204"/>
      <c r="G12" s="1204"/>
      <c r="H12" s="1205"/>
      <c r="I12" s="404"/>
      <c r="J12" s="404"/>
    </row>
    <row r="13" spans="1:10" ht="8.1" customHeight="1" x14ac:dyDescent="0.2">
      <c r="A13" s="449"/>
      <c r="B13" s="2475"/>
      <c r="C13" s="71"/>
      <c r="D13" s="1206"/>
      <c r="E13" s="379"/>
      <c r="F13" s="379"/>
      <c r="G13" s="379"/>
      <c r="H13" s="1207"/>
      <c r="I13" s="404"/>
      <c r="J13" s="404"/>
    </row>
    <row r="14" spans="1:10" s="404" customFormat="1" ht="21.95" customHeight="1" x14ac:dyDescent="0.2">
      <c r="A14" s="450">
        <v>1992</v>
      </c>
      <c r="B14" s="1211">
        <v>0.308</v>
      </c>
      <c r="C14" s="454">
        <v>0.27400000000000002</v>
      </c>
      <c r="D14" s="1208"/>
      <c r="E14" s="1209"/>
      <c r="F14" s="2016">
        <v>6.1600000000000002E-2</v>
      </c>
      <c r="G14" s="1209"/>
      <c r="H14" s="1210"/>
    </row>
    <row r="15" spans="1:10" s="404" customFormat="1" ht="21.95" customHeight="1" x14ac:dyDescent="0.2">
      <c r="A15" s="450">
        <v>1993</v>
      </c>
      <c r="B15" s="1211">
        <v>0.36399999999999999</v>
      </c>
      <c r="C15" s="454">
        <v>0.249</v>
      </c>
      <c r="D15" s="1208"/>
      <c r="E15" s="1209"/>
      <c r="F15" s="2016">
        <v>5.9499999999999997E-2</v>
      </c>
      <c r="G15" s="1209"/>
      <c r="H15" s="1210"/>
    </row>
    <row r="16" spans="1:10" s="404" customFormat="1" ht="21.95" customHeight="1" x14ac:dyDescent="0.2">
      <c r="A16" s="450">
        <v>1994</v>
      </c>
      <c r="B16" s="1211">
        <v>0.43099999999999999</v>
      </c>
      <c r="C16" s="454">
        <v>0.34200000000000003</v>
      </c>
      <c r="D16" s="1208"/>
      <c r="E16" s="1209"/>
      <c r="F16" s="2016">
        <v>0.05</v>
      </c>
      <c r="G16" s="1209"/>
      <c r="H16" s="1210"/>
    </row>
    <row r="17" spans="1:10" s="404" customFormat="1" ht="21.95" customHeight="1" x14ac:dyDescent="0.2">
      <c r="A17" s="450">
        <v>1995</v>
      </c>
      <c r="B17" s="1211">
        <v>0.38500000000000001</v>
      </c>
      <c r="C17" s="454">
        <v>0.23799999999999999</v>
      </c>
      <c r="D17" s="1208"/>
      <c r="E17" s="1209"/>
      <c r="F17" s="2016">
        <v>6.3E-2</v>
      </c>
      <c r="G17" s="1209"/>
      <c r="H17" s="1210"/>
    </row>
    <row r="18" spans="1:10" s="404" customFormat="1" ht="21.95" customHeight="1" x14ac:dyDescent="0.2">
      <c r="A18" s="450">
        <v>1996</v>
      </c>
      <c r="B18" s="1211">
        <v>0.46800000000000003</v>
      </c>
      <c r="C18" s="454">
        <v>0.32100000000000001</v>
      </c>
      <c r="D18" s="1208"/>
      <c r="E18" s="1209"/>
      <c r="F18" s="2016">
        <v>4.8500000000000001E-2</v>
      </c>
      <c r="G18" s="1209"/>
      <c r="H18" s="1210"/>
    </row>
    <row r="19" spans="1:10" s="404" customFormat="1" ht="21.95" customHeight="1" x14ac:dyDescent="0.2">
      <c r="A19" s="450">
        <v>1997</v>
      </c>
      <c r="B19" s="1211">
        <v>0.37</v>
      </c>
      <c r="C19" s="454">
        <v>0.19400000000000001</v>
      </c>
      <c r="D19" s="1208"/>
      <c r="E19" s="1209"/>
      <c r="F19" s="2016">
        <v>5.2400000000000002E-2</v>
      </c>
      <c r="G19" s="1209"/>
      <c r="H19" s="1210"/>
    </row>
    <row r="20" spans="1:10" s="404" customFormat="1" ht="21.95" customHeight="1" x14ac:dyDescent="0.2">
      <c r="A20" s="450">
        <v>1998</v>
      </c>
      <c r="B20" s="1211">
        <v>0.35599999999999998</v>
      </c>
      <c r="C20" s="454">
        <v>0.16600000000000001</v>
      </c>
      <c r="D20" s="1208"/>
      <c r="E20" s="1209"/>
      <c r="F20" s="2016">
        <v>5.0900000000000001E-2</v>
      </c>
      <c r="G20" s="1209"/>
      <c r="H20" s="1210"/>
    </row>
    <row r="21" spans="1:10" s="404" customFormat="1" ht="21.95" customHeight="1" x14ac:dyDescent="0.2">
      <c r="A21" s="450">
        <v>1999</v>
      </c>
      <c r="B21" s="1211">
        <v>0.35099999999999998</v>
      </c>
      <c r="C21" s="454">
        <v>0.13200000000000001</v>
      </c>
      <c r="D21" s="1208"/>
      <c r="E21" s="1209"/>
      <c r="F21" s="2016">
        <v>4.2999999999999997E-2</v>
      </c>
      <c r="G21" s="1209"/>
      <c r="H21" s="1210"/>
    </row>
    <row r="22" spans="1:10" s="404" customFormat="1" ht="21.95" customHeight="1" x14ac:dyDescent="0.2">
      <c r="A22" s="450">
        <v>2000</v>
      </c>
      <c r="B22" s="1211">
        <v>0.28000000000000003</v>
      </c>
      <c r="C22" s="454">
        <v>7.3999999999999996E-2</v>
      </c>
      <c r="D22" s="1208"/>
      <c r="E22" s="1209"/>
      <c r="F22" s="2016">
        <v>5.3999999999999999E-2</v>
      </c>
      <c r="G22" s="1209"/>
      <c r="H22" s="1210"/>
    </row>
    <row r="23" spans="1:10" s="404" customFormat="1" ht="21.95" customHeight="1" x14ac:dyDescent="0.2">
      <c r="A23" s="450">
        <v>2001</v>
      </c>
      <c r="B23" s="1211">
        <v>0.33500000000000002</v>
      </c>
      <c r="C23" s="454">
        <v>0.08</v>
      </c>
      <c r="D23" s="1208"/>
      <c r="E23" s="1209"/>
      <c r="F23" s="2016">
        <v>4.6699999999999998E-2</v>
      </c>
      <c r="G23" s="1209"/>
      <c r="H23" s="1210"/>
    </row>
    <row r="24" spans="1:10" s="404" customFormat="1" ht="21.95" customHeight="1" x14ac:dyDescent="0.2">
      <c r="A24" s="450">
        <v>2002</v>
      </c>
      <c r="B24" s="1211">
        <v>0.35699999999999998</v>
      </c>
      <c r="C24" s="454">
        <v>9.8000000000000004E-2</v>
      </c>
      <c r="D24" s="1208"/>
      <c r="E24" s="1209"/>
      <c r="F24" s="2016">
        <v>5.4800000000000001E-2</v>
      </c>
      <c r="G24" s="1209"/>
      <c r="H24" s="1210"/>
    </row>
    <row r="25" spans="1:10" s="404" customFormat="1" ht="21.95" customHeight="1" x14ac:dyDescent="0.2">
      <c r="A25" s="450">
        <v>2003</v>
      </c>
      <c r="B25" s="1211">
        <v>0.45100000000000001</v>
      </c>
      <c r="C25" s="454">
        <v>0.17199999999999999</v>
      </c>
      <c r="D25" s="1208"/>
      <c r="E25" s="1209"/>
      <c r="F25" s="2016">
        <v>4.9200000000000001E-2</v>
      </c>
      <c r="G25" s="1209"/>
      <c r="H25" s="1210"/>
    </row>
    <row r="26" spans="1:10" s="404" customFormat="1" ht="21.95" customHeight="1" x14ac:dyDescent="0.2">
      <c r="A26" s="450">
        <v>2004</v>
      </c>
      <c r="B26" s="1211">
        <v>0.5</v>
      </c>
      <c r="C26" s="454">
        <v>0.33100000000000002</v>
      </c>
      <c r="D26" s="1208"/>
      <c r="E26" s="1209"/>
      <c r="F26" s="2016">
        <v>4.9399999999999999E-2</v>
      </c>
      <c r="G26" s="1209"/>
      <c r="H26" s="1210"/>
      <c r="I26" s="105"/>
      <c r="J26" s="105"/>
    </row>
    <row r="27" spans="1:10" s="404" customFormat="1" ht="21.95" customHeight="1" x14ac:dyDescent="0.2">
      <c r="A27" s="450">
        <v>2005</v>
      </c>
      <c r="B27" s="1211">
        <v>0.48299999999999998</v>
      </c>
      <c r="C27" s="454">
        <v>0.32500000000000001</v>
      </c>
      <c r="D27" s="1208"/>
      <c r="E27" s="1209"/>
      <c r="F27" s="2016">
        <v>4.7300000000000002E-2</v>
      </c>
      <c r="G27" s="1209"/>
      <c r="H27" s="1210"/>
      <c r="I27" s="105"/>
      <c r="J27" s="105"/>
    </row>
    <row r="28" spans="1:10" s="404" customFormat="1" ht="21.95" customHeight="1" x14ac:dyDescent="0.2">
      <c r="A28" s="450">
        <v>2006</v>
      </c>
      <c r="B28" s="1211">
        <v>0.38300000000000001</v>
      </c>
      <c r="C28" s="454">
        <v>0.14399999999999999</v>
      </c>
      <c r="D28" s="1208"/>
      <c r="E28" s="1209"/>
      <c r="F28" s="2016">
        <v>4.8599999999999997E-2</v>
      </c>
      <c r="G28" s="1209"/>
      <c r="H28" s="1210"/>
      <c r="I28" s="105"/>
      <c r="J28" s="105"/>
    </row>
    <row r="29" spans="1:10" s="404" customFormat="1" ht="21.95" customHeight="1" x14ac:dyDescent="0.2">
      <c r="A29" s="450">
        <v>2007</v>
      </c>
      <c r="B29" s="1211">
        <v>0.245</v>
      </c>
      <c r="C29" s="454">
        <v>0.11</v>
      </c>
      <c r="D29" s="1208"/>
      <c r="E29" s="1209"/>
      <c r="F29" s="2016">
        <v>5.7500000000000002E-2</v>
      </c>
      <c r="G29" s="1209"/>
      <c r="H29" s="1210"/>
      <c r="I29" s="105"/>
      <c r="J29" s="105"/>
    </row>
    <row r="30" spans="1:10" s="404" customFormat="1" ht="21.95" customHeight="1" x14ac:dyDescent="0.2">
      <c r="A30" s="450">
        <v>2008</v>
      </c>
      <c r="B30" s="1211">
        <v>0.33400000000000002</v>
      </c>
      <c r="C30" s="454">
        <v>0.23699999999999999</v>
      </c>
      <c r="D30" s="3092">
        <v>4.9299999999999997E-2</v>
      </c>
      <c r="E30" s="3081"/>
      <c r="F30" s="2016">
        <v>6.13E-2</v>
      </c>
      <c r="G30" s="3081">
        <v>6.6900000000000001E-2</v>
      </c>
      <c r="H30" s="3082"/>
      <c r="I30" s="105"/>
      <c r="J30" s="105"/>
    </row>
    <row r="31" spans="1:10" ht="18" customHeight="1" x14ac:dyDescent="0.2">
      <c r="A31" s="450">
        <v>2009</v>
      </c>
      <c r="B31" s="1211">
        <v>0.41699999999999998</v>
      </c>
      <c r="C31" s="454">
        <v>0.46899999999999997</v>
      </c>
      <c r="D31" s="3092">
        <v>6.7199999999999996E-2</v>
      </c>
      <c r="E31" s="3081"/>
      <c r="F31" s="2016">
        <v>7.1199999999999999E-2</v>
      </c>
      <c r="G31" s="3081">
        <v>6.3600000000000004E-2</v>
      </c>
      <c r="H31" s="3082"/>
      <c r="I31" s="105"/>
      <c r="J31" s="105"/>
    </row>
    <row r="32" spans="1:10" ht="18" customHeight="1" x14ac:dyDescent="0.2">
      <c r="A32" s="450">
        <v>2010</v>
      </c>
      <c r="B32" s="1211">
        <v>0.53300000000000003</v>
      </c>
      <c r="C32" s="454">
        <v>0.53700000000000003</v>
      </c>
      <c r="D32" s="3092">
        <v>2.35E-2</v>
      </c>
      <c r="E32" s="3081"/>
      <c r="F32" s="2016">
        <v>5.6500000000000002E-2</v>
      </c>
      <c r="G32" s="3081">
        <v>6.4500000000000002E-2</v>
      </c>
      <c r="H32" s="3082"/>
      <c r="I32" s="1214"/>
      <c r="J32" s="1214"/>
    </row>
    <row r="33" spans="1:42" ht="18" customHeight="1" x14ac:dyDescent="0.2">
      <c r="A33" s="450">
        <v>2011</v>
      </c>
      <c r="B33" s="1211">
        <v>0.53900000000000003</v>
      </c>
      <c r="C33" s="454">
        <v>0.54200000000000004</v>
      </c>
      <c r="D33" s="3092">
        <v>1.9800000000000002E-2</v>
      </c>
      <c r="E33" s="3081">
        <v>5.2299999999999999E-2</v>
      </c>
      <c r="F33" s="2016">
        <v>5.2299999999999999E-2</v>
      </c>
      <c r="G33" s="3081">
        <v>6.5199999999999994E-2</v>
      </c>
      <c r="H33" s="3082"/>
      <c r="I33" s="616"/>
      <c r="J33" s="616"/>
    </row>
    <row r="34" spans="1:42" ht="18" customHeight="1" x14ac:dyDescent="0.2">
      <c r="A34" s="450">
        <v>2012</v>
      </c>
      <c r="B34" s="1211">
        <v>0.60699999999999998</v>
      </c>
      <c r="C34" s="454">
        <v>0.625</v>
      </c>
      <c r="D34" s="3092">
        <v>2.07E-2</v>
      </c>
      <c r="E34" s="3081"/>
      <c r="F34" s="2016">
        <v>4.4499999999999998E-2</v>
      </c>
      <c r="G34" s="3081">
        <v>5.2400000000000002E-2</v>
      </c>
      <c r="H34" s="3082"/>
      <c r="I34" s="616"/>
      <c r="J34" s="616"/>
    </row>
    <row r="35" spans="1:42" ht="18" customHeight="1" x14ac:dyDescent="0.2">
      <c r="A35" s="450">
        <v>2013</v>
      </c>
      <c r="B35" s="1211">
        <v>0.60799999999999998</v>
      </c>
      <c r="C35" s="454">
        <v>0.624</v>
      </c>
      <c r="D35" s="3092">
        <v>0.01</v>
      </c>
      <c r="E35" s="3081"/>
      <c r="F35" s="2016">
        <v>3.5700000000000003E-2</v>
      </c>
      <c r="G35" s="3081">
        <v>4.7699999999999999E-2</v>
      </c>
      <c r="H35" s="3082"/>
      <c r="I35" s="616"/>
      <c r="J35" s="616"/>
    </row>
    <row r="36" spans="1:42" ht="4.5" customHeight="1" thickBot="1" x14ac:dyDescent="0.25">
      <c r="A36" s="1212"/>
      <c r="B36" s="1213"/>
      <c r="C36" s="469"/>
      <c r="D36" s="3093"/>
      <c r="E36" s="3094"/>
      <c r="F36" s="2018"/>
      <c r="G36" s="3094"/>
      <c r="H36" s="3095"/>
      <c r="I36" s="1215"/>
      <c r="J36" s="1215"/>
    </row>
    <row r="37" spans="1:42" ht="12.75" customHeight="1" x14ac:dyDescent="0.2">
      <c r="A37" s="385"/>
      <c r="B37" s="385"/>
      <c r="C37" s="385"/>
      <c r="D37" s="385"/>
      <c r="E37" s="385"/>
      <c r="F37" s="1214"/>
      <c r="G37" s="1214"/>
      <c r="H37" s="1214"/>
      <c r="I37" s="1215"/>
      <c r="J37" s="1215"/>
    </row>
    <row r="38" spans="1:42" s="404" customFormat="1" x14ac:dyDescent="0.2">
      <c r="A38" s="616" t="s">
        <v>346</v>
      </c>
      <c r="B38" s="616"/>
      <c r="C38" s="616"/>
      <c r="D38" s="616"/>
      <c r="E38" s="616"/>
      <c r="F38" s="616"/>
      <c r="G38" s="616"/>
      <c r="H38" s="616"/>
      <c r="I38" s="1215"/>
      <c r="J38" s="1215"/>
    </row>
    <row r="39" spans="1:42" s="404" customFormat="1" x14ac:dyDescent="0.2">
      <c r="A39" s="616" t="s">
        <v>578</v>
      </c>
      <c r="B39" s="616"/>
      <c r="C39" s="616"/>
      <c r="D39" s="616"/>
      <c r="E39" s="616"/>
      <c r="F39" s="616"/>
      <c r="G39" s="616"/>
      <c r="H39" s="616"/>
      <c r="I39" s="426"/>
      <c r="J39" s="426"/>
    </row>
    <row r="40" spans="1:42" x14ac:dyDescent="0.2">
      <c r="A40" s="616" t="s">
        <v>579</v>
      </c>
      <c r="B40" s="616"/>
      <c r="C40" s="616"/>
      <c r="D40" s="616"/>
      <c r="E40" s="616"/>
      <c r="F40" s="616"/>
      <c r="G40" s="616"/>
      <c r="H40" s="616"/>
      <c r="I40" s="1217"/>
      <c r="J40" s="1217"/>
    </row>
    <row r="41" spans="1:42" ht="35.25" customHeight="1" x14ac:dyDescent="0.2">
      <c r="A41" s="3002" t="s">
        <v>580</v>
      </c>
      <c r="B41" s="3002"/>
      <c r="C41" s="3002"/>
      <c r="D41" s="3002"/>
      <c r="E41" s="3002"/>
      <c r="F41" s="3002"/>
      <c r="G41" s="3002"/>
      <c r="H41" s="1215"/>
      <c r="I41" s="1217"/>
      <c r="J41" s="1217"/>
    </row>
    <row r="42" spans="1:42" ht="9" customHeight="1" x14ac:dyDescent="0.2">
      <c r="A42" s="1215"/>
      <c r="B42" s="1215"/>
      <c r="C42" s="1215"/>
      <c r="D42" s="1215"/>
      <c r="E42" s="1215"/>
      <c r="F42" s="1215"/>
      <c r="G42" s="1215"/>
      <c r="H42" s="1215"/>
      <c r="I42" s="1217"/>
      <c r="J42" s="1217"/>
    </row>
    <row r="43" spans="1:42" ht="9" customHeight="1" x14ac:dyDescent="0.2">
      <c r="A43" s="1216"/>
      <c r="I43" s="1217"/>
      <c r="J43" s="1217"/>
    </row>
    <row r="44" spans="1:42" x14ac:dyDescent="0.2">
      <c r="A44" s="292"/>
      <c r="B44" s="292"/>
      <c r="C44" s="292"/>
      <c r="D44" s="292"/>
      <c r="E44" s="292"/>
      <c r="F44" s="1217"/>
      <c r="G44" s="1217"/>
      <c r="H44" s="1217"/>
      <c r="I44" s="1217"/>
      <c r="J44" s="1217"/>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row>
    <row r="45" spans="1:42" x14ac:dyDescent="0.2">
      <c r="A45" s="292"/>
      <c r="B45" s="292"/>
      <c r="C45" s="292"/>
      <c r="D45" s="292"/>
      <c r="E45" s="292"/>
      <c r="F45" s="1217"/>
      <c r="G45" s="1217"/>
      <c r="H45" s="1217"/>
      <c r="I45" s="1217"/>
      <c r="J45" s="1217"/>
      <c r="K45" s="292"/>
      <c r="L45" s="292"/>
      <c r="M45" s="292"/>
      <c r="N45" s="292"/>
      <c r="O45" s="292"/>
    </row>
    <row r="46" spans="1:42" x14ac:dyDescent="0.2">
      <c r="A46" s="292"/>
      <c r="B46" s="292"/>
      <c r="C46" s="292"/>
      <c r="D46" s="292"/>
      <c r="E46" s="292"/>
      <c r="F46" s="1217"/>
      <c r="G46" s="1217"/>
      <c r="H46" s="1217"/>
      <c r="I46" s="1217"/>
      <c r="J46" s="1217"/>
      <c r="K46" s="292"/>
      <c r="L46" s="292"/>
      <c r="M46" s="292"/>
      <c r="N46" s="292"/>
      <c r="O46" s="292"/>
    </row>
    <row r="47" spans="1:42" x14ac:dyDescent="0.2">
      <c r="A47" s="292"/>
      <c r="B47" s="292"/>
      <c r="C47" s="292"/>
      <c r="D47" s="292"/>
      <c r="E47" s="292"/>
      <c r="F47" s="1217"/>
      <c r="G47" s="1217"/>
      <c r="H47" s="1217"/>
      <c r="I47" s="1217"/>
      <c r="J47" s="1217"/>
      <c r="K47" s="292"/>
      <c r="L47" s="292"/>
      <c r="M47" s="292"/>
      <c r="N47" s="292"/>
      <c r="O47" s="292"/>
    </row>
    <row r="48" spans="1:42" x14ac:dyDescent="0.2">
      <c r="A48" s="292"/>
      <c r="B48" s="292"/>
      <c r="C48" s="292"/>
      <c r="D48" s="292"/>
      <c r="E48" s="292"/>
      <c r="F48" s="1217"/>
      <c r="G48" s="1217"/>
      <c r="H48" s="1217"/>
      <c r="I48" s="1217"/>
      <c r="J48" s="1217"/>
      <c r="K48" s="292"/>
      <c r="L48" s="292"/>
      <c r="M48" s="292"/>
      <c r="N48" s="292"/>
      <c r="O48" s="292"/>
    </row>
    <row r="49" spans="1:15" x14ac:dyDescent="0.2">
      <c r="A49" s="292"/>
      <c r="B49" s="292"/>
      <c r="C49" s="292"/>
      <c r="D49" s="292"/>
      <c r="E49" s="292"/>
      <c r="F49" s="1217"/>
      <c r="G49" s="1217"/>
      <c r="H49" s="1217"/>
      <c r="I49" s="1217"/>
      <c r="J49" s="1217"/>
      <c r="K49" s="292"/>
      <c r="L49" s="292"/>
      <c r="M49" s="292"/>
      <c r="N49" s="292"/>
      <c r="O49" s="292"/>
    </row>
    <row r="50" spans="1:15" x14ac:dyDescent="0.2">
      <c r="A50" s="292"/>
      <c r="B50" s="292"/>
      <c r="C50" s="292"/>
      <c r="D50" s="292"/>
      <c r="E50" s="292"/>
      <c r="F50" s="1217"/>
      <c r="G50" s="1217"/>
      <c r="H50" s="1217"/>
      <c r="I50" s="1217"/>
      <c r="J50" s="1217"/>
      <c r="K50" s="292"/>
      <c r="L50" s="292"/>
      <c r="M50" s="292"/>
      <c r="N50" s="292"/>
      <c r="O50" s="292"/>
    </row>
    <row r="51" spans="1:15" x14ac:dyDescent="0.2">
      <c r="A51" s="292"/>
      <c r="B51" s="292"/>
      <c r="C51" s="292"/>
      <c r="D51" s="292"/>
      <c r="E51" s="292"/>
      <c r="F51" s="1217"/>
      <c r="G51" s="1217"/>
      <c r="H51" s="1217"/>
      <c r="I51" s="1217"/>
      <c r="J51" s="1217"/>
      <c r="K51" s="292"/>
      <c r="L51" s="292"/>
      <c r="M51" s="292"/>
      <c r="N51" s="292"/>
      <c r="O51" s="292"/>
    </row>
    <row r="52" spans="1:15" x14ac:dyDescent="0.2">
      <c r="A52" s="292"/>
      <c r="B52" s="292"/>
      <c r="C52" s="292"/>
      <c r="D52" s="292"/>
      <c r="E52" s="292"/>
      <c r="F52" s="1217"/>
      <c r="G52" s="1217"/>
      <c r="H52" s="1217"/>
      <c r="I52" s="1217"/>
      <c r="J52" s="1217"/>
      <c r="K52" s="292"/>
      <c r="L52" s="292"/>
      <c r="M52" s="292"/>
      <c r="N52" s="292"/>
      <c r="O52" s="292"/>
    </row>
    <row r="53" spans="1:15" x14ac:dyDescent="0.2">
      <c r="A53" s="292"/>
      <c r="B53" s="292"/>
      <c r="C53" s="292"/>
      <c r="D53" s="292"/>
      <c r="E53" s="292"/>
      <c r="F53" s="1217"/>
      <c r="G53" s="1217"/>
      <c r="H53" s="1217"/>
      <c r="I53" s="1217"/>
      <c r="J53" s="1217"/>
      <c r="K53" s="292"/>
      <c r="L53" s="292"/>
      <c r="M53" s="292"/>
      <c r="N53" s="292"/>
      <c r="O53" s="292"/>
    </row>
    <row r="54" spans="1:15" x14ac:dyDescent="0.2">
      <c r="A54" s="292"/>
      <c r="B54" s="292"/>
      <c r="C54" s="292"/>
      <c r="D54" s="292"/>
      <c r="E54" s="292"/>
      <c r="F54" s="1217"/>
      <c r="G54" s="1217"/>
      <c r="H54" s="1217"/>
      <c r="I54" s="1217"/>
      <c r="J54" s="1217"/>
      <c r="K54" s="292"/>
      <c r="L54" s="292"/>
      <c r="M54" s="292"/>
      <c r="N54" s="292"/>
      <c r="O54" s="292"/>
    </row>
    <row r="55" spans="1:15" ht="13.5" thickBot="1" x14ac:dyDescent="0.25">
      <c r="A55" s="292"/>
      <c r="B55" s="292"/>
      <c r="C55" s="292"/>
      <c r="D55" s="292"/>
      <c r="E55" s="292"/>
      <c r="F55" s="1217"/>
      <c r="G55" s="1217"/>
      <c r="H55" s="1217"/>
      <c r="I55" s="1217"/>
      <c r="J55" s="1217"/>
      <c r="K55" s="292"/>
      <c r="L55" s="292"/>
      <c r="M55" s="292"/>
      <c r="N55" s="292"/>
      <c r="O55" s="292"/>
    </row>
    <row r="56" spans="1:15" ht="13.5" thickBot="1" x14ac:dyDescent="0.25">
      <c r="A56" s="292"/>
      <c r="B56" s="292"/>
      <c r="C56" s="292"/>
      <c r="D56" s="1218" t="s">
        <v>17</v>
      </c>
      <c r="E56" s="1218" t="s">
        <v>17</v>
      </c>
      <c r="F56" s="1218" t="s">
        <v>17</v>
      </c>
      <c r="G56" s="1217"/>
      <c r="H56" s="1217"/>
      <c r="I56" s="1217"/>
      <c r="J56" s="1217"/>
      <c r="K56" s="292"/>
      <c r="L56" s="292"/>
      <c r="M56" s="292"/>
      <c r="N56" s="292"/>
      <c r="O56" s="292"/>
    </row>
    <row r="57" spans="1:15" x14ac:dyDescent="0.2">
      <c r="A57" s="292"/>
      <c r="B57" s="292"/>
      <c r="C57" s="292"/>
      <c r="D57" s="292"/>
      <c r="E57" s="292"/>
      <c r="F57" s="1217"/>
      <c r="G57" s="1217"/>
      <c r="H57" s="1217"/>
      <c r="I57" s="1217"/>
      <c r="J57" s="1217"/>
      <c r="K57" s="292"/>
      <c r="L57" s="292"/>
      <c r="M57" s="292"/>
      <c r="N57" s="292"/>
      <c r="O57" s="292"/>
    </row>
    <row r="58" spans="1:15" x14ac:dyDescent="0.2">
      <c r="A58" s="292"/>
      <c r="B58" s="292"/>
      <c r="C58" s="292"/>
      <c r="D58" s="292"/>
      <c r="E58" s="292"/>
      <c r="F58" s="1217"/>
      <c r="G58" s="1217"/>
      <c r="H58" s="1217"/>
      <c r="I58" s="1217"/>
      <c r="J58" s="1217"/>
      <c r="K58" s="292"/>
      <c r="L58" s="292"/>
      <c r="M58" s="292"/>
      <c r="N58" s="292"/>
      <c r="O58" s="292"/>
    </row>
    <row r="59" spans="1:15" x14ac:dyDescent="0.2">
      <c r="A59" s="292"/>
      <c r="B59" s="292"/>
      <c r="C59" s="292"/>
      <c r="D59" s="292"/>
      <c r="E59" s="292"/>
      <c r="F59" s="1217"/>
      <c r="G59" s="1217"/>
      <c r="H59" s="1217"/>
      <c r="I59" s="1217"/>
      <c r="J59" s="1217"/>
      <c r="K59" s="292"/>
      <c r="L59" s="292"/>
      <c r="M59" s="292"/>
      <c r="N59" s="292"/>
      <c r="O59" s="292"/>
    </row>
    <row r="60" spans="1:15" x14ac:dyDescent="0.2">
      <c r="A60" s="292"/>
      <c r="B60" s="292"/>
      <c r="C60" s="292"/>
      <c r="D60" s="292"/>
      <c r="E60" s="292"/>
      <c r="F60" s="1217"/>
      <c r="G60" s="1217"/>
      <c r="H60" s="1217"/>
      <c r="I60" s="1217"/>
      <c r="J60" s="1217"/>
      <c r="K60" s="292"/>
      <c r="L60" s="292"/>
      <c r="M60" s="292"/>
      <c r="N60" s="292"/>
      <c r="O60" s="292"/>
    </row>
    <row r="61" spans="1:15" x14ac:dyDescent="0.2">
      <c r="A61" s="292"/>
      <c r="B61" s="292"/>
      <c r="C61" s="292"/>
      <c r="D61" s="292"/>
      <c r="E61" s="292"/>
      <c r="F61" s="1217"/>
      <c r="G61" s="1217"/>
      <c r="H61" s="1217"/>
      <c r="K61" s="292"/>
      <c r="L61" s="292"/>
      <c r="M61" s="292"/>
      <c r="N61" s="292"/>
      <c r="O61" s="292"/>
    </row>
    <row r="62" spans="1:15" x14ac:dyDescent="0.2">
      <c r="A62" s="292"/>
      <c r="B62" s="292"/>
      <c r="C62" s="292"/>
      <c r="D62" s="292"/>
      <c r="E62" s="292"/>
      <c r="F62" s="1217"/>
      <c r="G62" s="1217"/>
      <c r="H62" s="1217"/>
      <c r="K62" s="292"/>
      <c r="L62" s="292"/>
      <c r="M62" s="292"/>
      <c r="N62" s="292"/>
      <c r="O62" s="292"/>
    </row>
    <row r="63" spans="1:15" x14ac:dyDescent="0.2">
      <c r="A63" s="292"/>
      <c r="B63" s="292"/>
      <c r="C63" s="292"/>
      <c r="D63" s="292"/>
      <c r="E63" s="292"/>
      <c r="F63" s="1217"/>
      <c r="G63" s="1217"/>
      <c r="H63" s="1217"/>
      <c r="K63" s="292"/>
      <c r="L63" s="292"/>
      <c r="M63" s="292"/>
      <c r="N63" s="292"/>
      <c r="O63" s="292"/>
    </row>
    <row r="64" spans="1:15" x14ac:dyDescent="0.2">
      <c r="A64" s="292"/>
      <c r="B64" s="292"/>
      <c r="C64" s="292"/>
      <c r="D64" s="292"/>
      <c r="E64" s="292"/>
      <c r="F64" s="1217"/>
      <c r="G64" s="1217"/>
      <c r="H64" s="1217"/>
      <c r="K64" s="292"/>
      <c r="L64" s="292"/>
      <c r="M64" s="292"/>
      <c r="N64" s="292"/>
      <c r="O64" s="292"/>
    </row>
    <row r="65" spans="1:15" x14ac:dyDescent="0.2">
      <c r="A65" s="292"/>
      <c r="B65" s="292"/>
      <c r="C65" s="292"/>
      <c r="D65" s="292"/>
      <c r="E65" s="292"/>
      <c r="F65" s="1217"/>
      <c r="G65" s="1217"/>
      <c r="H65" s="1217"/>
      <c r="K65" s="292"/>
      <c r="L65" s="292"/>
      <c r="M65" s="292"/>
      <c r="N65" s="292"/>
      <c r="O65" s="292"/>
    </row>
  </sheetData>
  <mergeCells count="26">
    <mergeCell ref="A41:G41"/>
    <mergeCell ref="D34:E34"/>
    <mergeCell ref="G34:H34"/>
    <mergeCell ref="D35:E35"/>
    <mergeCell ref="G35:H35"/>
    <mergeCell ref="D31:E31"/>
    <mergeCell ref="D32:E32"/>
    <mergeCell ref="D33:E33"/>
    <mergeCell ref="D36:E36"/>
    <mergeCell ref="G36:H36"/>
    <mergeCell ref="G33:H33"/>
    <mergeCell ref="G32:H32"/>
    <mergeCell ref="G31:H31"/>
    <mergeCell ref="G30:H30"/>
    <mergeCell ref="A1:H2"/>
    <mergeCell ref="A3:H3"/>
    <mergeCell ref="A4:H4"/>
    <mergeCell ref="A6:A12"/>
    <mergeCell ref="D6:H9"/>
    <mergeCell ref="D10:E10"/>
    <mergeCell ref="G10:H10"/>
    <mergeCell ref="B6:B12"/>
    <mergeCell ref="C6:C12"/>
    <mergeCell ref="D11:E11"/>
    <mergeCell ref="G11:H11"/>
    <mergeCell ref="D30:E30"/>
  </mergeCells>
  <printOptions horizontalCentered="1"/>
  <pageMargins left="0.7" right="0.7" top="0.75" bottom="0.5" header="0.3" footer="0.3"/>
  <pageSetup scale="7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44"/>
  <sheetViews>
    <sheetView zoomScaleNormal="100" workbookViewId="0">
      <selection activeCell="D10" sqref="D10"/>
    </sheetView>
  </sheetViews>
  <sheetFormatPr defaultRowHeight="12.75" x14ac:dyDescent="0.2"/>
  <cols>
    <col min="1" max="2" width="18.7109375" customWidth="1"/>
    <col min="3" max="3" width="20.5703125" customWidth="1"/>
    <col min="4" max="4" width="19.85546875" customWidth="1"/>
    <col min="5" max="5" width="21.28515625" customWidth="1"/>
    <col min="6" max="6" width="19.85546875" customWidth="1"/>
    <col min="7" max="7" width="19.28515625" customWidth="1"/>
  </cols>
  <sheetData>
    <row r="1" spans="1:8" x14ac:dyDescent="0.2">
      <c r="A1" s="32"/>
      <c r="B1" s="33"/>
      <c r="C1" s="33"/>
      <c r="D1" s="33"/>
      <c r="E1" s="33"/>
      <c r="F1" s="33"/>
      <c r="G1" s="34"/>
    </row>
    <row r="2" spans="1:8" ht="20.25" x14ac:dyDescent="0.3">
      <c r="A2" s="2583" t="s">
        <v>187</v>
      </c>
      <c r="B2" s="2584"/>
      <c r="C2" s="2584"/>
      <c r="D2" s="2584"/>
      <c r="E2" s="2584"/>
      <c r="F2" s="2584"/>
      <c r="G2" s="2585"/>
    </row>
    <row r="3" spans="1:8" ht="18" x14ac:dyDescent="0.25">
      <c r="A3" s="2549" t="s">
        <v>226</v>
      </c>
      <c r="B3" s="2550"/>
      <c r="C3" s="2550"/>
      <c r="D3" s="2550"/>
      <c r="E3" s="2550"/>
      <c r="F3" s="2550"/>
      <c r="G3" s="2551"/>
    </row>
    <row r="4" spans="1:8" ht="18" x14ac:dyDescent="0.25">
      <c r="A4" s="2549" t="s">
        <v>1</v>
      </c>
      <c r="B4" s="2550"/>
      <c r="C4" s="2550"/>
      <c r="D4" s="2550"/>
      <c r="E4" s="2550"/>
      <c r="F4" s="2550"/>
      <c r="G4" s="2551"/>
    </row>
    <row r="5" spans="1:8" x14ac:dyDescent="0.2">
      <c r="A5" s="361"/>
      <c r="B5" s="362"/>
      <c r="C5" s="362"/>
      <c r="D5" s="362"/>
      <c r="E5" s="362"/>
      <c r="F5" s="362"/>
      <c r="G5" s="363"/>
    </row>
    <row r="6" spans="1:8" ht="15.6" customHeight="1" x14ac:dyDescent="0.2">
      <c r="A6" s="3098" t="s">
        <v>188</v>
      </c>
      <c r="B6" s="364"/>
      <c r="C6" s="365"/>
      <c r="D6" s="365"/>
      <c r="E6" s="365"/>
      <c r="F6" s="365"/>
      <c r="G6" s="366"/>
    </row>
    <row r="7" spans="1:8" ht="15" x14ac:dyDescent="0.2">
      <c r="A7" s="3099"/>
      <c r="B7" s="367" t="s">
        <v>10</v>
      </c>
      <c r="C7" s="368" t="s">
        <v>189</v>
      </c>
      <c r="D7" s="368" t="s">
        <v>190</v>
      </c>
      <c r="E7" s="368" t="s">
        <v>191</v>
      </c>
      <c r="F7" s="368" t="s">
        <v>192</v>
      </c>
      <c r="G7" s="369" t="s">
        <v>193</v>
      </c>
    </row>
    <row r="8" spans="1:8" ht="13.5" customHeight="1" x14ac:dyDescent="0.2">
      <c r="A8" s="3099"/>
      <c r="B8" s="370" t="s">
        <v>15</v>
      </c>
      <c r="C8" s="371" t="s">
        <v>15</v>
      </c>
      <c r="D8" s="1791" t="s">
        <v>194</v>
      </c>
      <c r="E8" s="371" t="s">
        <v>15</v>
      </c>
      <c r="F8" s="371" t="s">
        <v>15</v>
      </c>
      <c r="G8" s="369"/>
    </row>
    <row r="9" spans="1:8" ht="6.75" customHeight="1" thickBot="1" x14ac:dyDescent="0.25">
      <c r="A9" s="3100"/>
      <c r="B9" s="373"/>
      <c r="C9" s="374"/>
      <c r="D9" s="375"/>
      <c r="E9" s="374"/>
      <c r="F9" s="374"/>
      <c r="G9" s="376"/>
    </row>
    <row r="10" spans="1:8" ht="9.6" customHeight="1" x14ac:dyDescent="0.2">
      <c r="A10" s="2476"/>
      <c r="B10" s="2172"/>
      <c r="C10" s="2477"/>
      <c r="D10" s="2288"/>
      <c r="E10" s="2477"/>
      <c r="F10" s="2477"/>
      <c r="G10" s="773"/>
      <c r="H10" s="265"/>
    </row>
    <row r="11" spans="1:8" x14ac:dyDescent="0.2">
      <c r="A11" s="534">
        <v>1980</v>
      </c>
      <c r="B11" s="2478">
        <v>259810</v>
      </c>
      <c r="C11" s="2478">
        <v>212072</v>
      </c>
      <c r="D11" s="2479">
        <v>1.2265776590169817</v>
      </c>
      <c r="E11" s="2478">
        <v>20156</v>
      </c>
      <c r="F11" s="2478">
        <v>67894</v>
      </c>
      <c r="G11" s="2480">
        <v>8.5000000000000006E-2</v>
      </c>
      <c r="H11" s="265"/>
    </row>
    <row r="12" spans="1:8" ht="9" customHeight="1" x14ac:dyDescent="0.2">
      <c r="A12" s="534"/>
      <c r="B12" s="2481"/>
      <c r="C12" s="2481"/>
      <c r="D12" s="2479"/>
      <c r="E12" s="2481"/>
      <c r="F12" s="2481"/>
      <c r="G12" s="2480"/>
      <c r="H12" s="265"/>
    </row>
    <row r="13" spans="1:8" x14ac:dyDescent="0.2">
      <c r="A13" s="534">
        <v>1985</v>
      </c>
      <c r="B13" s="2481">
        <v>500673</v>
      </c>
      <c r="C13" s="2481">
        <v>308617</v>
      </c>
      <c r="D13" s="2479">
        <v>1.6223117974706514</v>
      </c>
      <c r="E13" s="2481">
        <v>11182</v>
      </c>
      <c r="F13" s="2481">
        <v>203238</v>
      </c>
      <c r="G13" s="2480">
        <v>9.7500000000000003E-2</v>
      </c>
      <c r="H13" s="265"/>
    </row>
    <row r="14" spans="1:8" ht="9" customHeight="1" x14ac:dyDescent="0.2">
      <c r="A14" s="534"/>
      <c r="B14" s="2481"/>
      <c r="C14" s="2481"/>
      <c r="D14" s="2479"/>
      <c r="E14" s="2481"/>
      <c r="F14" s="2481"/>
      <c r="G14" s="2480"/>
      <c r="H14" s="265"/>
    </row>
    <row r="15" spans="1:8" ht="18" customHeight="1" x14ac:dyDescent="0.2">
      <c r="A15" s="534">
        <v>1990</v>
      </c>
      <c r="B15" s="2481">
        <v>837131</v>
      </c>
      <c r="C15" s="2481">
        <v>604047</v>
      </c>
      <c r="D15" s="2479">
        <v>1.3858706358942268</v>
      </c>
      <c r="E15" s="2481">
        <v>35689</v>
      </c>
      <c r="F15" s="2481">
        <v>268773</v>
      </c>
      <c r="G15" s="2480">
        <v>7.2499999999999995E-2</v>
      </c>
      <c r="H15" s="265"/>
    </row>
    <row r="16" spans="1:8" ht="18" customHeight="1" x14ac:dyDescent="0.2">
      <c r="A16" s="534">
        <v>1991</v>
      </c>
      <c r="B16" s="2481">
        <v>848251</v>
      </c>
      <c r="C16" s="2481">
        <v>687896</v>
      </c>
      <c r="D16" s="2479">
        <v>1.2331093653691838</v>
      </c>
      <c r="E16" s="2481">
        <v>34485</v>
      </c>
      <c r="F16" s="2481">
        <v>194840</v>
      </c>
      <c r="G16" s="2480">
        <v>7.2499999999999995E-2</v>
      </c>
      <c r="H16" s="265"/>
    </row>
    <row r="17" spans="1:8" ht="18" customHeight="1" x14ac:dyDescent="0.2">
      <c r="A17" s="534">
        <v>1992</v>
      </c>
      <c r="B17" s="2481">
        <v>915722</v>
      </c>
      <c r="C17" s="2481">
        <v>771421</v>
      </c>
      <c r="D17" s="2479">
        <v>1.1870586877982321</v>
      </c>
      <c r="E17" s="2481">
        <v>47528</v>
      </c>
      <c r="F17" s="2481">
        <v>191829</v>
      </c>
      <c r="G17" s="2480">
        <v>6.25E-2</v>
      </c>
      <c r="H17" s="265"/>
    </row>
    <row r="18" spans="1:8" ht="18" customHeight="1" x14ac:dyDescent="0.2">
      <c r="A18" s="534">
        <v>1993</v>
      </c>
      <c r="B18" s="2481">
        <v>951972</v>
      </c>
      <c r="C18" s="2481">
        <v>844803</v>
      </c>
      <c r="D18" s="2479">
        <v>1.1268567938324083</v>
      </c>
      <c r="E18" s="2481">
        <v>59622</v>
      </c>
      <c r="F18" s="2481">
        <v>166791</v>
      </c>
      <c r="G18" s="2480">
        <v>6.4000000000000001E-2</v>
      </c>
      <c r="H18" s="265"/>
    </row>
    <row r="19" spans="1:8" ht="18" customHeight="1" x14ac:dyDescent="0.2">
      <c r="A19" s="534">
        <v>1994</v>
      </c>
      <c r="B19" s="2481">
        <v>1001128.54</v>
      </c>
      <c r="C19" s="2481">
        <v>936698.39</v>
      </c>
      <c r="D19" s="2479">
        <v>1.0687843074012331</v>
      </c>
      <c r="E19" s="2481">
        <v>75569.45</v>
      </c>
      <c r="F19" s="2481">
        <v>139999.6</v>
      </c>
      <c r="G19" s="2480">
        <v>5.6500000000000002E-2</v>
      </c>
      <c r="H19" s="265"/>
    </row>
    <row r="20" spans="1:8" ht="18" customHeight="1" x14ac:dyDescent="0.2">
      <c r="A20" s="534">
        <v>1995</v>
      </c>
      <c r="B20" s="2481">
        <v>1032502.72</v>
      </c>
      <c r="C20" s="2481">
        <v>887730.27</v>
      </c>
      <c r="D20" s="2479">
        <v>1.1630815743164868</v>
      </c>
      <c r="E20" s="2481">
        <v>37277.910000000003</v>
      </c>
      <c r="F20" s="2481">
        <v>182050.35</v>
      </c>
      <c r="G20" s="2480">
        <v>7.1499999999999994E-2</v>
      </c>
      <c r="H20" s="265"/>
    </row>
    <row r="21" spans="1:8" ht="18" customHeight="1" x14ac:dyDescent="0.2">
      <c r="A21" s="534">
        <v>1996</v>
      </c>
      <c r="B21" s="2481">
        <v>1198220.76</v>
      </c>
      <c r="C21" s="2481">
        <v>1134193.8899999999</v>
      </c>
      <c r="D21" s="2479">
        <v>1.0564514326558399</v>
      </c>
      <c r="E21" s="2481">
        <v>83070.77</v>
      </c>
      <c r="F21" s="2481">
        <v>147097.64000000001</v>
      </c>
      <c r="G21" s="2480">
        <v>5.2999999999999999E-2</v>
      </c>
      <c r="H21" s="265"/>
    </row>
    <row r="22" spans="1:8" ht="18" customHeight="1" x14ac:dyDescent="0.2">
      <c r="A22" s="534">
        <v>1997</v>
      </c>
      <c r="B22" s="2481">
        <v>1368188</v>
      </c>
      <c r="C22" s="2481">
        <v>1192222</v>
      </c>
      <c r="D22" s="2479">
        <v>1.1499999999999999</v>
      </c>
      <c r="E22" s="2481">
        <v>47906</v>
      </c>
      <c r="F22" s="2481">
        <v>223871</v>
      </c>
      <c r="G22" s="2480">
        <v>5.8000000000000003E-2</v>
      </c>
      <c r="H22" s="265"/>
    </row>
    <row r="23" spans="1:8" ht="18" customHeight="1" x14ac:dyDescent="0.2">
      <c r="A23" s="534">
        <v>1998</v>
      </c>
      <c r="B23" s="2481">
        <v>1491487.71</v>
      </c>
      <c r="C23" s="2481">
        <v>1284724.57</v>
      </c>
      <c r="D23" s="2479">
        <v>1.160939663510911</v>
      </c>
      <c r="E23" s="2481">
        <v>49242</v>
      </c>
      <c r="F23" s="2481">
        <v>256005</v>
      </c>
      <c r="G23" s="2480">
        <v>5.3999999999999999E-2</v>
      </c>
      <c r="H23" s="265"/>
    </row>
    <row r="24" spans="1:8" ht="18" customHeight="1" x14ac:dyDescent="0.2">
      <c r="A24" s="534">
        <v>1999</v>
      </c>
      <c r="B24" s="2481">
        <v>1692755.15</v>
      </c>
      <c r="C24" s="2481">
        <v>1455468.63</v>
      </c>
      <c r="D24" s="2479">
        <v>1.163031009469438</v>
      </c>
      <c r="E24" s="2481">
        <v>54237.35</v>
      </c>
      <c r="F24" s="2481">
        <v>291523.88</v>
      </c>
      <c r="G24" s="2480">
        <v>5.2999999999999999E-2</v>
      </c>
      <c r="H24" s="265"/>
    </row>
    <row r="25" spans="1:8" ht="18" customHeight="1" x14ac:dyDescent="0.2">
      <c r="A25" s="534">
        <v>2000</v>
      </c>
      <c r="B25" s="2481">
        <v>1836184.15</v>
      </c>
      <c r="C25" s="2481">
        <v>1271347.05</v>
      </c>
      <c r="D25" s="2479">
        <v>1.4442823853644053</v>
      </c>
      <c r="E25" s="2481">
        <v>6565.7</v>
      </c>
      <c r="F25" s="2481">
        <v>571402.81000000006</v>
      </c>
      <c r="G25" s="2480">
        <v>7.0000000000000007E-2</v>
      </c>
      <c r="H25" s="265"/>
    </row>
    <row r="26" spans="1:8" ht="18" customHeight="1" x14ac:dyDescent="0.2">
      <c r="A26" s="534">
        <v>2001</v>
      </c>
      <c r="B26" s="2481">
        <v>1714533.56</v>
      </c>
      <c r="C26" s="2481">
        <v>1374415.87</v>
      </c>
      <c r="D26" s="2479">
        <v>1.2474634478718585</v>
      </c>
      <c r="E26" s="2481">
        <v>38564.21</v>
      </c>
      <c r="F26" s="2481">
        <v>378681.91</v>
      </c>
      <c r="G26" s="2480">
        <v>6.4000000000000001E-2</v>
      </c>
      <c r="H26" s="265"/>
    </row>
    <row r="27" spans="1:8" ht="18" customHeight="1" x14ac:dyDescent="0.2">
      <c r="A27" s="534">
        <v>2002</v>
      </c>
      <c r="B27" s="2481">
        <v>1444776.6</v>
      </c>
      <c r="C27" s="2481">
        <v>1435557.78</v>
      </c>
      <c r="D27" s="2479">
        <v>1.0064217686870118</v>
      </c>
      <c r="E27" s="2481">
        <v>142573</v>
      </c>
      <c r="F27" s="2481">
        <v>151792.99</v>
      </c>
      <c r="G27" s="2480">
        <v>5.7000000000000002E-2</v>
      </c>
      <c r="H27" s="265"/>
    </row>
    <row r="28" spans="1:8" ht="18" customHeight="1" x14ac:dyDescent="0.2">
      <c r="A28" s="534">
        <v>2003</v>
      </c>
      <c r="B28" s="2481">
        <v>1372489.89</v>
      </c>
      <c r="C28" s="2481">
        <v>1620607.03</v>
      </c>
      <c r="D28" s="2479">
        <v>0.84689864019656869</v>
      </c>
      <c r="E28" s="2481">
        <v>298996.2</v>
      </c>
      <c r="F28" s="2481">
        <v>50878.98</v>
      </c>
      <c r="G28" s="2480">
        <v>0.05</v>
      </c>
      <c r="H28" s="265"/>
    </row>
    <row r="29" spans="1:8" ht="18" customHeight="1" x14ac:dyDescent="0.2">
      <c r="A29" s="534">
        <v>2004</v>
      </c>
      <c r="B29" s="2481">
        <v>1590057</v>
      </c>
      <c r="C29" s="2481">
        <v>1860514</v>
      </c>
      <c r="D29" s="2479">
        <v>0.85465518973846988</v>
      </c>
      <c r="E29" s="2481">
        <v>321831</v>
      </c>
      <c r="F29" s="2481">
        <v>51373</v>
      </c>
      <c r="G29" s="2480">
        <v>0.04</v>
      </c>
      <c r="H29" s="265"/>
    </row>
    <row r="30" spans="1:8" ht="18" customHeight="1" x14ac:dyDescent="0.2">
      <c r="A30" s="534">
        <v>2005</v>
      </c>
      <c r="B30" s="2481">
        <v>1728856</v>
      </c>
      <c r="C30" s="2481">
        <v>1946593</v>
      </c>
      <c r="D30" s="2479">
        <v>0.88814456848452661</v>
      </c>
      <c r="E30" s="2481">
        <v>282953</v>
      </c>
      <c r="F30" s="2481">
        <v>65215</v>
      </c>
      <c r="G30" s="2480">
        <v>3.9E-2</v>
      </c>
      <c r="H30" s="265"/>
    </row>
    <row r="31" spans="1:8" ht="18" customHeight="1" x14ac:dyDescent="0.2">
      <c r="A31" s="534">
        <v>2006</v>
      </c>
      <c r="B31" s="2481">
        <v>1840181.46</v>
      </c>
      <c r="C31" s="2481">
        <v>1910562.76</v>
      </c>
      <c r="D31" s="2479">
        <f t="shared" ref="D31:D38" si="0">B31/C31</f>
        <v>0.96316200573280297</v>
      </c>
      <c r="E31" s="2481">
        <v>185883.1</v>
      </c>
      <c r="F31" s="2481">
        <v>115501.8</v>
      </c>
      <c r="G31" s="2480">
        <v>4.4999999999999998E-2</v>
      </c>
      <c r="H31" s="265"/>
    </row>
    <row r="32" spans="1:8" ht="18" customHeight="1" x14ac:dyDescent="0.2">
      <c r="A32" s="534">
        <v>2007</v>
      </c>
      <c r="B32" s="2482">
        <v>2006652</v>
      </c>
      <c r="C32" s="2481">
        <v>1930465</v>
      </c>
      <c r="D32" s="2479">
        <f t="shared" si="0"/>
        <v>1.0394656209773292</v>
      </c>
      <c r="E32" s="2481">
        <v>113806</v>
      </c>
      <c r="F32" s="2481">
        <v>189993</v>
      </c>
      <c r="G32" s="2480">
        <v>4.99E-2</v>
      </c>
      <c r="H32" s="265"/>
    </row>
    <row r="33" spans="1:8" ht="18" customHeight="1" x14ac:dyDescent="0.2">
      <c r="A33" s="534">
        <v>2008</v>
      </c>
      <c r="B33" s="2482">
        <v>2035275.33</v>
      </c>
      <c r="C33" s="2481">
        <v>1889056.7</v>
      </c>
      <c r="D33" s="2479">
        <f t="shared" si="0"/>
        <v>1.0774029863688053</v>
      </c>
      <c r="E33" s="2481">
        <v>84931.63</v>
      </c>
      <c r="F33" s="2481">
        <v>231150.35</v>
      </c>
      <c r="G33" s="2480">
        <v>5.3699999999999998E-2</v>
      </c>
      <c r="H33" s="265"/>
    </row>
    <row r="34" spans="1:8" ht="18" customHeight="1" x14ac:dyDescent="0.2">
      <c r="A34" s="534">
        <v>2009</v>
      </c>
      <c r="B34" s="2482">
        <v>1561308.08</v>
      </c>
      <c r="C34" s="2481">
        <v>1945001.13</v>
      </c>
      <c r="D34" s="2479">
        <f t="shared" si="0"/>
        <v>0.80272862360753494</v>
      </c>
      <c r="E34" s="2481">
        <v>414302.58</v>
      </c>
      <c r="F34" s="2481">
        <v>30609.53</v>
      </c>
      <c r="G34" s="2480">
        <v>5.3800000000000001E-2</v>
      </c>
      <c r="H34" s="265"/>
    </row>
    <row r="35" spans="1:8" ht="18" customHeight="1" x14ac:dyDescent="0.2">
      <c r="A35" s="534">
        <v>2010</v>
      </c>
      <c r="B35" s="2482">
        <v>1784273.45</v>
      </c>
      <c r="C35" s="2481">
        <v>2204590.98</v>
      </c>
      <c r="D35" s="2479">
        <f t="shared" si="0"/>
        <v>0.80934443903059061</v>
      </c>
      <c r="E35" s="2481">
        <v>448954.1</v>
      </c>
      <c r="F35" s="2481">
        <v>28636.57</v>
      </c>
      <c r="G35" s="2480">
        <v>4.5199999999999997E-2</v>
      </c>
      <c r="H35" s="265"/>
    </row>
    <row r="36" spans="1:8" ht="18" customHeight="1" x14ac:dyDescent="0.2">
      <c r="A36" s="534">
        <v>2011</v>
      </c>
      <c r="B36" s="2482">
        <v>2019906.31</v>
      </c>
      <c r="C36" s="2481">
        <v>2377261.91</v>
      </c>
      <c r="D36" s="2479">
        <f t="shared" si="0"/>
        <v>0.84967764868617268</v>
      </c>
      <c r="E36" s="2481">
        <v>396345.61</v>
      </c>
      <c r="F36" s="2481">
        <v>38990.01</v>
      </c>
      <c r="G36" s="2480">
        <v>4.2599999999999999E-2</v>
      </c>
      <c r="H36" s="265"/>
    </row>
    <row r="37" spans="1:8" ht="18" customHeight="1" x14ac:dyDescent="0.2">
      <c r="A37" s="534">
        <v>2012</v>
      </c>
      <c r="B37" s="2482">
        <v>2050785</v>
      </c>
      <c r="C37" s="2481">
        <v>2858971</v>
      </c>
      <c r="D37" s="2479">
        <f t="shared" si="0"/>
        <v>0.71731577550104564</v>
      </c>
      <c r="E37" s="2481">
        <v>823419</v>
      </c>
      <c r="F37" s="2481">
        <v>15233</v>
      </c>
      <c r="G37" s="2480">
        <v>2.9499999999999998E-2</v>
      </c>
      <c r="H37" s="265"/>
    </row>
    <row r="38" spans="1:8" ht="18" customHeight="1" x14ac:dyDescent="0.2">
      <c r="A38" s="534">
        <v>2013</v>
      </c>
      <c r="B38" s="2482">
        <v>2166151</v>
      </c>
      <c r="C38" s="2481">
        <v>2908473</v>
      </c>
      <c r="D38" s="2479">
        <f t="shared" si="0"/>
        <v>0.74477260060519734</v>
      </c>
      <c r="E38" s="2481">
        <v>758571</v>
      </c>
      <c r="F38" s="2481">
        <v>16249</v>
      </c>
      <c r="G38" s="2480">
        <v>2.6800000000000001E-2</v>
      </c>
      <c r="H38" s="265"/>
    </row>
    <row r="39" spans="1:8" ht="2.4500000000000002" customHeight="1" thickBot="1" x14ac:dyDescent="0.25">
      <c r="A39" s="2103"/>
      <c r="B39" s="2483"/>
      <c r="C39" s="2484"/>
      <c r="D39" s="2485"/>
      <c r="E39" s="2484"/>
      <c r="F39" s="2484"/>
      <c r="G39" s="2486"/>
      <c r="H39" s="265"/>
    </row>
    <row r="40" spans="1:8" ht="8.4499999999999993" customHeight="1" x14ac:dyDescent="0.2">
      <c r="A40" s="383"/>
      <c r="B40" s="384"/>
      <c r="C40" s="384"/>
      <c r="D40" s="384"/>
      <c r="E40" s="384"/>
      <c r="F40" s="384"/>
      <c r="G40" s="385"/>
    </row>
    <row r="41" spans="1:8" x14ac:dyDescent="0.2">
      <c r="A41" s="2545" t="s">
        <v>895</v>
      </c>
      <c r="B41" s="2545"/>
      <c r="C41" s="2545"/>
      <c r="D41" s="2545"/>
      <c r="E41" s="2545"/>
      <c r="F41" s="2545"/>
      <c r="G41" s="2545"/>
    </row>
    <row r="42" spans="1:8" ht="13.15" customHeight="1" x14ac:dyDescent="0.2">
      <c r="A42" s="2545" t="s">
        <v>196</v>
      </c>
      <c r="B42" s="2545"/>
      <c r="C42" s="2545"/>
      <c r="D42" s="2545"/>
      <c r="E42" s="2545"/>
      <c r="F42" s="2545"/>
      <c r="G42" s="2545"/>
    </row>
    <row r="43" spans="1:8" ht="13.15" customHeight="1" x14ac:dyDescent="0.2">
      <c r="A43" s="2545" t="s">
        <v>23</v>
      </c>
      <c r="B43" s="2545"/>
      <c r="C43" s="2545"/>
      <c r="D43" s="2545"/>
      <c r="E43" s="2545"/>
      <c r="F43" s="2545"/>
      <c r="G43" s="2545"/>
    </row>
    <row r="44" spans="1:8" ht="49.9" customHeight="1" x14ac:dyDescent="0.2">
      <c r="A44" s="3096" t="s">
        <v>225</v>
      </c>
      <c r="B44" s="3097"/>
      <c r="C44" s="3097"/>
      <c r="D44" s="3097"/>
      <c r="E44" s="3097"/>
      <c r="F44" s="3097"/>
      <c r="G44" s="3097"/>
    </row>
  </sheetData>
  <mergeCells count="8">
    <mergeCell ref="A43:G43"/>
    <mergeCell ref="A44:G44"/>
    <mergeCell ref="A2:G2"/>
    <mergeCell ref="A3:G3"/>
    <mergeCell ref="A4:G4"/>
    <mergeCell ref="A41:G41"/>
    <mergeCell ref="A42:G42"/>
    <mergeCell ref="A6:A9"/>
  </mergeCells>
  <printOptions horizontalCentered="1"/>
  <pageMargins left="0.7" right="0.7" top="0.5" bottom="0.5" header="0.3" footer="0.3"/>
  <pageSetup scale="76"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L61"/>
  <sheetViews>
    <sheetView zoomScaleNormal="100" workbookViewId="0">
      <selection activeCell="D10" sqref="D10"/>
    </sheetView>
  </sheetViews>
  <sheetFormatPr defaultColWidth="9.140625" defaultRowHeight="12.75" x14ac:dyDescent="0.2"/>
  <cols>
    <col min="1" max="1" width="17.5703125" style="105" customWidth="1"/>
    <col min="2" max="2" width="21.85546875" style="105" customWidth="1"/>
    <col min="3" max="3" width="21.7109375" style="105" customWidth="1"/>
    <col min="4" max="4" width="23.140625" style="105" customWidth="1"/>
    <col min="5" max="5" width="25.5703125" style="143" customWidth="1"/>
    <col min="6" max="6" width="21.28515625" style="292" customWidth="1"/>
    <col min="7" max="8" width="9.140625" style="292"/>
    <col min="9" max="9" width="9.140625" style="105"/>
    <col min="10" max="10" width="14.28515625" style="105" bestFit="1" customWidth="1"/>
    <col min="11" max="16384" width="9.140625" style="105"/>
  </cols>
  <sheetData>
    <row r="1" spans="1:12" x14ac:dyDescent="0.2">
      <c r="A1" s="32"/>
      <c r="B1" s="33"/>
      <c r="C1" s="33"/>
      <c r="D1" s="33"/>
      <c r="E1" s="33"/>
      <c r="F1" s="386"/>
    </row>
    <row r="2" spans="1:12" s="143" customFormat="1" ht="20.25" x14ac:dyDescent="0.3">
      <c r="A2" s="2583" t="s">
        <v>198</v>
      </c>
      <c r="B2" s="2584"/>
      <c r="C2" s="2584"/>
      <c r="D2" s="2584"/>
      <c r="E2" s="2584"/>
      <c r="F2" s="2585"/>
      <c r="G2" s="387"/>
      <c r="H2" s="387"/>
    </row>
    <row r="3" spans="1:12" ht="18" x14ac:dyDescent="0.25">
      <c r="A3" s="2549" t="s">
        <v>227</v>
      </c>
      <c r="B3" s="2550"/>
      <c r="C3" s="2550"/>
      <c r="D3" s="2550"/>
      <c r="E3" s="2550"/>
      <c r="F3" s="2551"/>
      <c r="G3" s="105"/>
      <c r="H3" s="105"/>
    </row>
    <row r="4" spans="1:12" ht="18" x14ac:dyDescent="0.25">
      <c r="A4" s="2549" t="s">
        <v>1</v>
      </c>
      <c r="B4" s="2550"/>
      <c r="C4" s="2550"/>
      <c r="D4" s="2550"/>
      <c r="E4" s="2550"/>
      <c r="F4" s="2551"/>
      <c r="G4" s="105"/>
      <c r="H4" s="105"/>
    </row>
    <row r="5" spans="1:12" x14ac:dyDescent="0.2">
      <c r="A5" s="388"/>
      <c r="B5" s="389"/>
      <c r="C5" s="389"/>
      <c r="D5" s="389"/>
      <c r="E5" s="389"/>
      <c r="F5" s="390"/>
    </row>
    <row r="6" spans="1:12" x14ac:dyDescent="0.2">
      <c r="A6" s="3101" t="s">
        <v>188</v>
      </c>
      <c r="B6" s="391"/>
      <c r="C6" s="392"/>
      <c r="D6" s="392"/>
      <c r="E6" s="392"/>
      <c r="F6" s="393"/>
    </row>
    <row r="7" spans="1:12" ht="15" x14ac:dyDescent="0.25">
      <c r="A7" s="3102"/>
      <c r="B7" s="394" t="s">
        <v>10</v>
      </c>
      <c r="C7" s="395" t="s">
        <v>189</v>
      </c>
      <c r="D7" s="395" t="s">
        <v>191</v>
      </c>
      <c r="E7" s="396" t="s">
        <v>199</v>
      </c>
      <c r="F7" s="369" t="s">
        <v>193</v>
      </c>
    </row>
    <row r="8" spans="1:12" x14ac:dyDescent="0.2">
      <c r="A8" s="3102"/>
      <c r="B8" s="397" t="s">
        <v>15</v>
      </c>
      <c r="C8" s="398" t="s">
        <v>15</v>
      </c>
      <c r="D8" s="399" t="s">
        <v>15</v>
      </c>
      <c r="E8" s="347"/>
      <c r="F8" s="400"/>
    </row>
    <row r="9" spans="1:12" ht="5.25" customHeight="1" thickBot="1" x14ac:dyDescent="0.25">
      <c r="A9" s="3103"/>
      <c r="B9" s="401"/>
      <c r="C9" s="13"/>
      <c r="D9" s="13"/>
      <c r="E9" s="13"/>
      <c r="F9" s="14"/>
    </row>
    <row r="10" spans="1:12" x14ac:dyDescent="0.2">
      <c r="A10" s="15"/>
      <c r="B10" s="402"/>
      <c r="C10" s="69"/>
      <c r="D10" s="71"/>
      <c r="E10" s="71"/>
      <c r="F10" s="403"/>
      <c r="G10" s="404"/>
      <c r="H10" s="404"/>
      <c r="I10" s="404"/>
      <c r="J10" s="404"/>
      <c r="K10" s="404"/>
      <c r="L10" s="404"/>
    </row>
    <row r="11" spans="1:12" s="404" customFormat="1" x14ac:dyDescent="0.2">
      <c r="A11" s="380">
        <v>1980</v>
      </c>
      <c r="B11" s="405">
        <v>53840</v>
      </c>
      <c r="C11" s="406">
        <v>73996</v>
      </c>
      <c r="D11" s="406">
        <v>20156</v>
      </c>
      <c r="E11" s="407">
        <v>0.7276068976701443</v>
      </c>
      <c r="F11" s="408">
        <v>8.5000000000000006E-2</v>
      </c>
    </row>
    <row r="12" spans="1:12" s="404" customFormat="1" x14ac:dyDescent="0.2">
      <c r="A12" s="380"/>
      <c r="B12" s="409"/>
      <c r="C12" s="409"/>
      <c r="D12" s="409"/>
      <c r="E12" s="410"/>
      <c r="F12" s="408"/>
    </row>
    <row r="13" spans="1:12" s="404" customFormat="1" x14ac:dyDescent="0.2">
      <c r="A13" s="380">
        <v>1985</v>
      </c>
      <c r="B13" s="409">
        <v>28722</v>
      </c>
      <c r="C13" s="409">
        <v>39904</v>
      </c>
      <c r="D13" s="409">
        <v>11182</v>
      </c>
      <c r="E13" s="407">
        <f>+B13/C13</f>
        <v>0.71977746591820368</v>
      </c>
      <c r="F13" s="408">
        <v>9.7500000000000003E-2</v>
      </c>
    </row>
    <row r="14" spans="1:12" s="404" customFormat="1" x14ac:dyDescent="0.2">
      <c r="A14" s="380"/>
      <c r="B14" s="409"/>
      <c r="C14" s="409"/>
      <c r="D14" s="409"/>
      <c r="E14" s="407" t="s">
        <v>17</v>
      </c>
      <c r="F14" s="408"/>
    </row>
    <row r="15" spans="1:12" s="404" customFormat="1" ht="18" customHeight="1" x14ac:dyDescent="0.2">
      <c r="A15" s="380">
        <v>1990</v>
      </c>
      <c r="B15" s="409">
        <v>95068</v>
      </c>
      <c r="C15" s="409">
        <v>130758</v>
      </c>
      <c r="D15" s="409">
        <v>35689</v>
      </c>
      <c r="E15" s="407">
        <f t="shared" ref="E15:E36" si="0">+B15/C15</f>
        <v>0.72705302926016002</v>
      </c>
      <c r="F15" s="408">
        <v>7.2499999999999995E-2</v>
      </c>
    </row>
    <row r="16" spans="1:12" s="404" customFormat="1" ht="18" customHeight="1" x14ac:dyDescent="0.2">
      <c r="A16" s="380">
        <v>1991</v>
      </c>
      <c r="B16" s="409">
        <v>147301</v>
      </c>
      <c r="C16" s="409">
        <v>181786</v>
      </c>
      <c r="D16" s="409">
        <v>34485</v>
      </c>
      <c r="E16" s="407">
        <f t="shared" si="0"/>
        <v>0.8102989229093549</v>
      </c>
      <c r="F16" s="408">
        <v>7.2499999999999995E-2</v>
      </c>
    </row>
    <row r="17" spans="1:12" s="404" customFormat="1" ht="18" customHeight="1" x14ac:dyDescent="0.2">
      <c r="A17" s="380">
        <v>1992</v>
      </c>
      <c r="B17" s="409">
        <v>172372</v>
      </c>
      <c r="C17" s="409">
        <v>219900</v>
      </c>
      <c r="D17" s="409">
        <v>47528</v>
      </c>
      <c r="E17" s="407">
        <f t="shared" si="0"/>
        <v>0.78386539336061845</v>
      </c>
      <c r="F17" s="408">
        <v>6.25E-2</v>
      </c>
      <c r="G17" s="411"/>
      <c r="H17" s="411"/>
    </row>
    <row r="18" spans="1:12" s="404" customFormat="1" ht="18" customHeight="1" x14ac:dyDescent="0.2">
      <c r="A18" s="380">
        <v>1993</v>
      </c>
      <c r="B18" s="409">
        <v>215695</v>
      </c>
      <c r="C18" s="409">
        <v>275317</v>
      </c>
      <c r="D18" s="409">
        <v>59622</v>
      </c>
      <c r="E18" s="407">
        <f t="shared" si="0"/>
        <v>0.78344235917142779</v>
      </c>
      <c r="F18" s="408">
        <v>6.4000000000000001E-2</v>
      </c>
      <c r="G18" s="411"/>
      <c r="H18" s="411"/>
    </row>
    <row r="19" spans="1:12" s="404" customFormat="1" ht="18" customHeight="1" x14ac:dyDescent="0.2">
      <c r="A19" s="380">
        <v>1994</v>
      </c>
      <c r="B19" s="409">
        <v>308515.67</v>
      </c>
      <c r="C19" s="409">
        <v>384085.12</v>
      </c>
      <c r="D19" s="409">
        <v>75569.45</v>
      </c>
      <c r="E19" s="407">
        <f t="shared" si="0"/>
        <v>0.80324817061384723</v>
      </c>
      <c r="F19" s="408">
        <v>5.6500000000000002E-2</v>
      </c>
      <c r="G19" s="411"/>
      <c r="H19" s="411"/>
    </row>
    <row r="20" spans="1:12" s="404" customFormat="1" ht="18" customHeight="1" x14ac:dyDescent="0.2">
      <c r="A20" s="380">
        <v>1995</v>
      </c>
      <c r="B20" s="409">
        <v>218493.32</v>
      </c>
      <c r="C20" s="409">
        <v>255771.23</v>
      </c>
      <c r="D20" s="409">
        <v>37277.910000000003</v>
      </c>
      <c r="E20" s="407">
        <f t="shared" si="0"/>
        <v>0.85425291968920825</v>
      </c>
      <c r="F20" s="408">
        <v>7.1499999999999994E-2</v>
      </c>
      <c r="G20" s="411"/>
      <c r="H20" s="411"/>
    </row>
    <row r="21" spans="1:12" s="404" customFormat="1" ht="18" customHeight="1" x14ac:dyDescent="0.2">
      <c r="A21" s="380">
        <v>1996</v>
      </c>
      <c r="B21" s="409">
        <v>493597.16</v>
      </c>
      <c r="C21" s="409">
        <v>576667.93000000005</v>
      </c>
      <c r="D21" s="409">
        <v>83070.770000000077</v>
      </c>
      <c r="E21" s="407">
        <f t="shared" si="0"/>
        <v>0.8559469572029087</v>
      </c>
      <c r="F21" s="408">
        <v>5.2999999999999999E-2</v>
      </c>
      <c r="G21" s="411"/>
      <c r="H21" s="411"/>
    </row>
    <row r="22" spans="1:12" s="404" customFormat="1" ht="18" customHeight="1" x14ac:dyDescent="0.2">
      <c r="A22" s="380">
        <v>1997</v>
      </c>
      <c r="B22" s="409">
        <v>353823</v>
      </c>
      <c r="C22" s="409">
        <v>401729</v>
      </c>
      <c r="D22" s="409">
        <v>47906</v>
      </c>
      <c r="E22" s="407">
        <f t="shared" si="0"/>
        <v>0.88075045615327741</v>
      </c>
      <c r="F22" s="408">
        <v>5.8000000000000003E-2</v>
      </c>
      <c r="G22" s="411"/>
      <c r="H22" s="411"/>
    </row>
    <row r="23" spans="1:12" s="404" customFormat="1" ht="18" customHeight="1" x14ac:dyDescent="0.2">
      <c r="A23" s="380">
        <v>1998</v>
      </c>
      <c r="B23" s="409">
        <v>358514</v>
      </c>
      <c r="C23" s="409">
        <v>407756</v>
      </c>
      <c r="D23" s="409">
        <v>49242</v>
      </c>
      <c r="E23" s="407">
        <f t="shared" si="0"/>
        <v>0.87923660228175671</v>
      </c>
      <c r="F23" s="408">
        <v>5.3999999999999999E-2</v>
      </c>
      <c r="G23" s="412"/>
      <c r="H23" s="411"/>
    </row>
    <row r="24" spans="1:12" s="404" customFormat="1" ht="18" customHeight="1" x14ac:dyDescent="0.2">
      <c r="A24" s="380">
        <v>1999</v>
      </c>
      <c r="B24" s="409">
        <v>413445.94</v>
      </c>
      <c r="C24" s="409">
        <v>467683.29</v>
      </c>
      <c r="D24" s="409">
        <v>54237.35</v>
      </c>
      <c r="E24" s="407">
        <f t="shared" si="0"/>
        <v>0.88402974585643213</v>
      </c>
      <c r="F24" s="408">
        <v>5.2999999999999999E-2</v>
      </c>
      <c r="G24" s="412"/>
      <c r="H24" s="411"/>
    </row>
    <row r="25" spans="1:12" s="404" customFormat="1" ht="18" customHeight="1" x14ac:dyDescent="0.2">
      <c r="A25" s="380">
        <v>2000</v>
      </c>
      <c r="B25" s="409">
        <v>63217.98</v>
      </c>
      <c r="C25" s="409">
        <v>69783.679999999993</v>
      </c>
      <c r="D25" s="409">
        <v>6565.6999999999898</v>
      </c>
      <c r="E25" s="407">
        <f t="shared" si="0"/>
        <v>0.90591353164522148</v>
      </c>
      <c r="F25" s="408">
        <v>7.0000000000000007E-2</v>
      </c>
      <c r="G25" s="412"/>
      <c r="H25" s="411"/>
    </row>
    <row r="26" spans="1:12" s="404" customFormat="1" ht="18" customHeight="1" x14ac:dyDescent="0.2">
      <c r="A26" s="380">
        <v>2001</v>
      </c>
      <c r="B26" s="409">
        <v>308513.68</v>
      </c>
      <c r="C26" s="409">
        <v>347077.89</v>
      </c>
      <c r="D26" s="409">
        <v>38564.21</v>
      </c>
      <c r="E26" s="407">
        <f t="shared" si="0"/>
        <v>0.88888888888888884</v>
      </c>
      <c r="F26" s="408">
        <v>6.4000000000000001E-2</v>
      </c>
      <c r="G26" s="412"/>
      <c r="H26" s="411"/>
    </row>
    <row r="27" spans="1:12" s="404" customFormat="1" ht="18" customHeight="1" x14ac:dyDescent="0.2">
      <c r="A27" s="380">
        <v>2002</v>
      </c>
      <c r="B27" s="409">
        <v>778351</v>
      </c>
      <c r="C27" s="409">
        <v>920925.2</v>
      </c>
      <c r="D27" s="409">
        <v>142573</v>
      </c>
      <c r="E27" s="407">
        <f t="shared" si="0"/>
        <v>0.84518373479192455</v>
      </c>
      <c r="F27" s="408">
        <v>5.7000000000000002E-2</v>
      </c>
      <c r="G27" s="412"/>
      <c r="H27" s="411"/>
    </row>
    <row r="28" spans="1:12" s="404" customFormat="1" ht="18" customHeight="1" x14ac:dyDescent="0.2">
      <c r="A28" s="380">
        <v>2003</v>
      </c>
      <c r="B28" s="409">
        <v>1069966</v>
      </c>
      <c r="C28" s="409">
        <v>1368962</v>
      </c>
      <c r="D28" s="409">
        <v>298996.13</v>
      </c>
      <c r="E28" s="407">
        <f t="shared" si="0"/>
        <v>0.78158926252153094</v>
      </c>
      <c r="F28" s="408">
        <v>0.05</v>
      </c>
      <c r="G28" s="412"/>
      <c r="H28" s="411"/>
    </row>
    <row r="29" spans="1:12" s="404" customFormat="1" ht="18" customHeight="1" x14ac:dyDescent="0.2">
      <c r="A29" s="380">
        <v>2004</v>
      </c>
      <c r="B29" s="409">
        <v>1229811.01</v>
      </c>
      <c r="C29" s="409">
        <v>1551642.12</v>
      </c>
      <c r="D29" s="409">
        <v>321831</v>
      </c>
      <c r="E29" s="407">
        <f t="shared" si="0"/>
        <v>0.79258676607721879</v>
      </c>
      <c r="F29" s="408">
        <v>0.04</v>
      </c>
      <c r="G29" s="292"/>
      <c r="H29" s="292"/>
      <c r="I29" s="105"/>
      <c r="J29" s="105"/>
      <c r="K29" s="105"/>
      <c r="L29" s="105"/>
    </row>
    <row r="30" spans="1:12" ht="18" customHeight="1" x14ac:dyDescent="0.2">
      <c r="A30" s="380">
        <v>2005</v>
      </c>
      <c r="B30" s="409">
        <v>1197558.3999999999</v>
      </c>
      <c r="C30" s="409">
        <v>1480511.5</v>
      </c>
      <c r="D30" s="409">
        <v>282953.09999999998</v>
      </c>
      <c r="E30" s="407">
        <f t="shared" si="0"/>
        <v>0.80888152506751887</v>
      </c>
      <c r="F30" s="408">
        <v>3.9E-2</v>
      </c>
    </row>
    <row r="31" spans="1:12" ht="18" customHeight="1" x14ac:dyDescent="0.2">
      <c r="A31" s="380">
        <v>2006</v>
      </c>
      <c r="B31" s="409">
        <v>971052.22</v>
      </c>
      <c r="C31" s="409">
        <v>1156935.32</v>
      </c>
      <c r="D31" s="409">
        <v>185883.1</v>
      </c>
      <c r="E31" s="407">
        <f t="shared" si="0"/>
        <v>0.83933146755343235</v>
      </c>
      <c r="F31" s="408">
        <v>4.4999999999999998E-2</v>
      </c>
    </row>
    <row r="32" spans="1:12" ht="18" customHeight="1" x14ac:dyDescent="0.2">
      <c r="A32" s="380">
        <v>2007</v>
      </c>
      <c r="B32" s="413">
        <v>815236</v>
      </c>
      <c r="C32" s="409">
        <v>929041</v>
      </c>
      <c r="D32" s="409">
        <v>113805</v>
      </c>
      <c r="E32" s="407">
        <f t="shared" si="0"/>
        <v>0.87750271516542322</v>
      </c>
      <c r="F32" s="408">
        <v>4.99E-2</v>
      </c>
    </row>
    <row r="33" spans="1:12" ht="18" customHeight="1" x14ac:dyDescent="0.2">
      <c r="A33" s="380">
        <v>2008</v>
      </c>
      <c r="B33" s="413">
        <v>698799.46</v>
      </c>
      <c r="C33" s="409">
        <v>783731.08</v>
      </c>
      <c r="D33" s="409">
        <v>84931.63</v>
      </c>
      <c r="E33" s="407">
        <f t="shared" si="0"/>
        <v>0.89163168060146347</v>
      </c>
      <c r="F33" s="408">
        <v>5.3699999999999998E-2</v>
      </c>
    </row>
    <row r="34" spans="1:12" ht="18" customHeight="1" x14ac:dyDescent="0.2">
      <c r="A34" s="380">
        <v>2009</v>
      </c>
      <c r="B34" s="413">
        <v>1376305.65</v>
      </c>
      <c r="C34" s="409">
        <v>1790608.23</v>
      </c>
      <c r="D34" s="409">
        <v>414302.58</v>
      </c>
      <c r="E34" s="407">
        <f>+B34/C34</f>
        <v>0.76862466448062727</v>
      </c>
      <c r="F34" s="408">
        <v>5.3800000000000001E-2</v>
      </c>
    </row>
    <row r="35" spans="1:12" ht="18" customHeight="1" x14ac:dyDescent="0.2">
      <c r="A35" s="380">
        <v>2010</v>
      </c>
      <c r="B35" s="413">
        <v>1576484.85</v>
      </c>
      <c r="C35" s="409">
        <v>2025438.95</v>
      </c>
      <c r="D35" s="409">
        <f>+C35-B35</f>
        <v>448954.09999999986</v>
      </c>
      <c r="E35" s="407">
        <f>+B35/C35</f>
        <v>0.77834231932786724</v>
      </c>
      <c r="F35" s="408">
        <v>4.5199999999999997E-2</v>
      </c>
    </row>
    <row r="36" spans="1:12" ht="18" customHeight="1" x14ac:dyDescent="0.2">
      <c r="A36" s="380">
        <v>2011</v>
      </c>
      <c r="B36" s="413">
        <v>1694339.19</v>
      </c>
      <c r="C36" s="409">
        <v>2090684.8</v>
      </c>
      <c r="D36" s="409">
        <f>+C36-B36</f>
        <v>396345.6100000001</v>
      </c>
      <c r="E36" s="407">
        <f t="shared" si="0"/>
        <v>0.81042306807798092</v>
      </c>
      <c r="F36" s="408">
        <v>4.2599999999999999E-2</v>
      </c>
      <c r="I36" s="292"/>
      <c r="J36" s="292"/>
      <c r="K36" s="292"/>
      <c r="L36" s="292"/>
    </row>
    <row r="37" spans="1:12" ht="18" customHeight="1" x14ac:dyDescent="0.2">
      <c r="A37" s="380" t="s">
        <v>195</v>
      </c>
      <c r="B37" s="413">
        <v>1935907</v>
      </c>
      <c r="C37" s="409">
        <v>2759325</v>
      </c>
      <c r="D37" s="409">
        <v>823419</v>
      </c>
      <c r="E37" s="407">
        <v>0.70158716352731199</v>
      </c>
      <c r="F37" s="408">
        <v>2.9499999999999998E-2</v>
      </c>
      <c r="G37" s="419"/>
      <c r="H37"/>
      <c r="I37"/>
      <c r="J37"/>
      <c r="K37"/>
      <c r="L37"/>
    </row>
    <row r="38" spans="1:12" ht="18" customHeight="1" x14ac:dyDescent="0.2">
      <c r="A38" s="380">
        <v>2013</v>
      </c>
      <c r="B38" s="413">
        <v>2067202</v>
      </c>
      <c r="C38" s="409">
        <v>2825773</v>
      </c>
      <c r="D38" s="409">
        <v>758571</v>
      </c>
      <c r="E38" s="407">
        <f>B38/C37</f>
        <v>0.74916945267411417</v>
      </c>
      <c r="F38" s="408">
        <v>2.6800000000000001E-2</v>
      </c>
      <c r="I38" s="292"/>
      <c r="J38" s="292"/>
      <c r="K38" s="292"/>
      <c r="L38" s="292"/>
    </row>
    <row r="39" spans="1:12" customFormat="1" ht="5.45" customHeight="1" thickBot="1" x14ac:dyDescent="0.25">
      <c r="A39" s="414"/>
      <c r="B39" s="415"/>
      <c r="C39" s="416"/>
      <c r="D39" s="416"/>
      <c r="E39" s="417"/>
      <c r="F39" s="418"/>
      <c r="G39" s="419"/>
      <c r="J39" s="425"/>
    </row>
    <row r="40" spans="1:12" customFormat="1" x14ac:dyDescent="0.2">
      <c r="A40" s="420"/>
      <c r="B40" s="384"/>
      <c r="C40" s="384"/>
      <c r="D40" s="384"/>
      <c r="E40" s="384"/>
      <c r="F40" s="384"/>
      <c r="G40" s="348"/>
    </row>
    <row r="41" spans="1:12" s="35" customFormat="1" x14ac:dyDescent="0.2">
      <c r="A41" s="2001" t="s">
        <v>895</v>
      </c>
      <c r="B41" s="2001"/>
      <c r="C41" s="2001"/>
      <c r="D41" s="2001"/>
      <c r="E41" s="2001"/>
      <c r="F41" s="2001"/>
      <c r="G41" s="2001"/>
      <c r="H41" s="756"/>
      <c r="I41" s="756"/>
      <c r="J41" s="756"/>
      <c r="K41" s="756"/>
      <c r="L41" s="756"/>
    </row>
    <row r="42" spans="1:12" s="143" customFormat="1" x14ac:dyDescent="0.2">
      <c r="A42" s="2053" t="s">
        <v>196</v>
      </c>
      <c r="B42" s="348"/>
      <c r="C42" s="348"/>
      <c r="D42" s="348"/>
      <c r="E42" s="348"/>
      <c r="F42" s="348"/>
      <c r="G42" s="421"/>
      <c r="H42"/>
      <c r="I42"/>
      <c r="J42"/>
      <c r="K42"/>
      <c r="L42"/>
    </row>
    <row r="43" spans="1:12" customFormat="1" ht="13.15" customHeight="1" x14ac:dyDescent="0.2">
      <c r="A43" s="2053" t="s">
        <v>23</v>
      </c>
      <c r="B43" s="348"/>
      <c r="C43" s="348"/>
      <c r="D43" s="348"/>
      <c r="E43" s="348"/>
      <c r="F43" s="348"/>
      <c r="G43" s="421"/>
      <c r="H43" s="105"/>
      <c r="I43" s="105"/>
      <c r="J43" s="105"/>
      <c r="K43" s="105"/>
      <c r="L43" s="105"/>
    </row>
    <row r="44" spans="1:12" ht="26.45" customHeight="1" x14ac:dyDescent="0.2">
      <c r="A44" s="3096" t="s">
        <v>934</v>
      </c>
      <c r="B44" s="3096"/>
      <c r="C44" s="3096"/>
      <c r="D44" s="3096"/>
      <c r="E44" s="3096"/>
      <c r="F44" s="3096"/>
      <c r="G44" s="421"/>
    </row>
    <row r="45" spans="1:12" ht="33.6" customHeight="1" x14ac:dyDescent="0.2">
      <c r="A45" s="3096" t="s">
        <v>935</v>
      </c>
      <c r="B45" s="3096"/>
      <c r="C45" s="3096"/>
      <c r="D45" s="3096"/>
      <c r="E45" s="3096"/>
      <c r="F45" s="3096"/>
    </row>
    <row r="46" spans="1:12" x14ac:dyDescent="0.2">
      <c r="A46" s="421"/>
      <c r="B46" s="421"/>
      <c r="C46" s="421"/>
      <c r="D46" s="421"/>
      <c r="E46" s="421"/>
      <c r="F46" s="421"/>
    </row>
    <row r="47" spans="1:12" x14ac:dyDescent="0.2">
      <c r="A47" s="422"/>
      <c r="B47" s="292"/>
      <c r="C47" s="292"/>
      <c r="D47" s="292"/>
      <c r="E47" s="387"/>
    </row>
    <row r="48" spans="1:12" x14ac:dyDescent="0.2">
      <c r="A48" s="292"/>
      <c r="B48" s="292"/>
      <c r="C48" s="292"/>
      <c r="D48" s="292"/>
      <c r="E48" s="387"/>
    </row>
    <row r="49" spans="1:7" x14ac:dyDescent="0.2">
      <c r="B49" s="423"/>
      <c r="D49" s="424"/>
      <c r="E49" s="105" t="s">
        <v>17</v>
      </c>
      <c r="F49" s="105"/>
    </row>
    <row r="50" spans="1:7" x14ac:dyDescent="0.2">
      <c r="B50"/>
      <c r="C50"/>
      <c r="D50" s="425"/>
      <c r="E50"/>
    </row>
    <row r="51" spans="1:7" x14ac:dyDescent="0.2">
      <c r="B51"/>
      <c r="C51"/>
      <c r="D51"/>
      <c r="E51"/>
    </row>
    <row r="52" spans="1:7" x14ac:dyDescent="0.2">
      <c r="B52"/>
      <c r="C52"/>
      <c r="D52"/>
      <c r="E52"/>
      <c r="G52"/>
    </row>
    <row r="53" spans="1:7" x14ac:dyDescent="0.2">
      <c r="B53"/>
      <c r="C53"/>
      <c r="D53"/>
      <c r="E53"/>
      <c r="G53" s="28"/>
    </row>
    <row r="54" spans="1:7" x14ac:dyDescent="0.2">
      <c r="B54"/>
      <c r="C54"/>
      <c r="D54"/>
      <c r="E54"/>
      <c r="G54" s="28"/>
    </row>
    <row r="55" spans="1:7" x14ac:dyDescent="0.2">
      <c r="G55" s="28"/>
    </row>
    <row r="56" spans="1:7" x14ac:dyDescent="0.2">
      <c r="G56"/>
    </row>
    <row r="61" spans="1:7" x14ac:dyDescent="0.2">
      <c r="A61" s="426"/>
      <c r="F61" s="426"/>
    </row>
  </sheetData>
  <mergeCells count="6">
    <mergeCell ref="A45:F45"/>
    <mergeCell ref="A2:F2"/>
    <mergeCell ref="A3:F3"/>
    <mergeCell ref="A4:F4"/>
    <mergeCell ref="A6:A9"/>
    <mergeCell ref="A44:F44"/>
  </mergeCells>
  <printOptions horizontalCentered="1"/>
  <pageMargins left="0.7" right="0.7" top="0.75" bottom="0.5" header="0.3" footer="0.3"/>
  <pageSetup scale="7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45"/>
  <sheetViews>
    <sheetView zoomScaleNormal="100" workbookViewId="0">
      <selection activeCell="D10" sqref="D10"/>
    </sheetView>
  </sheetViews>
  <sheetFormatPr defaultRowHeight="12.75" x14ac:dyDescent="0.2"/>
  <cols>
    <col min="1" max="6" width="23.5703125" customWidth="1"/>
    <col min="7" max="7" width="27.85546875" customWidth="1"/>
  </cols>
  <sheetData>
    <row r="1" spans="1:7" x14ac:dyDescent="0.2">
      <c r="A1" s="32"/>
      <c r="B1" s="427"/>
      <c r="C1" s="427"/>
      <c r="D1" s="427"/>
      <c r="E1" s="427"/>
      <c r="F1" s="386"/>
    </row>
    <row r="2" spans="1:7" ht="20.25" x14ac:dyDescent="0.3">
      <c r="A2" s="2583" t="s">
        <v>201</v>
      </c>
      <c r="B2" s="2584"/>
      <c r="C2" s="2584"/>
      <c r="D2" s="2584"/>
      <c r="E2" s="2584"/>
      <c r="F2" s="2585"/>
    </row>
    <row r="3" spans="1:7" ht="18" x14ac:dyDescent="0.25">
      <c r="A3" s="2549" t="s">
        <v>228</v>
      </c>
      <c r="B3" s="2550"/>
      <c r="C3" s="2550"/>
      <c r="D3" s="2550"/>
      <c r="E3" s="2550"/>
      <c r="F3" s="2551"/>
    </row>
    <row r="4" spans="1:7" ht="18" x14ac:dyDescent="0.25">
      <c r="A4" s="2549" t="s">
        <v>1</v>
      </c>
      <c r="B4" s="2550"/>
      <c r="C4" s="2550"/>
      <c r="D4" s="2550"/>
      <c r="E4" s="2550"/>
      <c r="F4" s="2551"/>
    </row>
    <row r="5" spans="1:7" x14ac:dyDescent="0.2">
      <c r="A5" s="388"/>
      <c r="B5" s="428"/>
      <c r="C5" s="428"/>
      <c r="D5" s="428"/>
      <c r="E5" s="428"/>
      <c r="F5" s="390"/>
    </row>
    <row r="6" spans="1:7" x14ac:dyDescent="0.2">
      <c r="A6" s="3101" t="s">
        <v>188</v>
      </c>
      <c r="B6" s="429"/>
      <c r="C6" s="430"/>
      <c r="D6" s="430"/>
      <c r="E6" s="431"/>
      <c r="F6" s="432"/>
      <c r="G6" s="292"/>
    </row>
    <row r="7" spans="1:7" ht="15.75" x14ac:dyDescent="0.25">
      <c r="A7" s="3102"/>
      <c r="B7" s="433" t="s">
        <v>10</v>
      </c>
      <c r="C7" s="434" t="s">
        <v>189</v>
      </c>
      <c r="D7" s="434" t="s">
        <v>192</v>
      </c>
      <c r="E7" s="396" t="s">
        <v>199</v>
      </c>
      <c r="F7" s="369" t="s">
        <v>193</v>
      </c>
      <c r="G7" s="292"/>
    </row>
    <row r="8" spans="1:7" x14ac:dyDescent="0.2">
      <c r="A8" s="3102"/>
      <c r="B8" s="397" t="s">
        <v>15</v>
      </c>
      <c r="C8" s="398" t="s">
        <v>15</v>
      </c>
      <c r="D8" s="399" t="s">
        <v>15</v>
      </c>
      <c r="E8" s="347"/>
      <c r="F8" s="400"/>
      <c r="G8" s="292"/>
    </row>
    <row r="9" spans="1:7" ht="7.5" customHeight="1" thickBot="1" x14ac:dyDescent="0.25">
      <c r="A9" s="3103"/>
      <c r="B9" s="401"/>
      <c r="C9" s="13"/>
      <c r="D9" s="13"/>
      <c r="E9" s="13"/>
      <c r="F9" s="14"/>
      <c r="G9" s="292"/>
    </row>
    <row r="10" spans="1:7" x14ac:dyDescent="0.2">
      <c r="A10" s="2002"/>
      <c r="B10" s="2003"/>
      <c r="C10" s="2004"/>
      <c r="D10" s="1820"/>
      <c r="E10" s="1820"/>
      <c r="F10" s="2005"/>
    </row>
    <row r="11" spans="1:7" x14ac:dyDescent="0.2">
      <c r="A11" s="380">
        <v>1980</v>
      </c>
      <c r="B11" s="436">
        <v>205970</v>
      </c>
      <c r="C11" s="436">
        <v>138076</v>
      </c>
      <c r="D11" s="436">
        <v>67894</v>
      </c>
      <c r="E11" s="407">
        <v>1.4917147078420581</v>
      </c>
      <c r="F11" s="408">
        <v>8.5000000000000006E-2</v>
      </c>
    </row>
    <row r="12" spans="1:7" x14ac:dyDescent="0.2">
      <c r="A12" s="380"/>
      <c r="B12" s="437"/>
      <c r="C12" s="437"/>
      <c r="D12" s="437"/>
      <c r="E12" s="410"/>
      <c r="F12" s="408"/>
    </row>
    <row r="13" spans="1:7" x14ac:dyDescent="0.2">
      <c r="A13" s="380">
        <v>1985</v>
      </c>
      <c r="B13" s="437">
        <v>471951</v>
      </c>
      <c r="C13" s="437">
        <v>268713</v>
      </c>
      <c r="D13" s="437">
        <v>203238</v>
      </c>
      <c r="E13" s="407">
        <f>+B13/C13</f>
        <v>1.756338547074388</v>
      </c>
      <c r="F13" s="408">
        <v>9.7500000000000003E-2</v>
      </c>
    </row>
    <row r="14" spans="1:7" x14ac:dyDescent="0.2">
      <c r="A14" s="380"/>
      <c r="B14" s="437"/>
      <c r="C14" s="437"/>
      <c r="D14" s="437"/>
      <c r="E14" s="407" t="s">
        <v>17</v>
      </c>
      <c r="F14" s="408"/>
    </row>
    <row r="15" spans="1:7" ht="17.25" customHeight="1" x14ac:dyDescent="0.2">
      <c r="A15" s="380">
        <v>1990</v>
      </c>
      <c r="B15" s="437">
        <v>742063</v>
      </c>
      <c r="C15" s="437">
        <v>473289</v>
      </c>
      <c r="D15" s="437">
        <v>268773</v>
      </c>
      <c r="E15" s="407">
        <f t="shared" ref="E15:E36" si="0">+B15/C15</f>
        <v>1.5678855836497363</v>
      </c>
      <c r="F15" s="408">
        <v>7.2499999999999995E-2</v>
      </c>
    </row>
    <row r="16" spans="1:7" ht="17.25" customHeight="1" x14ac:dyDescent="0.2">
      <c r="A16" s="380">
        <v>1991</v>
      </c>
      <c r="B16" s="437">
        <v>700950</v>
      </c>
      <c r="C16" s="437">
        <v>506110</v>
      </c>
      <c r="D16" s="437">
        <v>194840</v>
      </c>
      <c r="E16" s="407">
        <f t="shared" si="0"/>
        <v>1.3849755981901168</v>
      </c>
      <c r="F16" s="408">
        <v>7.2499999999999995E-2</v>
      </c>
    </row>
    <row r="17" spans="1:7" ht="17.25" customHeight="1" x14ac:dyDescent="0.2">
      <c r="A17" s="380">
        <v>1992</v>
      </c>
      <c r="B17" s="437">
        <v>743350</v>
      </c>
      <c r="C17" s="437">
        <v>551520</v>
      </c>
      <c r="D17" s="437">
        <v>191829</v>
      </c>
      <c r="E17" s="407">
        <f t="shared" si="0"/>
        <v>1.3478205686103859</v>
      </c>
      <c r="F17" s="408">
        <v>6.25E-2</v>
      </c>
    </row>
    <row r="18" spans="1:7" ht="17.25" customHeight="1" x14ac:dyDescent="0.2">
      <c r="A18" s="380">
        <v>1993</v>
      </c>
      <c r="B18" s="437">
        <v>736277</v>
      </c>
      <c r="C18" s="437">
        <v>569486</v>
      </c>
      <c r="D18" s="437">
        <v>166791</v>
      </c>
      <c r="E18" s="407">
        <f t="shared" si="0"/>
        <v>1.292879895203745</v>
      </c>
      <c r="F18" s="408">
        <v>6.4000000000000001E-2</v>
      </c>
    </row>
    <row r="19" spans="1:7" ht="17.25" customHeight="1" x14ac:dyDescent="0.2">
      <c r="A19" s="380">
        <v>1994</v>
      </c>
      <c r="B19" s="437">
        <v>692612.87</v>
      </c>
      <c r="C19" s="437">
        <v>552613.27</v>
      </c>
      <c r="D19" s="437">
        <v>139999.6</v>
      </c>
      <c r="E19" s="407">
        <f t="shared" si="0"/>
        <v>1.2533410028318719</v>
      </c>
      <c r="F19" s="408">
        <v>5.6500000000000002E-2</v>
      </c>
    </row>
    <row r="20" spans="1:7" ht="17.25" customHeight="1" x14ac:dyDescent="0.2">
      <c r="A20" s="380">
        <v>1995</v>
      </c>
      <c r="B20" s="437">
        <v>814009.39</v>
      </c>
      <c r="C20" s="437">
        <v>631959.04000000004</v>
      </c>
      <c r="D20" s="437">
        <v>182050.35</v>
      </c>
      <c r="E20" s="407">
        <f t="shared" si="0"/>
        <v>1.2880730213147991</v>
      </c>
      <c r="F20" s="408">
        <v>7.1499999999999994E-2</v>
      </c>
    </row>
    <row r="21" spans="1:7" ht="17.25" customHeight="1" x14ac:dyDescent="0.2">
      <c r="A21" s="380">
        <v>1996</v>
      </c>
      <c r="B21" s="437">
        <v>704623.6</v>
      </c>
      <c r="C21" s="437">
        <v>557525.96</v>
      </c>
      <c r="D21" s="437">
        <v>147097.64000000001</v>
      </c>
      <c r="E21" s="407">
        <f t="shared" si="0"/>
        <v>1.2638399833435559</v>
      </c>
      <c r="F21" s="408">
        <v>5.2999999999999999E-2</v>
      </c>
    </row>
    <row r="22" spans="1:7" ht="17.25" customHeight="1" x14ac:dyDescent="0.2">
      <c r="A22" s="380">
        <v>1997</v>
      </c>
      <c r="B22" s="437">
        <v>1014365</v>
      </c>
      <c r="C22" s="437">
        <v>790494</v>
      </c>
      <c r="D22" s="437">
        <v>223871</v>
      </c>
      <c r="E22" s="407">
        <f t="shared" si="0"/>
        <v>1.2832039205863675</v>
      </c>
      <c r="F22" s="408">
        <v>5.8000000000000003E-2</v>
      </c>
    </row>
    <row r="23" spans="1:7" ht="17.25" customHeight="1" x14ac:dyDescent="0.2">
      <c r="A23" s="380">
        <v>1998</v>
      </c>
      <c r="B23" s="437">
        <v>1132974</v>
      </c>
      <c r="C23" s="437">
        <v>876969</v>
      </c>
      <c r="D23" s="437">
        <v>256005</v>
      </c>
      <c r="E23" s="407">
        <f t="shared" si="0"/>
        <v>1.2919202389138043</v>
      </c>
      <c r="F23" s="408">
        <v>5.3999999999999999E-2</v>
      </c>
    </row>
    <row r="24" spans="1:7" ht="17.25" customHeight="1" x14ac:dyDescent="0.2">
      <c r="A24" s="380">
        <v>1999</v>
      </c>
      <c r="B24" s="437">
        <v>1279309.21</v>
      </c>
      <c r="C24" s="437">
        <v>987785.33</v>
      </c>
      <c r="D24" s="437">
        <v>291523.88</v>
      </c>
      <c r="E24" s="407">
        <f t="shared" si="0"/>
        <v>1.2951287806633047</v>
      </c>
      <c r="F24" s="408">
        <v>5.2999999999999999E-2</v>
      </c>
    </row>
    <row r="25" spans="1:7" ht="17.25" customHeight="1" x14ac:dyDescent="0.2">
      <c r="A25" s="380">
        <v>2000</v>
      </c>
      <c r="B25" s="437">
        <v>1772966.17</v>
      </c>
      <c r="C25" s="437">
        <v>1201563.3600000001</v>
      </c>
      <c r="D25" s="437">
        <v>571402.81000000006</v>
      </c>
      <c r="E25" s="407">
        <f t="shared" si="0"/>
        <v>1.4755494624935965</v>
      </c>
      <c r="F25" s="408">
        <v>7.0000000000000007E-2</v>
      </c>
    </row>
    <row r="26" spans="1:7" ht="17.25" customHeight="1" x14ac:dyDescent="0.2">
      <c r="A26" s="380">
        <v>2001</v>
      </c>
      <c r="B26" s="437">
        <v>1406019.89</v>
      </c>
      <c r="C26" s="437">
        <v>1027337.97</v>
      </c>
      <c r="D26" s="437">
        <v>378681.91</v>
      </c>
      <c r="E26" s="407">
        <f t="shared" si="0"/>
        <v>1.3686050073667577</v>
      </c>
      <c r="F26" s="408">
        <v>6.4000000000000001E-2</v>
      </c>
      <c r="G26" s="425"/>
    </row>
    <row r="27" spans="1:7" ht="17.25" customHeight="1" x14ac:dyDescent="0.2">
      <c r="A27" s="380">
        <v>2002</v>
      </c>
      <c r="B27" s="437">
        <v>666425.56999999995</v>
      </c>
      <c r="C27" s="437">
        <v>514632.58</v>
      </c>
      <c r="D27" s="437">
        <v>151792.99</v>
      </c>
      <c r="E27" s="407">
        <f t="shared" si="0"/>
        <v>1.2949541010403964</v>
      </c>
      <c r="F27" s="408">
        <v>5.7000000000000002E-2</v>
      </c>
      <c r="G27" s="425"/>
    </row>
    <row r="28" spans="1:7" ht="17.25" customHeight="1" x14ac:dyDescent="0.2">
      <c r="A28" s="380">
        <v>2003</v>
      </c>
      <c r="B28" s="437">
        <v>302524</v>
      </c>
      <c r="C28" s="437">
        <v>251645</v>
      </c>
      <c r="D28" s="437">
        <v>50879</v>
      </c>
      <c r="E28" s="407">
        <f t="shared" si="0"/>
        <v>1.2021856186294184</v>
      </c>
      <c r="F28" s="408">
        <v>0.05</v>
      </c>
      <c r="G28" s="425"/>
    </row>
    <row r="29" spans="1:7" ht="17.25" customHeight="1" x14ac:dyDescent="0.2">
      <c r="A29" s="380">
        <v>2004</v>
      </c>
      <c r="B29" s="437">
        <v>360246</v>
      </c>
      <c r="C29" s="437">
        <v>308872</v>
      </c>
      <c r="D29" s="437">
        <v>51373</v>
      </c>
      <c r="E29" s="407">
        <f t="shared" si="0"/>
        <v>1.1663277992177989</v>
      </c>
      <c r="F29" s="408">
        <v>0.04</v>
      </c>
      <c r="G29" s="425"/>
    </row>
    <row r="30" spans="1:7" ht="17.25" customHeight="1" x14ac:dyDescent="0.2">
      <c r="A30" s="380">
        <v>2005</v>
      </c>
      <c r="B30" s="437">
        <v>531297</v>
      </c>
      <c r="C30" s="437">
        <v>466082</v>
      </c>
      <c r="D30" s="437">
        <v>65215</v>
      </c>
      <c r="E30" s="407">
        <f t="shared" si="0"/>
        <v>1.1399217305109401</v>
      </c>
      <c r="F30" s="408">
        <v>3.9E-2</v>
      </c>
      <c r="G30" s="425"/>
    </row>
    <row r="31" spans="1:7" ht="17.25" customHeight="1" x14ac:dyDescent="0.2">
      <c r="A31" s="380">
        <v>2006</v>
      </c>
      <c r="B31" s="437">
        <v>869129.24</v>
      </c>
      <c r="C31" s="437">
        <v>753627.44</v>
      </c>
      <c r="D31" s="437">
        <v>115501.8</v>
      </c>
      <c r="E31" s="407">
        <f t="shared" si="0"/>
        <v>1.1532611392175425</v>
      </c>
      <c r="F31" s="408">
        <v>4.4999999999999998E-2</v>
      </c>
      <c r="G31" s="425"/>
    </row>
    <row r="32" spans="1:7" ht="17.25" customHeight="1" x14ac:dyDescent="0.2">
      <c r="A32" s="381">
        <v>2007</v>
      </c>
      <c r="B32" s="438">
        <v>1191406</v>
      </c>
      <c r="C32" s="437">
        <v>1001423</v>
      </c>
      <c r="D32" s="437">
        <v>189983</v>
      </c>
      <c r="E32" s="407">
        <f t="shared" si="0"/>
        <v>1.1897130383464329</v>
      </c>
      <c r="F32" s="408">
        <v>4.99E-2</v>
      </c>
    </row>
    <row r="33" spans="1:12" ht="17.25" customHeight="1" x14ac:dyDescent="0.2">
      <c r="A33" s="381">
        <v>2008</v>
      </c>
      <c r="B33" s="438">
        <v>1336475.98</v>
      </c>
      <c r="C33" s="437">
        <v>1105325.6200000001</v>
      </c>
      <c r="D33" s="437">
        <v>231150.35</v>
      </c>
      <c r="E33" s="407">
        <f t="shared" si="0"/>
        <v>1.2091242216931513</v>
      </c>
      <c r="F33" s="408">
        <v>5.3699999999999998E-2</v>
      </c>
    </row>
    <row r="34" spans="1:12" ht="17.25" customHeight="1" x14ac:dyDescent="0.2">
      <c r="A34" s="381">
        <v>2009</v>
      </c>
      <c r="B34" s="438">
        <v>185002.44</v>
      </c>
      <c r="C34" s="437">
        <v>154392.9</v>
      </c>
      <c r="D34" s="437">
        <f>+B34-C34</f>
        <v>30609.540000000008</v>
      </c>
      <c r="E34" s="407">
        <f>+B34/C34</f>
        <v>1.1982574328223643</v>
      </c>
      <c r="F34" s="408">
        <v>5.3800000000000001E-2</v>
      </c>
    </row>
    <row r="35" spans="1:12" ht="17.25" customHeight="1" x14ac:dyDescent="0.2">
      <c r="A35" s="381">
        <v>2010</v>
      </c>
      <c r="B35" s="438">
        <v>207788.6</v>
      </c>
      <c r="C35" s="437">
        <v>179152.03</v>
      </c>
      <c r="D35" s="437">
        <f>+B35-C35</f>
        <v>28636.570000000007</v>
      </c>
      <c r="E35" s="407">
        <f>+B35/C35</f>
        <v>1.1598450768322301</v>
      </c>
      <c r="F35" s="408">
        <v>4.5199999999999997E-2</v>
      </c>
    </row>
    <row r="36" spans="1:12" ht="17.25" customHeight="1" x14ac:dyDescent="0.2">
      <c r="A36" s="381">
        <v>2011</v>
      </c>
      <c r="B36" s="438">
        <v>325567.12</v>
      </c>
      <c r="C36" s="437">
        <v>286577.12</v>
      </c>
      <c r="D36" s="437">
        <f>+B36-C36</f>
        <v>38990</v>
      </c>
      <c r="E36" s="407">
        <f t="shared" si="0"/>
        <v>1.1360541274195233</v>
      </c>
      <c r="F36" s="408">
        <v>4.2599999999999999E-2</v>
      </c>
    </row>
    <row r="37" spans="1:12" ht="17.25" customHeight="1" x14ac:dyDescent="0.2">
      <c r="A37" s="381" t="s">
        <v>195</v>
      </c>
      <c r="B37" s="437">
        <v>114878</v>
      </c>
      <c r="C37" s="437">
        <v>99646</v>
      </c>
      <c r="D37" s="437">
        <v>15233</v>
      </c>
      <c r="E37" s="407">
        <v>1.1528611283945165</v>
      </c>
      <c r="F37" s="408">
        <v>2.9499999999999998E-2</v>
      </c>
    </row>
    <row r="38" spans="1:12" ht="17.25" customHeight="1" thickBot="1" x14ac:dyDescent="0.25">
      <c r="A38" s="382">
        <v>2013</v>
      </c>
      <c r="B38" s="439">
        <v>98949</v>
      </c>
      <c r="C38" s="439">
        <v>82700</v>
      </c>
      <c r="D38" s="439">
        <v>16249</v>
      </c>
      <c r="E38" s="417">
        <f>B38/C38</f>
        <v>1.1964812575574366</v>
      </c>
      <c r="F38" s="418">
        <v>2.6800000000000001E-2</v>
      </c>
    </row>
    <row r="39" spans="1:12" x14ac:dyDescent="0.2">
      <c r="A39" s="383"/>
      <c r="B39" s="422"/>
      <c r="C39" s="422"/>
      <c r="D39" s="422"/>
      <c r="E39" s="440"/>
      <c r="F39" s="385"/>
      <c r="G39" s="348"/>
    </row>
    <row r="40" spans="1:12" s="35" customFormat="1" x14ac:dyDescent="0.2">
      <c r="A40" s="2012" t="s">
        <v>895</v>
      </c>
      <c r="B40" s="2012"/>
      <c r="C40" s="2012"/>
      <c r="D40" s="2012"/>
      <c r="E40" s="2012"/>
      <c r="F40" s="2012"/>
      <c r="G40" s="2012"/>
      <c r="H40" s="756"/>
      <c r="I40" s="756"/>
      <c r="J40" s="756"/>
      <c r="K40" s="756"/>
      <c r="L40" s="756"/>
    </row>
    <row r="41" spans="1:12" s="143" customFormat="1" x14ac:dyDescent="0.2">
      <c r="A41" s="348" t="s">
        <v>196</v>
      </c>
      <c r="B41" s="348"/>
      <c r="C41" s="348"/>
      <c r="D41" s="348"/>
      <c r="E41" s="348"/>
      <c r="F41" s="348"/>
      <c r="G41" s="348"/>
    </row>
    <row r="42" spans="1:12" ht="12.75" customHeight="1" x14ac:dyDescent="0.2">
      <c r="A42" s="348" t="s">
        <v>23</v>
      </c>
      <c r="B42" s="348"/>
      <c r="C42" s="348"/>
      <c r="D42" s="348"/>
      <c r="E42" s="348"/>
      <c r="F42" s="348"/>
      <c r="G42" s="421"/>
    </row>
    <row r="43" spans="1:12" s="105" customFormat="1" ht="26.25" customHeight="1" x14ac:dyDescent="0.2">
      <c r="A43" s="3096" t="s">
        <v>197</v>
      </c>
      <c r="B43" s="3096"/>
      <c r="C43" s="3096"/>
      <c r="D43" s="3096"/>
      <c r="E43" s="3096"/>
      <c r="F43" s="3096"/>
      <c r="G43" s="421"/>
    </row>
    <row r="44" spans="1:12" ht="27" customHeight="1" x14ac:dyDescent="0.2">
      <c r="A44" s="3096" t="s">
        <v>200</v>
      </c>
      <c r="B44" s="3096"/>
      <c r="C44" s="3096"/>
      <c r="D44" s="3096"/>
      <c r="E44" s="3096"/>
      <c r="F44" s="3096"/>
      <c r="G44" s="421"/>
    </row>
    <row r="45" spans="1:12" x14ac:dyDescent="0.2">
      <c r="A45" s="421"/>
      <c r="B45" s="421"/>
      <c r="C45" s="421"/>
      <c r="D45" s="421"/>
      <c r="E45" s="421"/>
      <c r="F45" s="421"/>
    </row>
  </sheetData>
  <mergeCells count="6">
    <mergeCell ref="A44:F44"/>
    <mergeCell ref="A2:F2"/>
    <mergeCell ref="A3:F3"/>
    <mergeCell ref="A4:F4"/>
    <mergeCell ref="A6:A9"/>
    <mergeCell ref="A43:F43"/>
  </mergeCells>
  <printOptions horizontalCentered="1"/>
  <pageMargins left="0.7" right="0.7" top="0.75" bottom="0.5" header="0.3" footer="0.3"/>
  <pageSetup scale="74"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41"/>
  <sheetViews>
    <sheetView zoomScaleNormal="100" workbookViewId="0">
      <selection activeCell="D10" sqref="D10"/>
    </sheetView>
  </sheetViews>
  <sheetFormatPr defaultRowHeight="12.75" x14ac:dyDescent="0.2"/>
  <cols>
    <col min="1" max="4" width="17.5703125" customWidth="1"/>
    <col min="5" max="5" width="11.140625" customWidth="1"/>
    <col min="6" max="6" width="15.28515625" customWidth="1"/>
    <col min="7" max="7" width="12" customWidth="1"/>
    <col min="8" max="8" width="15.85546875" customWidth="1"/>
    <col min="10" max="10" width="51.7109375" customWidth="1"/>
  </cols>
  <sheetData>
    <row r="1" spans="1:10" x14ac:dyDescent="0.2">
      <c r="A1" s="32"/>
      <c r="B1" s="33"/>
      <c r="C1" s="33"/>
      <c r="D1" s="33"/>
      <c r="E1" s="33"/>
      <c r="F1" s="33"/>
      <c r="G1" s="33"/>
      <c r="H1" s="34"/>
      <c r="I1" s="105"/>
    </row>
    <row r="2" spans="1:10" ht="20.25" x14ac:dyDescent="0.3">
      <c r="A2" s="2546" t="s">
        <v>202</v>
      </c>
      <c r="B2" s="2547"/>
      <c r="C2" s="2547"/>
      <c r="D2" s="2547"/>
      <c r="E2" s="2547"/>
      <c r="F2" s="2547"/>
      <c r="G2" s="2547"/>
      <c r="H2" s="2548"/>
      <c r="I2" s="143"/>
    </row>
    <row r="3" spans="1:10" ht="18" x14ac:dyDescent="0.25">
      <c r="A3" s="2549" t="s">
        <v>229</v>
      </c>
      <c r="B3" s="2550"/>
      <c r="C3" s="2550"/>
      <c r="D3" s="2550"/>
      <c r="E3" s="2550"/>
      <c r="F3" s="2550"/>
      <c r="G3" s="2550"/>
      <c r="H3" s="2551"/>
      <c r="I3" s="105"/>
    </row>
    <row r="4" spans="1:10" ht="18" x14ac:dyDescent="0.25">
      <c r="A4" s="2549" t="s">
        <v>1</v>
      </c>
      <c r="B4" s="2550"/>
      <c r="C4" s="2550"/>
      <c r="D4" s="2550"/>
      <c r="E4" s="2550"/>
      <c r="F4" s="2550"/>
      <c r="G4" s="2550"/>
      <c r="H4" s="2551"/>
      <c r="I4" s="105"/>
    </row>
    <row r="5" spans="1:10" x14ac:dyDescent="0.2">
      <c r="A5" s="388"/>
      <c r="B5" s="389"/>
      <c r="C5" s="389"/>
      <c r="D5" s="389"/>
      <c r="E5" s="389"/>
      <c r="F5" s="389"/>
      <c r="G5" s="389"/>
      <c r="H5" s="441"/>
      <c r="I5" s="105"/>
    </row>
    <row r="6" spans="1:10" ht="21" customHeight="1" x14ac:dyDescent="0.2">
      <c r="A6" s="3101" t="s">
        <v>188</v>
      </c>
      <c r="B6" s="3104" t="s">
        <v>203</v>
      </c>
      <c r="C6" s="3106" t="s">
        <v>204</v>
      </c>
      <c r="D6" s="3106"/>
      <c r="E6" s="3106" t="s">
        <v>205</v>
      </c>
      <c r="F6" s="3106"/>
      <c r="G6" s="3106" t="s">
        <v>206</v>
      </c>
      <c r="H6" s="3108"/>
      <c r="I6" s="404"/>
    </row>
    <row r="7" spans="1:10" ht="22.5" customHeight="1" x14ac:dyDescent="0.2">
      <c r="A7" s="3102"/>
      <c r="B7" s="3105"/>
      <c r="C7" s="3107"/>
      <c r="D7" s="3107"/>
      <c r="E7" s="3107"/>
      <c r="F7" s="3107"/>
      <c r="G7" s="3107"/>
      <c r="H7" s="3109"/>
      <c r="I7" s="404"/>
    </row>
    <row r="8" spans="1:10" ht="14.25" customHeight="1" x14ac:dyDescent="0.2">
      <c r="A8" s="3102"/>
      <c r="B8" s="442" t="s">
        <v>15</v>
      </c>
      <c r="C8" s="443" t="s">
        <v>15</v>
      </c>
      <c r="D8" s="444"/>
      <c r="E8" s="443" t="s">
        <v>15</v>
      </c>
      <c r="F8" s="444"/>
      <c r="G8" s="443" t="s">
        <v>15</v>
      </c>
      <c r="H8" s="445"/>
      <c r="I8" s="446"/>
    </row>
    <row r="9" spans="1:10" ht="5.25" customHeight="1" thickBot="1" x14ac:dyDescent="0.25">
      <c r="A9" s="3103"/>
      <c r="B9" s="59"/>
      <c r="C9" s="62"/>
      <c r="D9" s="63"/>
      <c r="E9" s="62"/>
      <c r="F9" s="447"/>
      <c r="G9" s="447"/>
      <c r="H9" s="64"/>
      <c r="I9" s="448"/>
    </row>
    <row r="10" spans="1:10" x14ac:dyDescent="0.2">
      <c r="A10" s="449"/>
      <c r="B10" s="67"/>
      <c r="C10" s="69"/>
      <c r="D10" s="17"/>
      <c r="E10" s="71"/>
      <c r="F10" s="71"/>
      <c r="G10" s="71"/>
      <c r="H10" s="72"/>
      <c r="I10" s="105"/>
    </row>
    <row r="11" spans="1:10" ht="15.75" customHeight="1" x14ac:dyDescent="0.2">
      <c r="A11" s="450">
        <v>1990</v>
      </c>
      <c r="B11" s="451">
        <v>35689</v>
      </c>
      <c r="C11" s="452">
        <v>14119.020224067786</v>
      </c>
      <c r="D11" s="453">
        <v>0.39561266003720436</v>
      </c>
      <c r="E11" s="452">
        <v>6487.372734546434</v>
      </c>
      <c r="F11" s="454">
        <v>0.18177513336172024</v>
      </c>
      <c r="G11" s="452">
        <v>15082.60704138578</v>
      </c>
      <c r="H11" s="455">
        <v>0.4226122066010754</v>
      </c>
      <c r="I11" s="404"/>
      <c r="J11" s="341"/>
    </row>
    <row r="12" spans="1:10" ht="15.75" customHeight="1" x14ac:dyDescent="0.2">
      <c r="A12" s="450">
        <v>1991</v>
      </c>
      <c r="B12" s="456">
        <v>34485</v>
      </c>
      <c r="C12" s="457">
        <v>14066.578842030258</v>
      </c>
      <c r="D12" s="453">
        <f>+C12/$B12</f>
        <v>0.40790427264115581</v>
      </c>
      <c r="E12" s="457">
        <v>6884.3970852274888</v>
      </c>
      <c r="F12" s="454">
        <f>+E12/$B12</f>
        <v>0.19963453922654745</v>
      </c>
      <c r="G12" s="457">
        <v>13534.024072742255</v>
      </c>
      <c r="H12" s="455">
        <f>+G12/$B12</f>
        <v>0.3924611881322968</v>
      </c>
      <c r="I12" s="404"/>
    </row>
    <row r="13" spans="1:10" ht="15.75" customHeight="1" x14ac:dyDescent="0.2">
      <c r="A13" s="450">
        <v>1992</v>
      </c>
      <c r="B13" s="456">
        <v>47528</v>
      </c>
      <c r="C13" s="457">
        <v>21610.032532094596</v>
      </c>
      <c r="D13" s="453">
        <f t="shared" ref="D13:D32" si="0">+C13/$B13</f>
        <v>0.45468003139401186</v>
      </c>
      <c r="E13" s="457">
        <v>7817.9026127436946</v>
      </c>
      <c r="F13" s="454">
        <f t="shared" ref="F13:F32" si="1">+E13/$B13</f>
        <v>0.16449046062833897</v>
      </c>
      <c r="G13" s="457">
        <v>18100.064855161712</v>
      </c>
      <c r="H13" s="455">
        <f t="shared" ref="H13:H32" si="2">+G13/$B13</f>
        <v>0.38082950797764925</v>
      </c>
      <c r="I13" s="404"/>
    </row>
    <row r="14" spans="1:10" ht="15.75" customHeight="1" x14ac:dyDescent="0.2">
      <c r="A14" s="450">
        <v>1993</v>
      </c>
      <c r="B14" s="456">
        <v>59622</v>
      </c>
      <c r="C14" s="457">
        <v>25893.810363500983</v>
      </c>
      <c r="D14" s="453">
        <f t="shared" si="0"/>
        <v>0.43429959349738323</v>
      </c>
      <c r="E14" s="457">
        <v>9336.6280037906999</v>
      </c>
      <c r="F14" s="454">
        <f t="shared" si="1"/>
        <v>0.15659702800628458</v>
      </c>
      <c r="G14" s="457">
        <v>24391.561632708319</v>
      </c>
      <c r="H14" s="455">
        <f t="shared" si="2"/>
        <v>0.40910337849633222</v>
      </c>
      <c r="I14" s="404"/>
    </row>
    <row r="15" spans="1:10" ht="15.75" customHeight="1" x14ac:dyDescent="0.2">
      <c r="A15" s="450">
        <v>1994</v>
      </c>
      <c r="B15" s="456">
        <v>75569.45</v>
      </c>
      <c r="C15" s="457">
        <v>28658.15</v>
      </c>
      <c r="D15" s="453">
        <f t="shared" si="0"/>
        <v>0.37922930496384455</v>
      </c>
      <c r="E15" s="457">
        <v>10310.09</v>
      </c>
      <c r="F15" s="454">
        <f t="shared" si="1"/>
        <v>0.13643198408880838</v>
      </c>
      <c r="G15" s="457">
        <v>36601.21</v>
      </c>
      <c r="H15" s="455">
        <f t="shared" si="2"/>
        <v>0.4843387109473471</v>
      </c>
      <c r="I15" s="404"/>
    </row>
    <row r="16" spans="1:10" ht="15.75" customHeight="1" x14ac:dyDescent="0.2">
      <c r="A16" s="450">
        <v>1995</v>
      </c>
      <c r="B16" s="456">
        <v>37277.910000000003</v>
      </c>
      <c r="C16" s="457">
        <v>6534.93</v>
      </c>
      <c r="D16" s="453">
        <f t="shared" si="0"/>
        <v>0.17530301457351014</v>
      </c>
      <c r="E16" s="457">
        <v>7920.52</v>
      </c>
      <c r="F16" s="454">
        <f t="shared" si="1"/>
        <v>0.21247221209558154</v>
      </c>
      <c r="G16" s="457">
        <v>22822.46</v>
      </c>
      <c r="H16" s="455">
        <f t="shared" si="2"/>
        <v>0.61222477333090819</v>
      </c>
      <c r="I16" s="404"/>
    </row>
    <row r="17" spans="1:10" ht="15.75" customHeight="1" x14ac:dyDescent="0.2">
      <c r="A17" s="450">
        <v>1996</v>
      </c>
      <c r="B17" s="456">
        <v>83070.77</v>
      </c>
      <c r="C17" s="457">
        <v>13850.26</v>
      </c>
      <c r="D17" s="453">
        <f t="shared" si="0"/>
        <v>0.16672844130372211</v>
      </c>
      <c r="E17" s="457">
        <v>16410.36</v>
      </c>
      <c r="F17" s="454">
        <f t="shared" si="1"/>
        <v>0.1975467423740023</v>
      </c>
      <c r="G17" s="457">
        <v>52810.15</v>
      </c>
      <c r="H17" s="455">
        <f t="shared" si="2"/>
        <v>0.63572481632227551</v>
      </c>
      <c r="I17" s="404"/>
    </row>
    <row r="18" spans="1:10" ht="15.75" customHeight="1" x14ac:dyDescent="0.2">
      <c r="A18" s="450">
        <v>1997</v>
      </c>
      <c r="B18" s="456">
        <v>47906</v>
      </c>
      <c r="C18" s="457">
        <v>7751</v>
      </c>
      <c r="D18" s="453">
        <f t="shared" si="0"/>
        <v>0.16179601720035069</v>
      </c>
      <c r="E18" s="457">
        <v>8473</v>
      </c>
      <c r="F18" s="454">
        <f t="shared" si="1"/>
        <v>0.17686719826326555</v>
      </c>
      <c r="G18" s="457">
        <v>31682</v>
      </c>
      <c r="H18" s="455">
        <f t="shared" si="2"/>
        <v>0.66133678453638378</v>
      </c>
      <c r="I18" s="404"/>
    </row>
    <row r="19" spans="1:10" ht="15.75" customHeight="1" x14ac:dyDescent="0.2">
      <c r="A19" s="450">
        <v>1998</v>
      </c>
      <c r="B19" s="456">
        <v>49242</v>
      </c>
      <c r="C19" s="457">
        <v>14432</v>
      </c>
      <c r="D19" s="453">
        <f t="shared" si="0"/>
        <v>0.29308314040859429</v>
      </c>
      <c r="E19" s="457">
        <v>6942</v>
      </c>
      <c r="F19" s="454">
        <f t="shared" si="1"/>
        <v>0.14097721457292556</v>
      </c>
      <c r="G19" s="457">
        <v>27868</v>
      </c>
      <c r="H19" s="455">
        <f t="shared" si="2"/>
        <v>0.56593964501848015</v>
      </c>
      <c r="I19" s="404"/>
    </row>
    <row r="20" spans="1:10" ht="15.75" customHeight="1" x14ac:dyDescent="0.2">
      <c r="A20" s="450">
        <v>1999</v>
      </c>
      <c r="B20" s="456">
        <v>54237.35</v>
      </c>
      <c r="C20" s="457">
        <v>11500.42</v>
      </c>
      <c r="D20" s="453">
        <f t="shared" si="0"/>
        <v>0.21203875189329863</v>
      </c>
      <c r="E20" s="457">
        <v>9018.02</v>
      </c>
      <c r="F20" s="454">
        <f t="shared" si="1"/>
        <v>0.16626955409878988</v>
      </c>
      <c r="G20" s="457">
        <v>33718.910000000003</v>
      </c>
      <c r="H20" s="455">
        <f t="shared" si="2"/>
        <v>0.62169169400791158</v>
      </c>
      <c r="I20" s="404"/>
    </row>
    <row r="21" spans="1:10" ht="15.75" customHeight="1" x14ac:dyDescent="0.2">
      <c r="A21" s="450">
        <v>2000</v>
      </c>
      <c r="B21" s="456">
        <v>6565.7</v>
      </c>
      <c r="C21" s="457">
        <v>1631.24</v>
      </c>
      <c r="D21" s="453">
        <f t="shared" si="0"/>
        <v>0.2484487564159191</v>
      </c>
      <c r="E21" s="457">
        <v>1076.77</v>
      </c>
      <c r="F21" s="454">
        <f t="shared" si="1"/>
        <v>0.16399926892791325</v>
      </c>
      <c r="G21" s="457">
        <v>3857.69</v>
      </c>
      <c r="H21" s="455">
        <f t="shared" si="2"/>
        <v>0.58755197465616771</v>
      </c>
      <c r="I21" s="404"/>
    </row>
    <row r="22" spans="1:10" ht="15.75" customHeight="1" x14ac:dyDescent="0.2">
      <c r="A22" s="450">
        <v>2001</v>
      </c>
      <c r="B22" s="456">
        <v>38564.22</v>
      </c>
      <c r="C22" s="457">
        <v>12776.29</v>
      </c>
      <c r="D22" s="453">
        <f t="shared" si="0"/>
        <v>0.33129906426215805</v>
      </c>
      <c r="E22" s="457">
        <v>7253.75</v>
      </c>
      <c r="F22" s="454">
        <f t="shared" si="1"/>
        <v>0.18809533811393048</v>
      </c>
      <c r="G22" s="457">
        <v>18534.18</v>
      </c>
      <c r="H22" s="455">
        <f t="shared" si="2"/>
        <v>0.48060559762391147</v>
      </c>
      <c r="I22" s="404"/>
    </row>
    <row r="23" spans="1:10" ht="15.75" customHeight="1" x14ac:dyDescent="0.2">
      <c r="A23" s="450">
        <v>2002</v>
      </c>
      <c r="B23" s="456">
        <v>142573.39000000001</v>
      </c>
      <c r="C23" s="457">
        <v>33691.480000000003</v>
      </c>
      <c r="D23" s="453">
        <f t="shared" si="0"/>
        <v>0.23630973493721374</v>
      </c>
      <c r="E23" s="457">
        <v>25932.85</v>
      </c>
      <c r="F23" s="454">
        <f t="shared" si="1"/>
        <v>0.1818912351035491</v>
      </c>
      <c r="G23" s="457">
        <v>82949.06</v>
      </c>
      <c r="H23" s="455">
        <f t="shared" si="2"/>
        <v>0.58179902995923705</v>
      </c>
      <c r="I23" s="404"/>
    </row>
    <row r="24" spans="1:10" ht="15.75" customHeight="1" x14ac:dyDescent="0.2">
      <c r="A24" s="450">
        <v>2003</v>
      </c>
      <c r="B24" s="456">
        <v>298996</v>
      </c>
      <c r="C24" s="457">
        <v>34922</v>
      </c>
      <c r="D24" s="453">
        <f t="shared" si="0"/>
        <v>0.11679754913109205</v>
      </c>
      <c r="E24" s="457">
        <v>59169</v>
      </c>
      <c r="F24" s="454">
        <f t="shared" si="1"/>
        <v>0.19789227949537785</v>
      </c>
      <c r="G24" s="457">
        <v>204905</v>
      </c>
      <c r="H24" s="455">
        <f t="shared" si="2"/>
        <v>0.68531017137353012</v>
      </c>
      <c r="I24" s="404"/>
    </row>
    <row r="25" spans="1:10" ht="15.75" customHeight="1" x14ac:dyDescent="0.2">
      <c r="A25" s="450">
        <v>2004</v>
      </c>
      <c r="B25" s="456">
        <v>321831</v>
      </c>
      <c r="C25" s="457">
        <v>34899</v>
      </c>
      <c r="D25" s="453">
        <f t="shared" si="0"/>
        <v>0.10843890116241132</v>
      </c>
      <c r="E25" s="457">
        <v>62414</v>
      </c>
      <c r="F25" s="454">
        <f t="shared" si="1"/>
        <v>0.19393408341645149</v>
      </c>
      <c r="G25" s="457">
        <v>224517</v>
      </c>
      <c r="H25" s="455">
        <f t="shared" si="2"/>
        <v>0.69762390820026665</v>
      </c>
      <c r="I25" s="404"/>
      <c r="J25" s="458"/>
    </row>
    <row r="26" spans="1:10" ht="15.75" customHeight="1" x14ac:dyDescent="0.2">
      <c r="A26" s="450">
        <v>2005</v>
      </c>
      <c r="B26" s="456">
        <v>282953</v>
      </c>
      <c r="C26" s="457">
        <v>29255</v>
      </c>
      <c r="D26" s="453">
        <f t="shared" si="0"/>
        <v>0.10339172936848169</v>
      </c>
      <c r="E26" s="457">
        <v>50825</v>
      </c>
      <c r="F26" s="454">
        <f t="shared" si="1"/>
        <v>0.17962347103582574</v>
      </c>
      <c r="G26" s="457">
        <v>202874</v>
      </c>
      <c r="H26" s="455">
        <f t="shared" si="2"/>
        <v>0.71698833375154181</v>
      </c>
      <c r="I26" s="404"/>
      <c r="J26" s="458"/>
    </row>
    <row r="27" spans="1:10" ht="15.75" customHeight="1" x14ac:dyDescent="0.2">
      <c r="A27" s="450">
        <v>2006</v>
      </c>
      <c r="B27" s="456">
        <v>185883.1</v>
      </c>
      <c r="C27" s="457">
        <v>23881</v>
      </c>
      <c r="D27" s="453">
        <f t="shared" si="0"/>
        <v>0.12847321784497892</v>
      </c>
      <c r="E27" s="457">
        <v>31662.560000000001</v>
      </c>
      <c r="F27" s="454">
        <f t="shared" si="1"/>
        <v>0.17033587238431036</v>
      </c>
      <c r="G27" s="457">
        <v>130339.39</v>
      </c>
      <c r="H27" s="455">
        <f t="shared" si="2"/>
        <v>0.70119010281192851</v>
      </c>
      <c r="I27" s="404"/>
      <c r="J27" s="265"/>
    </row>
    <row r="28" spans="1:10" ht="15.75" customHeight="1" x14ac:dyDescent="0.2">
      <c r="A28" s="459">
        <v>2007</v>
      </c>
      <c r="B28" s="460">
        <v>113805</v>
      </c>
      <c r="C28" s="461">
        <v>16621</v>
      </c>
      <c r="D28" s="453">
        <f t="shared" si="0"/>
        <v>0.14604806467202672</v>
      </c>
      <c r="E28" s="462">
        <v>20358</v>
      </c>
      <c r="F28" s="454">
        <f t="shared" si="1"/>
        <v>0.17888493475682088</v>
      </c>
      <c r="G28" s="457">
        <v>76827</v>
      </c>
      <c r="H28" s="455">
        <f t="shared" si="2"/>
        <v>0.67507578753130359</v>
      </c>
      <c r="I28" s="105"/>
    </row>
    <row r="29" spans="1:10" ht="15.75" customHeight="1" x14ac:dyDescent="0.2">
      <c r="A29" s="459">
        <v>2008</v>
      </c>
      <c r="B29" s="460">
        <f>+C29+E29+G29</f>
        <v>84931.62</v>
      </c>
      <c r="C29" s="461">
        <v>19242.240000000002</v>
      </c>
      <c r="D29" s="453">
        <f t="shared" si="0"/>
        <v>0.22656155622605578</v>
      </c>
      <c r="E29" s="462">
        <v>15396.86</v>
      </c>
      <c r="F29" s="454">
        <f t="shared" si="1"/>
        <v>0.18128536815852567</v>
      </c>
      <c r="G29" s="457">
        <v>50292.52</v>
      </c>
      <c r="H29" s="455">
        <f t="shared" si="2"/>
        <v>0.59215307561541863</v>
      </c>
      <c r="I29" s="105"/>
    </row>
    <row r="30" spans="1:10" ht="15.75" customHeight="1" x14ac:dyDescent="0.2">
      <c r="A30" s="463">
        <v>2009</v>
      </c>
      <c r="B30" s="460">
        <f>+C30+E30+G30</f>
        <v>414302.58999999997</v>
      </c>
      <c r="C30" s="461">
        <v>55606.57</v>
      </c>
      <c r="D30" s="453">
        <f>+C30/$B30</f>
        <v>0.13421728790061391</v>
      </c>
      <c r="E30" s="462">
        <v>76157.600000000006</v>
      </c>
      <c r="F30" s="454">
        <f>+E30/$B30</f>
        <v>0.18382120179359732</v>
      </c>
      <c r="G30" s="457">
        <v>282538.42</v>
      </c>
      <c r="H30" s="455">
        <f>+G30/$B30</f>
        <v>0.68196151030578889</v>
      </c>
      <c r="I30" s="105"/>
      <c r="J30" s="328"/>
    </row>
    <row r="31" spans="1:10" ht="15.75" customHeight="1" x14ac:dyDescent="0.2">
      <c r="A31" s="463">
        <v>2010</v>
      </c>
      <c r="B31" s="460">
        <f>+C31+E31+G31</f>
        <v>448953.39</v>
      </c>
      <c r="C31" s="461">
        <v>63561</v>
      </c>
      <c r="D31" s="453">
        <f>+C31/$B31</f>
        <v>0.14157594399721538</v>
      </c>
      <c r="E31" s="462">
        <v>79669.7</v>
      </c>
      <c r="F31" s="454">
        <f>+E31/$B31</f>
        <v>0.17745650611971098</v>
      </c>
      <c r="G31" s="457">
        <v>305722.69</v>
      </c>
      <c r="H31" s="455">
        <f>+G31/$B31</f>
        <v>0.68096754988307362</v>
      </c>
      <c r="I31" s="105"/>
      <c r="J31" s="328"/>
    </row>
    <row r="32" spans="1:10" ht="15.75" customHeight="1" x14ac:dyDescent="0.2">
      <c r="A32" s="450">
        <v>2011</v>
      </c>
      <c r="B32" s="456">
        <f>+C32+E32+G32</f>
        <v>396345.62</v>
      </c>
      <c r="C32" s="457">
        <v>59146.239999999998</v>
      </c>
      <c r="D32" s="453">
        <f t="shared" si="0"/>
        <v>0.14922894820939361</v>
      </c>
      <c r="E32" s="457">
        <v>67936.73</v>
      </c>
      <c r="F32" s="454">
        <f t="shared" si="1"/>
        <v>0.17140779807280321</v>
      </c>
      <c r="G32" s="457">
        <v>269262.65000000002</v>
      </c>
      <c r="H32" s="455">
        <f t="shared" si="2"/>
        <v>0.67936325371780326</v>
      </c>
      <c r="I32" s="105"/>
      <c r="J32" s="328"/>
    </row>
    <row r="33" spans="1:12" ht="15.75" customHeight="1" x14ac:dyDescent="0.2">
      <c r="A33" s="450">
        <v>2012</v>
      </c>
      <c r="B33" s="456">
        <v>823419</v>
      </c>
      <c r="C33" s="457">
        <v>126148</v>
      </c>
      <c r="D33" s="453">
        <v>0.15320025406263396</v>
      </c>
      <c r="E33" s="457">
        <v>148347</v>
      </c>
      <c r="F33" s="454">
        <v>0.18015979713851635</v>
      </c>
      <c r="G33" s="457">
        <v>548924</v>
      </c>
      <c r="H33" s="455">
        <v>0.66663994879884969</v>
      </c>
      <c r="I33" s="423"/>
      <c r="J33" s="328"/>
    </row>
    <row r="34" spans="1:12" ht="13.5" thickBot="1" x14ac:dyDescent="0.25">
      <c r="A34" s="464">
        <v>2013</v>
      </c>
      <c r="B34" s="465">
        <v>758571</v>
      </c>
      <c r="C34" s="466">
        <v>113523</v>
      </c>
      <c r="D34" s="467">
        <f>C34/B34</f>
        <v>0.14965375686652929</v>
      </c>
      <c r="E34" s="468">
        <v>143041</v>
      </c>
      <c r="F34" s="469">
        <f>E34/B34</f>
        <v>0.1885663965535197</v>
      </c>
      <c r="G34" s="470">
        <f>B34-C34-E34</f>
        <v>502007</v>
      </c>
      <c r="H34" s="471">
        <f>G34/B34</f>
        <v>0.66177984657995104</v>
      </c>
      <c r="I34" s="105"/>
      <c r="J34" s="328"/>
    </row>
    <row r="35" spans="1:12" x14ac:dyDescent="0.2">
      <c r="A35" s="385"/>
      <c r="B35" s="385"/>
      <c r="C35" s="385"/>
      <c r="D35" s="385"/>
      <c r="E35" s="385"/>
      <c r="F35" s="385"/>
      <c r="G35" s="385"/>
      <c r="H35" s="385"/>
    </row>
    <row r="36" spans="1:12" s="35" customFormat="1" x14ac:dyDescent="0.2">
      <c r="A36" s="2012" t="s">
        <v>895</v>
      </c>
      <c r="B36" s="2012"/>
      <c r="C36" s="2012"/>
      <c r="D36" s="2012"/>
      <c r="E36" s="2012"/>
      <c r="F36" s="2012"/>
      <c r="G36" s="2012"/>
      <c r="H36" s="756"/>
      <c r="I36" s="756"/>
      <c r="J36" s="756"/>
      <c r="K36" s="756"/>
      <c r="L36" s="756"/>
    </row>
    <row r="37" spans="1:12" s="143" customFormat="1" x14ac:dyDescent="0.2">
      <c r="A37" s="2545" t="s">
        <v>196</v>
      </c>
      <c r="B37" s="2545"/>
      <c r="C37" s="2545"/>
      <c r="D37" s="2545"/>
      <c r="E37" s="2545"/>
      <c r="F37" s="2545"/>
      <c r="G37" s="2545"/>
      <c r="H37"/>
    </row>
    <row r="38" spans="1:12" s="105" customFormat="1" x14ac:dyDescent="0.2">
      <c r="A38" s="2545" t="s">
        <v>23</v>
      </c>
      <c r="B38" s="2545"/>
      <c r="C38" s="2545"/>
      <c r="D38" s="2545"/>
      <c r="E38" s="2545"/>
      <c r="F38" s="2545"/>
      <c r="G38" s="2545"/>
      <c r="H38" s="143"/>
    </row>
    <row r="39" spans="1:12" x14ac:dyDescent="0.2">
      <c r="A39" s="472"/>
      <c r="B39" s="472"/>
      <c r="C39" s="472"/>
      <c r="D39" s="472"/>
      <c r="E39" s="472"/>
      <c r="F39" s="472"/>
      <c r="G39" s="472"/>
      <c r="H39" s="105"/>
    </row>
    <row r="40" spans="1:12" x14ac:dyDescent="0.2">
      <c r="A40" s="472"/>
      <c r="B40" s="472"/>
      <c r="C40" s="472"/>
      <c r="D40" s="472"/>
      <c r="E40" s="472"/>
      <c r="F40" s="472"/>
      <c r="G40" s="472"/>
    </row>
    <row r="41" spans="1:12" x14ac:dyDescent="0.2">
      <c r="A41" s="472"/>
      <c r="B41" s="472"/>
      <c r="C41" s="472"/>
      <c r="D41" s="472"/>
      <c r="E41" s="472"/>
      <c r="F41" s="472"/>
      <c r="G41" s="472"/>
    </row>
  </sheetData>
  <mergeCells count="10">
    <mergeCell ref="A37:G37"/>
    <mergeCell ref="A38:G38"/>
    <mergeCell ref="A2:H2"/>
    <mergeCell ref="A3:H3"/>
    <mergeCell ref="A4:H4"/>
    <mergeCell ref="A6:A9"/>
    <mergeCell ref="B6:B7"/>
    <mergeCell ref="C6:D7"/>
    <mergeCell ref="E6:F7"/>
    <mergeCell ref="G6:H7"/>
  </mergeCells>
  <printOptions horizontalCentered="1"/>
  <pageMargins left="0.7" right="0.7" top="0.75" bottom="0.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7"/>
  <sheetViews>
    <sheetView zoomScaleNormal="100" workbookViewId="0">
      <selection activeCell="D10" sqref="D10"/>
    </sheetView>
  </sheetViews>
  <sheetFormatPr defaultRowHeight="12.75" x14ac:dyDescent="0.2"/>
  <cols>
    <col min="1" max="1" width="16.7109375" customWidth="1"/>
    <col min="2" max="8" width="15" customWidth="1"/>
    <col min="9" max="9" width="12" customWidth="1"/>
    <col min="10" max="10" width="11.42578125" customWidth="1"/>
    <col min="11" max="11" width="3.140625" customWidth="1"/>
    <col min="12" max="12" width="18.28515625" customWidth="1"/>
    <col min="13" max="13" width="2.140625" customWidth="1"/>
    <col min="14" max="14" width="15.42578125" customWidth="1"/>
    <col min="15" max="15" width="1.42578125" customWidth="1"/>
  </cols>
  <sheetData>
    <row r="1" spans="1:16" ht="8.25" customHeight="1" x14ac:dyDescent="0.2">
      <c r="A1" s="2565" t="s">
        <v>0</v>
      </c>
      <c r="B1" s="2566"/>
      <c r="C1" s="2566"/>
      <c r="D1" s="2566"/>
      <c r="E1" s="2566"/>
      <c r="F1" s="2566"/>
      <c r="G1" s="2566"/>
      <c r="H1" s="2567"/>
    </row>
    <row r="2" spans="1:16" ht="23.25" customHeight="1" x14ac:dyDescent="0.2">
      <c r="A2" s="2546"/>
      <c r="B2" s="2547"/>
      <c r="C2" s="2547"/>
      <c r="D2" s="2547"/>
      <c r="E2" s="2547"/>
      <c r="F2" s="2547"/>
      <c r="G2" s="2547"/>
      <c r="H2" s="2548"/>
    </row>
    <row r="3" spans="1:16" ht="20.25" customHeight="1" x14ac:dyDescent="0.2">
      <c r="A3" s="2559" t="s">
        <v>26</v>
      </c>
      <c r="B3" s="2560"/>
      <c r="C3" s="2560"/>
      <c r="D3" s="2560"/>
      <c r="E3" s="2560"/>
      <c r="F3" s="2560"/>
      <c r="G3" s="2560"/>
      <c r="H3" s="2561"/>
    </row>
    <row r="4" spans="1:16" ht="20.25" customHeight="1" x14ac:dyDescent="0.2">
      <c r="A4" s="2559" t="s">
        <v>1</v>
      </c>
      <c r="B4" s="2560"/>
      <c r="C4" s="2560"/>
      <c r="D4" s="2560"/>
      <c r="E4" s="2560"/>
      <c r="F4" s="2560"/>
      <c r="G4" s="2560"/>
      <c r="H4" s="2561"/>
    </row>
    <row r="5" spans="1:16" ht="13.5" customHeight="1" thickBot="1" x14ac:dyDescent="0.25">
      <c r="A5" s="2568"/>
      <c r="B5" s="2569"/>
      <c r="C5" s="2569"/>
      <c r="D5" s="2569"/>
      <c r="E5" s="2569"/>
      <c r="F5" s="2569"/>
      <c r="G5" s="2569"/>
      <c r="H5" s="2570"/>
    </row>
    <row r="6" spans="1:16" x14ac:dyDescent="0.2">
      <c r="A6" s="1"/>
      <c r="B6" s="3"/>
      <c r="C6" s="4"/>
      <c r="D6" s="2"/>
      <c r="E6" s="2"/>
      <c r="F6" s="2"/>
      <c r="G6" s="2"/>
      <c r="H6" s="5"/>
    </row>
    <row r="7" spans="1:16" x14ac:dyDescent="0.2">
      <c r="A7" s="2085"/>
      <c r="B7" s="6"/>
      <c r="C7" s="7"/>
      <c r="D7" s="2083"/>
      <c r="E7" s="2083"/>
      <c r="F7" s="2083"/>
      <c r="G7" s="2083"/>
      <c r="H7" s="2084"/>
    </row>
    <row r="8" spans="1:16" x14ac:dyDescent="0.2">
      <c r="A8" s="2085" t="s">
        <v>2</v>
      </c>
      <c r="B8" s="6" t="s">
        <v>3</v>
      </c>
      <c r="C8" s="7" t="s">
        <v>4</v>
      </c>
      <c r="D8" s="2083"/>
      <c r="E8" s="2083"/>
      <c r="F8" s="2083" t="s">
        <v>5</v>
      </c>
      <c r="G8" s="2083"/>
      <c r="H8" s="2084" t="s">
        <v>6</v>
      </c>
    </row>
    <row r="9" spans="1:16" x14ac:dyDescent="0.2">
      <c r="A9" s="2082" t="s">
        <v>7</v>
      </c>
      <c r="B9" s="6" t="s">
        <v>8</v>
      </c>
      <c r="C9" s="7" t="s">
        <v>9</v>
      </c>
      <c r="D9" s="2083" t="s">
        <v>10</v>
      </c>
      <c r="E9" s="2083" t="s">
        <v>11</v>
      </c>
      <c r="F9" s="2083" t="s">
        <v>12</v>
      </c>
      <c r="G9" s="2083" t="s">
        <v>13</v>
      </c>
      <c r="H9" s="2084" t="s">
        <v>12</v>
      </c>
    </row>
    <row r="10" spans="1:16" x14ac:dyDescent="0.2">
      <c r="A10" s="8"/>
      <c r="B10" s="6" t="s">
        <v>14</v>
      </c>
      <c r="C10" s="7"/>
      <c r="D10" s="2080" t="s">
        <v>15</v>
      </c>
      <c r="E10" s="2080" t="s">
        <v>15</v>
      </c>
      <c r="F10" s="2080" t="s">
        <v>15</v>
      </c>
      <c r="G10" s="2080" t="s">
        <v>15</v>
      </c>
      <c r="H10" s="2081" t="s">
        <v>15</v>
      </c>
    </row>
    <row r="11" spans="1:16" ht="13.5" thickBot="1" x14ac:dyDescent="0.25">
      <c r="A11" s="9"/>
      <c r="B11" s="11"/>
      <c r="C11" s="12"/>
      <c r="D11" s="13"/>
      <c r="E11" s="13"/>
      <c r="F11" s="13"/>
      <c r="G11" s="13"/>
      <c r="H11" s="14"/>
    </row>
    <row r="12" spans="1:16" x14ac:dyDescent="0.2">
      <c r="A12" s="2337"/>
      <c r="B12" s="2352"/>
      <c r="C12" s="2353"/>
      <c r="D12" s="2340"/>
      <c r="E12" s="2340"/>
      <c r="F12" s="2340"/>
      <c r="G12" s="2340"/>
      <c r="H12" s="2341"/>
    </row>
    <row r="13" spans="1:16" x14ac:dyDescent="0.2">
      <c r="A13" s="2338" t="s">
        <v>16</v>
      </c>
      <c r="B13" s="2354">
        <v>7955</v>
      </c>
      <c r="C13" s="2355">
        <v>586</v>
      </c>
      <c r="D13" s="2342">
        <v>145.608914</v>
      </c>
      <c r="E13" s="2342">
        <v>397.40605499999998</v>
      </c>
      <c r="F13" s="2342">
        <v>251.79714099999998</v>
      </c>
      <c r="G13" s="2342">
        <v>55.950488</v>
      </c>
      <c r="H13" s="2343">
        <v>195.84665299999998</v>
      </c>
      <c r="I13" s="341"/>
      <c r="J13" s="341"/>
      <c r="K13" s="29"/>
      <c r="L13" s="29"/>
      <c r="M13" s="29"/>
      <c r="N13" s="29"/>
      <c r="O13" s="29"/>
      <c r="P13" s="29"/>
    </row>
    <row r="14" spans="1:16" x14ac:dyDescent="0.2">
      <c r="A14" s="2101"/>
      <c r="B14" s="2354" t="s">
        <v>17</v>
      </c>
      <c r="C14" s="2355"/>
      <c r="D14" s="2348"/>
      <c r="E14" s="2348"/>
      <c r="F14" s="2348"/>
      <c r="G14" s="2348"/>
      <c r="H14" s="2349"/>
      <c r="I14" s="341"/>
      <c r="J14" s="341"/>
      <c r="K14" s="29"/>
      <c r="L14" s="29"/>
      <c r="M14" s="29"/>
      <c r="N14" s="29"/>
      <c r="O14" s="29"/>
      <c r="P14" s="29"/>
    </row>
    <row r="15" spans="1:16" x14ac:dyDescent="0.2">
      <c r="A15" s="2338" t="s">
        <v>18</v>
      </c>
      <c r="B15" s="2354">
        <v>28025</v>
      </c>
      <c r="C15" s="2355">
        <v>622</v>
      </c>
      <c r="D15" s="2350">
        <v>518.82231999999999</v>
      </c>
      <c r="E15" s="2350">
        <v>1257.3438819999999</v>
      </c>
      <c r="F15" s="2350">
        <v>738.5215619999999</v>
      </c>
      <c r="G15" s="2350">
        <v>153.656498</v>
      </c>
      <c r="H15" s="2351">
        <v>584.86506399999985</v>
      </c>
      <c r="I15" s="341"/>
      <c r="J15" s="341"/>
      <c r="K15" s="29"/>
      <c r="L15" s="29"/>
      <c r="M15" s="29"/>
      <c r="N15" s="29"/>
      <c r="O15" s="29"/>
      <c r="P15" s="29"/>
    </row>
    <row r="16" spans="1:16" x14ac:dyDescent="0.2">
      <c r="A16" s="2101"/>
      <c r="B16" s="2354"/>
      <c r="C16" s="2355"/>
      <c r="D16" s="2350"/>
      <c r="E16" s="2350"/>
      <c r="F16" s="2350"/>
      <c r="G16" s="2350"/>
      <c r="H16" s="2351"/>
      <c r="I16" s="341"/>
      <c r="J16" s="341"/>
      <c r="K16" s="29"/>
      <c r="L16" s="29"/>
      <c r="M16" s="29"/>
      <c r="N16" s="29"/>
      <c r="O16" s="29"/>
      <c r="P16" s="29"/>
    </row>
    <row r="17" spans="1:16" x14ac:dyDescent="0.2">
      <c r="A17" s="2338" t="s">
        <v>19</v>
      </c>
      <c r="B17" s="2354">
        <v>42599</v>
      </c>
      <c r="C17" s="2355">
        <v>537</v>
      </c>
      <c r="D17" s="2350">
        <v>651.39727000000005</v>
      </c>
      <c r="E17" s="2350">
        <v>2351.404505</v>
      </c>
      <c r="F17" s="2350">
        <v>1700.007235</v>
      </c>
      <c r="G17" s="2350">
        <v>159.00493299999999</v>
      </c>
      <c r="H17" s="2351">
        <v>1541.0023020000001</v>
      </c>
      <c r="I17" s="341"/>
      <c r="J17" s="341"/>
      <c r="K17" s="29"/>
      <c r="L17" s="29"/>
      <c r="M17" s="29"/>
      <c r="N17" s="29"/>
      <c r="O17" s="29"/>
      <c r="P17" s="29"/>
    </row>
    <row r="18" spans="1:16" x14ac:dyDescent="0.2">
      <c r="A18" s="2101"/>
      <c r="B18" s="2354"/>
      <c r="C18" s="2355"/>
      <c r="D18" s="2350"/>
      <c r="E18" s="2350"/>
      <c r="F18" s="2350"/>
      <c r="G18" s="2350"/>
      <c r="H18" s="2351"/>
      <c r="I18" s="341"/>
      <c r="J18" s="341"/>
      <c r="K18" s="29"/>
      <c r="L18" s="29"/>
      <c r="M18" s="29"/>
      <c r="N18" s="29"/>
      <c r="O18" s="29"/>
      <c r="P18" s="29"/>
    </row>
    <row r="19" spans="1:16" x14ac:dyDescent="0.2">
      <c r="A19" s="2338" t="s">
        <v>20</v>
      </c>
      <c r="B19" s="2354">
        <v>24171</v>
      </c>
      <c r="C19" s="2355">
        <v>694</v>
      </c>
      <c r="D19" s="2350">
        <v>2275.8203699999999</v>
      </c>
      <c r="E19" s="2350">
        <v>5116.7863980000002</v>
      </c>
      <c r="F19" s="2350">
        <v>2840.9660280000003</v>
      </c>
      <c r="G19" s="2350">
        <v>445.92755799999998</v>
      </c>
      <c r="H19" s="2351">
        <v>2395.0384700000004</v>
      </c>
      <c r="I19" s="341"/>
      <c r="J19" s="341"/>
      <c r="K19" s="29"/>
      <c r="L19" s="29"/>
      <c r="M19" s="29"/>
      <c r="N19" s="29"/>
      <c r="O19" s="29"/>
      <c r="P19" s="29"/>
    </row>
    <row r="20" spans="1:16" x14ac:dyDescent="0.2">
      <c r="A20" s="2101"/>
      <c r="B20" s="2354"/>
      <c r="C20" s="2355"/>
      <c r="D20" s="2350"/>
      <c r="E20" s="2350"/>
      <c r="F20" s="2350"/>
      <c r="G20" s="2350"/>
      <c r="H20" s="2351"/>
      <c r="I20" s="341"/>
      <c r="J20" s="341"/>
      <c r="K20" s="29"/>
      <c r="L20" s="29"/>
      <c r="M20" s="29"/>
      <c r="N20" s="29"/>
      <c r="O20" s="29"/>
      <c r="P20" s="29"/>
    </row>
    <row r="21" spans="1:16" x14ac:dyDescent="0.2">
      <c r="A21" s="2338" t="s">
        <v>21</v>
      </c>
      <c r="B21" s="2354">
        <v>15089</v>
      </c>
      <c r="C21" s="2355">
        <v>444</v>
      </c>
      <c r="D21" s="2350">
        <v>1419.871889</v>
      </c>
      <c r="E21" s="2350">
        <v>2196.9303500000001</v>
      </c>
      <c r="F21" s="2350">
        <v>777.05846100000008</v>
      </c>
      <c r="G21" s="2350">
        <v>71.622540999999998</v>
      </c>
      <c r="H21" s="2351">
        <v>705.43592000000012</v>
      </c>
      <c r="I21" s="341"/>
      <c r="J21" s="341"/>
      <c r="K21" s="29"/>
      <c r="L21" s="29"/>
      <c r="M21" s="29"/>
      <c r="N21" s="29"/>
      <c r="O21" s="29"/>
      <c r="P21" s="29"/>
    </row>
    <row r="22" spans="1:16" x14ac:dyDescent="0.2">
      <c r="A22" s="2101"/>
      <c r="B22" s="2354"/>
      <c r="C22" s="2355"/>
      <c r="D22" s="2350"/>
      <c r="E22" s="2350"/>
      <c r="F22" s="2350"/>
      <c r="G22" s="2350"/>
      <c r="H22" s="2351"/>
      <c r="I22" s="341"/>
      <c r="J22" s="341"/>
      <c r="K22" s="29"/>
      <c r="L22" s="29"/>
      <c r="M22" s="29"/>
      <c r="N22" s="29"/>
      <c r="O22" s="29"/>
      <c r="P22" s="29"/>
    </row>
    <row r="23" spans="1:16" x14ac:dyDescent="0.2">
      <c r="A23" s="2338">
        <v>2000</v>
      </c>
      <c r="B23" s="2354">
        <v>1892</v>
      </c>
      <c r="C23" s="2355">
        <v>74</v>
      </c>
      <c r="D23" s="2350">
        <v>266.91754300000002</v>
      </c>
      <c r="E23" s="2350">
        <v>367.92719099999999</v>
      </c>
      <c r="F23" s="2350">
        <v>101.00964799999997</v>
      </c>
      <c r="G23" s="2350">
        <v>14.915946999999999</v>
      </c>
      <c r="H23" s="2351">
        <v>86.093700999999967</v>
      </c>
      <c r="I23" s="341"/>
      <c r="J23" s="341"/>
      <c r="K23" s="29"/>
      <c r="L23" s="29"/>
      <c r="M23" s="29"/>
      <c r="N23" s="29"/>
      <c r="O23" s="29"/>
      <c r="P23" s="29"/>
    </row>
    <row r="24" spans="1:16" x14ac:dyDescent="0.2">
      <c r="A24" s="2338">
        <v>2001</v>
      </c>
      <c r="B24" s="2354">
        <v>1748</v>
      </c>
      <c r="C24" s="2355">
        <v>117</v>
      </c>
      <c r="D24" s="2350">
        <v>2538.1794</v>
      </c>
      <c r="E24" s="2350">
        <v>3686.130631</v>
      </c>
      <c r="F24" s="2350">
        <v>1147.951231</v>
      </c>
      <c r="G24" s="2350">
        <v>182.500665</v>
      </c>
      <c r="H24" s="2351">
        <v>965.45056599999998</v>
      </c>
      <c r="I24" s="341"/>
      <c r="J24" s="341"/>
      <c r="K24" s="29"/>
      <c r="L24" s="29"/>
      <c r="M24" s="29"/>
      <c r="N24" s="29"/>
      <c r="O24" s="29"/>
      <c r="P24" s="29"/>
    </row>
    <row r="25" spans="1:16" x14ac:dyDescent="0.2">
      <c r="A25" s="2338">
        <v>2002</v>
      </c>
      <c r="B25" s="2354">
        <v>1452</v>
      </c>
      <c r="C25" s="2355">
        <v>186</v>
      </c>
      <c r="D25" s="2350">
        <v>4578.1218369999997</v>
      </c>
      <c r="E25" s="2350">
        <v>8309.6128700000008</v>
      </c>
      <c r="F25" s="2350">
        <v>3731.4910330000012</v>
      </c>
      <c r="G25" s="2350">
        <v>224.74982600000001</v>
      </c>
      <c r="H25" s="2351">
        <v>3506.7412070000009</v>
      </c>
      <c r="I25" s="341"/>
      <c r="J25" s="341"/>
      <c r="K25" s="29"/>
      <c r="L25" s="29"/>
      <c r="M25" s="29"/>
      <c r="N25" s="29"/>
      <c r="O25" s="29"/>
      <c r="P25" s="29"/>
    </row>
    <row r="26" spans="1:16" x14ac:dyDescent="0.2">
      <c r="A26" s="2338">
        <v>2003</v>
      </c>
      <c r="B26" s="2354">
        <v>1203</v>
      </c>
      <c r="C26" s="2355">
        <v>172</v>
      </c>
      <c r="D26" s="2350">
        <v>6934.7931479999997</v>
      </c>
      <c r="E26" s="2350">
        <v>13408.469976</v>
      </c>
      <c r="F26" s="2350">
        <v>6473.6768280000006</v>
      </c>
      <c r="G26" s="2350">
        <v>207.73221799999999</v>
      </c>
      <c r="H26" s="2351">
        <v>6265.9446100000005</v>
      </c>
      <c r="I26" s="341"/>
      <c r="J26" s="341"/>
      <c r="K26" s="29"/>
      <c r="L26" s="29"/>
      <c r="M26" s="29"/>
      <c r="N26" s="29"/>
      <c r="O26" s="29"/>
      <c r="P26" s="29"/>
    </row>
    <row r="27" spans="1:16" x14ac:dyDescent="0.2">
      <c r="A27" s="2338">
        <v>2004</v>
      </c>
      <c r="B27" s="2354">
        <v>1198</v>
      </c>
      <c r="C27" s="2355">
        <v>165</v>
      </c>
      <c r="D27" s="2350">
        <v>2859.1982560000001</v>
      </c>
      <c r="E27" s="2350">
        <v>6117.0861489999998</v>
      </c>
      <c r="F27" s="2350">
        <v>3257.8878929999996</v>
      </c>
      <c r="G27" s="2350">
        <v>502.23172</v>
      </c>
      <c r="H27" s="2351">
        <v>2755.6561729999994</v>
      </c>
      <c r="I27" s="341"/>
      <c r="J27" s="341"/>
      <c r="K27" s="29"/>
      <c r="L27" s="29"/>
      <c r="M27" s="29"/>
      <c r="N27" s="29"/>
      <c r="O27" s="29"/>
      <c r="P27" s="29"/>
    </row>
    <row r="28" spans="1:16" x14ac:dyDescent="0.2">
      <c r="A28" s="2338">
        <v>2005</v>
      </c>
      <c r="B28" s="2354">
        <v>1108</v>
      </c>
      <c r="C28" s="2355">
        <v>129</v>
      </c>
      <c r="D28" s="2350">
        <v>10321.544258</v>
      </c>
      <c r="E28" s="2350">
        <v>21565.845699000001</v>
      </c>
      <c r="F28" s="2350">
        <v>11244.301441000001</v>
      </c>
      <c r="G28" s="2350">
        <v>1794.58305</v>
      </c>
      <c r="H28" s="2351">
        <v>9449.7183910000022</v>
      </c>
      <c r="I28" s="341"/>
      <c r="J28" s="341"/>
      <c r="K28" s="29"/>
      <c r="L28" s="29"/>
      <c r="M28" s="29"/>
      <c r="N28" s="29"/>
      <c r="O28" s="29"/>
      <c r="P28" s="29"/>
    </row>
    <row r="29" spans="1:16" x14ac:dyDescent="0.2">
      <c r="A29" s="2338">
        <v>2006</v>
      </c>
      <c r="B29" s="2354">
        <v>1247</v>
      </c>
      <c r="C29" s="2355">
        <v>89</v>
      </c>
      <c r="D29" s="2350">
        <v>2359.8056379999998</v>
      </c>
      <c r="E29" s="2350">
        <v>4589.3463979999997</v>
      </c>
      <c r="F29" s="2350">
        <v>2229.5407599999999</v>
      </c>
      <c r="G29" s="2350">
        <v>1323.136352</v>
      </c>
      <c r="H29" s="2351">
        <v>906.40440799999988</v>
      </c>
      <c r="I29" s="341"/>
      <c r="J29" s="341"/>
      <c r="K29" s="29"/>
      <c r="L29" s="29"/>
      <c r="M29" s="29"/>
      <c r="N29" s="29"/>
      <c r="O29" s="29"/>
      <c r="P29" s="29"/>
    </row>
    <row r="30" spans="1:16" x14ac:dyDescent="0.2">
      <c r="A30" s="2338">
        <v>2007</v>
      </c>
      <c r="B30" s="2354">
        <v>1233</v>
      </c>
      <c r="C30" s="2355">
        <v>79</v>
      </c>
      <c r="D30" s="2350">
        <v>635.10041000000001</v>
      </c>
      <c r="E30" s="2350">
        <v>974.88742300000001</v>
      </c>
      <c r="F30" s="2350">
        <v>339.787013</v>
      </c>
      <c r="G30" s="2350">
        <v>25.214867999999999</v>
      </c>
      <c r="H30" s="2351">
        <v>314.57214499999998</v>
      </c>
      <c r="I30" s="341"/>
      <c r="J30" s="341"/>
      <c r="K30" s="31"/>
      <c r="L30" s="29"/>
      <c r="M30" s="31"/>
      <c r="N30" s="29"/>
      <c r="O30" s="29"/>
      <c r="P30" s="29"/>
    </row>
    <row r="31" spans="1:16" x14ac:dyDescent="0.2">
      <c r="A31" s="2338">
        <v>2008</v>
      </c>
      <c r="B31" s="2354">
        <v>1405</v>
      </c>
      <c r="C31" s="2355">
        <v>83</v>
      </c>
      <c r="D31" s="2350">
        <v>538.66312400000004</v>
      </c>
      <c r="E31" s="2350">
        <v>816.12882400000001</v>
      </c>
      <c r="F31" s="2350">
        <v>277.46569999999997</v>
      </c>
      <c r="G31" s="2350">
        <v>40.022475999999997</v>
      </c>
      <c r="H31" s="2351">
        <v>237.44322399999999</v>
      </c>
      <c r="I31" s="341"/>
      <c r="J31" s="341"/>
      <c r="K31" s="30"/>
      <c r="L31" s="29"/>
      <c r="M31" s="30"/>
      <c r="N31" s="29"/>
      <c r="O31" s="29"/>
      <c r="P31" s="29"/>
    </row>
    <row r="32" spans="1:16" x14ac:dyDescent="0.2">
      <c r="A32" s="2338">
        <v>2009</v>
      </c>
      <c r="B32" s="2354">
        <v>1294</v>
      </c>
      <c r="C32" s="2355">
        <v>191</v>
      </c>
      <c r="D32" s="2350">
        <v>10095.136386</v>
      </c>
      <c r="E32" s="2350">
        <v>18904.454371</v>
      </c>
      <c r="F32" s="2350">
        <v>8809.3179849999997</v>
      </c>
      <c r="G32" s="2350">
        <v>811.39372400000002</v>
      </c>
      <c r="H32" s="2351">
        <v>7997.9242610000001</v>
      </c>
      <c r="I32" s="341"/>
      <c r="J32" s="341"/>
      <c r="L32" s="29"/>
      <c r="N32" s="29"/>
      <c r="O32" s="29"/>
      <c r="P32" s="29"/>
    </row>
    <row r="33" spans="1:16" x14ac:dyDescent="0.2">
      <c r="A33" s="2338">
        <v>2010</v>
      </c>
      <c r="B33" s="2354">
        <v>1308</v>
      </c>
      <c r="C33" s="2355">
        <v>154</v>
      </c>
      <c r="D33" s="2350">
        <v>1324.227556</v>
      </c>
      <c r="E33" s="2350">
        <v>2543.717173</v>
      </c>
      <c r="F33" s="2350">
        <v>1219.489617</v>
      </c>
      <c r="G33" s="2350">
        <v>156.47596200000001</v>
      </c>
      <c r="H33" s="2351">
        <v>1063.013655</v>
      </c>
      <c r="I33" s="341"/>
      <c r="J33" s="341"/>
      <c r="L33" s="29"/>
      <c r="N33" s="29"/>
      <c r="O33" s="31"/>
      <c r="P33" s="31"/>
    </row>
    <row r="34" spans="1:16" x14ac:dyDescent="0.2">
      <c r="A34" s="2338">
        <v>2011</v>
      </c>
      <c r="B34" s="2354">
        <v>1400</v>
      </c>
      <c r="C34" s="2355">
        <v>96</v>
      </c>
      <c r="D34" s="2350">
        <v>867.52185899999995</v>
      </c>
      <c r="E34" s="2350">
        <v>1560.978912</v>
      </c>
      <c r="F34" s="2350">
        <v>693.45705300000009</v>
      </c>
      <c r="G34" s="2350">
        <v>56.821911</v>
      </c>
      <c r="H34" s="2351">
        <v>636.63514200000009</v>
      </c>
      <c r="I34" s="341"/>
      <c r="J34" s="341"/>
      <c r="L34" s="29"/>
      <c r="N34" s="29"/>
      <c r="O34" s="30"/>
    </row>
    <row r="35" spans="1:16" x14ac:dyDescent="0.2">
      <c r="A35" s="2338">
        <v>2012</v>
      </c>
      <c r="B35" s="2354">
        <v>1332</v>
      </c>
      <c r="C35" s="2355">
        <v>113</v>
      </c>
      <c r="D35" s="2350">
        <v>816.58158100000003</v>
      </c>
      <c r="E35" s="2350">
        <v>1788.740286</v>
      </c>
      <c r="F35" s="2350">
        <v>972.15870499999994</v>
      </c>
      <c r="G35" s="2350">
        <v>67.371638000000004</v>
      </c>
      <c r="H35" s="2351">
        <v>904.78706699999998</v>
      </c>
      <c r="I35" s="341"/>
      <c r="J35" s="341"/>
      <c r="L35" s="29"/>
      <c r="N35" s="29"/>
    </row>
    <row r="36" spans="1:16" x14ac:dyDescent="0.2">
      <c r="A36" s="2338">
        <v>2013</v>
      </c>
      <c r="B36" s="2354">
        <v>1481</v>
      </c>
      <c r="C36" s="2355">
        <v>79</v>
      </c>
      <c r="D36" s="2350">
        <v>1400.560262</v>
      </c>
      <c r="E36" s="2350">
        <v>2801.820072</v>
      </c>
      <c r="F36" s="2350">
        <v>1401.25981</v>
      </c>
      <c r="G36" s="2350">
        <v>68.144087999999996</v>
      </c>
      <c r="H36" s="2351">
        <v>1333.115722</v>
      </c>
      <c r="I36" s="341"/>
      <c r="J36" s="341"/>
      <c r="L36" s="29"/>
      <c r="N36" s="29"/>
    </row>
    <row r="37" spans="1:16" x14ac:dyDescent="0.2">
      <c r="A37" s="2338">
        <v>2014</v>
      </c>
      <c r="B37" s="2354">
        <v>1373</v>
      </c>
      <c r="C37" s="2355">
        <v>30</v>
      </c>
      <c r="D37" s="2350">
        <v>775.56277699999998</v>
      </c>
      <c r="E37" s="2350">
        <v>1340.7331200000001</v>
      </c>
      <c r="F37" s="2350">
        <v>565.17034300000012</v>
      </c>
      <c r="G37" s="2350">
        <v>12.986644999999999</v>
      </c>
      <c r="H37" s="2351">
        <v>552.18369800000016</v>
      </c>
      <c r="I37" s="341"/>
      <c r="J37" s="341"/>
      <c r="L37" s="29"/>
      <c r="N37" s="29"/>
    </row>
    <row r="38" spans="1:16" ht="4.9000000000000004" customHeight="1" x14ac:dyDescent="0.2">
      <c r="A38" s="2338"/>
      <c r="B38" s="2354"/>
      <c r="C38" s="2355"/>
      <c r="D38" s="2350"/>
      <c r="E38" s="2350"/>
      <c r="F38" s="2350"/>
      <c r="G38" s="2350"/>
      <c r="H38" s="2351"/>
      <c r="I38" s="341"/>
      <c r="J38" s="341"/>
      <c r="L38" s="29"/>
      <c r="N38" s="29"/>
    </row>
    <row r="39" spans="1:16" x14ac:dyDescent="0.2">
      <c r="A39" s="2338" t="s">
        <v>22</v>
      </c>
      <c r="B39" s="2354">
        <f>SUM(B13:B37)</f>
        <v>138513</v>
      </c>
      <c r="C39" s="2355">
        <f>SUM(C13:C37)</f>
        <v>4640</v>
      </c>
      <c r="D39" s="2344">
        <f t="shared" ref="D39:H39" si="0">SUM(D13:D37)</f>
        <v>51323.434797999987</v>
      </c>
      <c r="E39" s="2344">
        <f t="shared" si="0"/>
        <v>100095.750285</v>
      </c>
      <c r="F39" s="2344">
        <f>SUM(F13:F37)</f>
        <v>48772.315487</v>
      </c>
      <c r="G39" s="2344">
        <f t="shared" si="0"/>
        <v>6374.4431079999995</v>
      </c>
      <c r="H39" s="2345">
        <f t="shared" si="0"/>
        <v>42397.872379</v>
      </c>
      <c r="I39" s="341"/>
      <c r="J39" s="341"/>
      <c r="L39" s="29"/>
      <c r="N39" s="29"/>
    </row>
    <row r="40" spans="1:16" ht="10.15" customHeight="1" thickBot="1" x14ac:dyDescent="0.25">
      <c r="A40" s="2339"/>
      <c r="B40" s="2356"/>
      <c r="C40" s="2357"/>
      <c r="D40" s="2346"/>
      <c r="E40" s="2346"/>
      <c r="F40" s="2346"/>
      <c r="G40" s="2346"/>
      <c r="H40" s="2347"/>
    </row>
    <row r="42" spans="1:16" x14ac:dyDescent="0.2">
      <c r="A42" s="2571" t="s">
        <v>859</v>
      </c>
      <c r="B42" s="2571"/>
      <c r="C42" s="2571"/>
      <c r="D42" s="2571"/>
      <c r="E42" s="2571"/>
      <c r="F42" s="2571"/>
      <c r="G42" s="2571"/>
      <c r="H42" s="2571"/>
    </row>
    <row r="43" spans="1:16" x14ac:dyDescent="0.2">
      <c r="A43" s="2571" t="s">
        <v>23</v>
      </c>
      <c r="B43" s="2571"/>
      <c r="C43" s="2571"/>
      <c r="D43" s="2571"/>
      <c r="E43" s="2571"/>
      <c r="F43" s="2571"/>
      <c r="G43" s="2571"/>
      <c r="H43" s="2571"/>
    </row>
    <row r="44" spans="1:16" x14ac:dyDescent="0.2">
      <c r="A44" s="2571" t="s">
        <v>185</v>
      </c>
      <c r="B44" s="2571"/>
      <c r="C44" s="2571"/>
      <c r="D44" s="2571"/>
      <c r="E44" s="2571"/>
      <c r="F44" s="2571"/>
      <c r="G44" s="2571"/>
      <c r="H44" s="2571"/>
    </row>
    <row r="45" spans="1:16" x14ac:dyDescent="0.2">
      <c r="A45" s="2571" t="s">
        <v>24</v>
      </c>
      <c r="B45" s="2571"/>
      <c r="C45" s="2571"/>
      <c r="D45" s="2571"/>
      <c r="E45" s="2571"/>
      <c r="F45" s="2571"/>
      <c r="G45" s="2571"/>
      <c r="H45" s="2571"/>
    </row>
    <row r="46" spans="1:16" ht="24" customHeight="1" x14ac:dyDescent="0.2">
      <c r="A46" s="2572" t="s">
        <v>982</v>
      </c>
      <c r="B46" s="2572"/>
      <c r="C46" s="2572"/>
      <c r="D46" s="2572"/>
      <c r="E46" s="2572"/>
      <c r="F46" s="2572"/>
      <c r="G46" s="2572"/>
      <c r="H46" s="2572"/>
    </row>
    <row r="47" spans="1:16" x14ac:dyDescent="0.2">
      <c r="A47" s="2571" t="s">
        <v>25</v>
      </c>
      <c r="B47" s="2571"/>
      <c r="C47" s="2571"/>
      <c r="D47" s="2571"/>
      <c r="E47" s="2571"/>
      <c r="F47" s="2571"/>
      <c r="G47" s="2571"/>
      <c r="H47" s="2571"/>
    </row>
  </sheetData>
  <mergeCells count="10">
    <mergeCell ref="A46:H46"/>
    <mergeCell ref="A47:H47"/>
    <mergeCell ref="A42:H42"/>
    <mergeCell ref="A43:H43"/>
    <mergeCell ref="A44:H44"/>
    <mergeCell ref="A1:H2"/>
    <mergeCell ref="A3:H3"/>
    <mergeCell ref="A4:H4"/>
    <mergeCell ref="A5:H5"/>
    <mergeCell ref="A45:H45"/>
  </mergeCells>
  <printOptions horizontalCentered="1"/>
  <pageMargins left="0.7" right="0.7" top="0.75" bottom="0.5" header="0.3" footer="0.3"/>
  <pageSetup scale="85"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V33"/>
  <sheetViews>
    <sheetView zoomScaleNormal="100" workbookViewId="0">
      <selection activeCell="D10" sqref="D10"/>
    </sheetView>
  </sheetViews>
  <sheetFormatPr defaultRowHeight="12.75" x14ac:dyDescent="0.2"/>
  <cols>
    <col min="1" max="1" width="6.7109375" customWidth="1"/>
    <col min="2" max="2" width="25.7109375" customWidth="1"/>
    <col min="3" max="3" width="11.140625" style="265" customWidth="1"/>
    <col min="4" max="4" width="3.5703125" customWidth="1"/>
    <col min="5" max="5" width="9.7109375" customWidth="1"/>
    <col min="6" max="6" width="4.140625" customWidth="1"/>
    <col min="7" max="7" width="10.85546875" style="265" customWidth="1"/>
    <col min="8" max="8" width="4.140625" customWidth="1"/>
    <col min="9" max="9" width="9.85546875" customWidth="1"/>
    <col min="10" max="10" width="4.140625" customWidth="1"/>
    <col min="11" max="11" width="14" customWidth="1"/>
    <col min="12" max="12" width="4.140625" customWidth="1"/>
    <col min="13" max="13" width="9.42578125" customWidth="1"/>
    <col min="14" max="14" width="4" customWidth="1"/>
    <col min="15" max="15" width="11.5703125" customWidth="1"/>
    <col min="16" max="16" width="4" customWidth="1"/>
    <col min="17" max="17" width="9.42578125" customWidth="1"/>
    <col min="18" max="18" width="3.85546875" customWidth="1"/>
    <col min="19" max="19" width="10.28515625" customWidth="1"/>
    <col min="20" max="20" width="3.7109375" customWidth="1"/>
    <col min="21" max="21" width="9.42578125" customWidth="1"/>
    <col min="22" max="22" width="4" customWidth="1"/>
    <col min="24" max="24" width="10.140625" bestFit="1" customWidth="1"/>
  </cols>
  <sheetData>
    <row r="1" spans="1:22" x14ac:dyDescent="0.2">
      <c r="A1" s="2027"/>
      <c r="B1" s="33"/>
      <c r="C1" s="473"/>
      <c r="D1" s="33"/>
      <c r="E1" s="33"/>
      <c r="F1" s="33"/>
      <c r="G1" s="473"/>
      <c r="H1" s="33"/>
      <c r="I1" s="33"/>
      <c r="J1" s="33"/>
      <c r="K1" s="33"/>
      <c r="L1" s="33"/>
      <c r="M1" s="33"/>
      <c r="N1" s="33"/>
      <c r="O1" s="33"/>
      <c r="P1" s="33"/>
      <c r="Q1" s="33"/>
      <c r="R1" s="33"/>
      <c r="S1" s="33"/>
      <c r="T1" s="33"/>
      <c r="U1" s="33"/>
      <c r="V1" s="34"/>
    </row>
    <row r="2" spans="1:22" ht="20.25" x14ac:dyDescent="0.3">
      <c r="A2" s="2583" t="s">
        <v>207</v>
      </c>
      <c r="B2" s="2584"/>
      <c r="C2" s="2584"/>
      <c r="D2" s="2584"/>
      <c r="E2" s="2584"/>
      <c r="F2" s="2584"/>
      <c r="G2" s="2584"/>
      <c r="H2" s="2584"/>
      <c r="I2" s="2584"/>
      <c r="J2" s="2584"/>
      <c r="K2" s="2584"/>
      <c r="L2" s="2584"/>
      <c r="M2" s="2584"/>
      <c r="N2" s="2584"/>
      <c r="O2" s="2584"/>
      <c r="P2" s="2584"/>
      <c r="Q2" s="2584"/>
      <c r="R2" s="2584"/>
      <c r="S2" s="2584"/>
      <c r="T2" s="2584"/>
      <c r="U2" s="2584"/>
      <c r="V2" s="2585"/>
    </row>
    <row r="3" spans="1:22" ht="18" x14ac:dyDescent="0.25">
      <c r="A3" s="2549" t="s">
        <v>230</v>
      </c>
      <c r="B3" s="2550"/>
      <c r="C3" s="2550"/>
      <c r="D3" s="2550"/>
      <c r="E3" s="2550"/>
      <c r="F3" s="2550"/>
      <c r="G3" s="2550"/>
      <c r="H3" s="2550"/>
      <c r="I3" s="2550"/>
      <c r="J3" s="2550"/>
      <c r="K3" s="2550"/>
      <c r="L3" s="2550"/>
      <c r="M3" s="2550"/>
      <c r="N3" s="2550"/>
      <c r="O3" s="2550"/>
      <c r="P3" s="2550"/>
      <c r="Q3" s="2550"/>
      <c r="R3" s="2550"/>
      <c r="S3" s="2550"/>
      <c r="T3" s="2550"/>
      <c r="U3" s="2550"/>
      <c r="V3" s="2551"/>
    </row>
    <row r="4" spans="1:22" ht="18" x14ac:dyDescent="0.25">
      <c r="A4" s="2549" t="s">
        <v>1</v>
      </c>
      <c r="B4" s="2550"/>
      <c r="C4" s="2550"/>
      <c r="D4" s="2550"/>
      <c r="E4" s="2550"/>
      <c r="F4" s="2550"/>
      <c r="G4" s="2550"/>
      <c r="H4" s="2550"/>
      <c r="I4" s="2550"/>
      <c r="J4" s="2550"/>
      <c r="K4" s="2550"/>
      <c r="L4" s="2550"/>
      <c r="M4" s="2550"/>
      <c r="N4" s="2550"/>
      <c r="O4" s="2550"/>
      <c r="P4" s="2550"/>
      <c r="Q4" s="2550"/>
      <c r="R4" s="2550"/>
      <c r="S4" s="2550"/>
      <c r="T4" s="2550"/>
      <c r="U4" s="2550"/>
      <c r="V4" s="2551"/>
    </row>
    <row r="5" spans="1:22" x14ac:dyDescent="0.2">
      <c r="A5" s="474"/>
      <c r="B5" s="475"/>
      <c r="C5" s="476"/>
      <c r="D5" s="475"/>
      <c r="E5" s="475"/>
      <c r="F5" s="475"/>
      <c r="G5" s="476"/>
      <c r="H5" s="475"/>
      <c r="I5" s="475"/>
      <c r="J5" s="475"/>
      <c r="K5" s="475"/>
      <c r="L5" s="475"/>
      <c r="M5" s="475"/>
      <c r="N5" s="475"/>
      <c r="O5" s="475"/>
      <c r="P5" s="475"/>
      <c r="Q5" s="475"/>
      <c r="R5" s="475"/>
      <c r="S5" s="475"/>
      <c r="T5" s="475"/>
      <c r="U5" s="475"/>
      <c r="V5" s="477"/>
    </row>
    <row r="6" spans="1:22" ht="13.15" customHeight="1" x14ac:dyDescent="0.2">
      <c r="A6" s="3118" t="s">
        <v>199</v>
      </c>
      <c r="B6" s="3119"/>
      <c r="C6" s="3129" t="s">
        <v>49</v>
      </c>
      <c r="D6" s="3130"/>
      <c r="E6" s="3130"/>
      <c r="F6" s="3131"/>
      <c r="G6" s="3124" t="s">
        <v>128</v>
      </c>
      <c r="H6" s="3125"/>
      <c r="I6" s="3125"/>
      <c r="J6" s="3126"/>
      <c r="K6" s="3124" t="s">
        <v>208</v>
      </c>
      <c r="L6" s="3125"/>
      <c r="M6" s="3125"/>
      <c r="N6" s="3126"/>
      <c r="O6" s="3124" t="s">
        <v>191</v>
      </c>
      <c r="P6" s="3125"/>
      <c r="Q6" s="3125"/>
      <c r="R6" s="3126"/>
      <c r="S6" s="3124" t="s">
        <v>192</v>
      </c>
      <c r="T6" s="3125"/>
      <c r="U6" s="3125"/>
      <c r="V6" s="3127"/>
    </row>
    <row r="7" spans="1:22" ht="13.15" customHeight="1" x14ac:dyDescent="0.2">
      <c r="A7" s="3120"/>
      <c r="B7" s="3121"/>
      <c r="C7" s="3132"/>
      <c r="D7" s="3133"/>
      <c r="E7" s="3133"/>
      <c r="F7" s="3134"/>
      <c r="G7" s="2650"/>
      <c r="H7" s="2694"/>
      <c r="I7" s="2694"/>
      <c r="J7" s="2782"/>
      <c r="K7" s="2650"/>
      <c r="L7" s="2694"/>
      <c r="M7" s="2694"/>
      <c r="N7" s="2782"/>
      <c r="O7" s="2650"/>
      <c r="P7" s="2694"/>
      <c r="Q7" s="2694"/>
      <c r="R7" s="2782"/>
      <c r="S7" s="2650"/>
      <c r="T7" s="2694"/>
      <c r="U7" s="2694"/>
      <c r="V7" s="2651"/>
    </row>
    <row r="8" spans="1:22" ht="13.15" customHeight="1" x14ac:dyDescent="0.2">
      <c r="A8" s="3120"/>
      <c r="B8" s="3121"/>
      <c r="C8" s="3132"/>
      <c r="D8" s="3133"/>
      <c r="E8" s="3133"/>
      <c r="F8" s="3134"/>
      <c r="G8" s="2650"/>
      <c r="H8" s="2694"/>
      <c r="I8" s="2694"/>
      <c r="J8" s="2782"/>
      <c r="K8" s="2650"/>
      <c r="L8" s="2694"/>
      <c r="M8" s="2694"/>
      <c r="N8" s="2782"/>
      <c r="O8" s="2650"/>
      <c r="P8" s="2694"/>
      <c r="Q8" s="2694"/>
      <c r="R8" s="2782"/>
      <c r="S8" s="2650"/>
      <c r="T8" s="2694"/>
      <c r="U8" s="2694"/>
      <c r="V8" s="2651"/>
    </row>
    <row r="9" spans="1:22" ht="13.9" customHeight="1" thickBot="1" x14ac:dyDescent="0.25">
      <c r="A9" s="3122"/>
      <c r="B9" s="3123"/>
      <c r="C9" s="3115"/>
      <c r="D9" s="3116"/>
      <c r="E9" s="3116"/>
      <c r="F9" s="3117"/>
      <c r="G9" s="3112" t="s">
        <v>209</v>
      </c>
      <c r="H9" s="3113"/>
      <c r="I9" s="3113"/>
      <c r="J9" s="3114"/>
      <c r="K9" s="3112" t="s">
        <v>15</v>
      </c>
      <c r="L9" s="3113"/>
      <c r="M9" s="3113"/>
      <c r="N9" s="3114"/>
      <c r="O9" s="3112" t="s">
        <v>15</v>
      </c>
      <c r="P9" s="3113"/>
      <c r="Q9" s="3113"/>
      <c r="R9" s="3114"/>
      <c r="S9" s="3112" t="s">
        <v>15</v>
      </c>
      <c r="T9" s="3113"/>
      <c r="U9" s="3113"/>
      <c r="V9" s="3128"/>
    </row>
    <row r="10" spans="1:22" x14ac:dyDescent="0.2">
      <c r="A10" s="478"/>
      <c r="B10" s="479"/>
      <c r="C10" s="480"/>
      <c r="D10" s="481"/>
      <c r="E10" s="481"/>
      <c r="F10" s="482"/>
      <c r="G10" s="483"/>
      <c r="H10" s="481"/>
      <c r="I10" s="482" t="s">
        <v>17</v>
      </c>
      <c r="J10" s="482"/>
      <c r="K10" s="484"/>
      <c r="L10" s="510"/>
      <c r="M10" s="482"/>
      <c r="N10" s="482"/>
      <c r="O10" s="484"/>
      <c r="P10" s="481"/>
      <c r="Q10" s="481"/>
      <c r="R10" s="482"/>
      <c r="S10" s="484"/>
      <c r="T10" s="481"/>
      <c r="U10" s="481"/>
      <c r="V10" s="485"/>
    </row>
    <row r="11" spans="1:22" ht="19.5" customHeight="1" x14ac:dyDescent="0.2">
      <c r="A11" s="3110" t="s">
        <v>210</v>
      </c>
      <c r="B11" s="3111"/>
      <c r="C11" s="511">
        <v>247</v>
      </c>
      <c r="D11" s="512"/>
      <c r="E11" s="514">
        <f>C11/$C$25</f>
        <v>1.0556006666951579E-2</v>
      </c>
      <c r="F11" s="513"/>
      <c r="G11" s="511">
        <v>192</v>
      </c>
      <c r="H11" s="512"/>
      <c r="I11" s="514">
        <f>G11/$G$25</f>
        <v>6.0188087774294668E-3</v>
      </c>
      <c r="J11" s="491"/>
      <c r="K11" s="492">
        <v>29849</v>
      </c>
      <c r="L11" s="489"/>
      <c r="M11" s="493">
        <f>K11/$K$25</f>
        <v>1.0262773627260765E-2</v>
      </c>
      <c r="N11" s="491"/>
      <c r="O11" s="494">
        <v>20854</v>
      </c>
      <c r="P11" s="489"/>
      <c r="Q11" s="493">
        <f>O11/$O$26</f>
        <v>2.7491164307625784E-2</v>
      </c>
      <c r="R11" s="490"/>
      <c r="S11" s="495" t="s">
        <v>534</v>
      </c>
      <c r="T11" s="496"/>
      <c r="U11" s="2141" t="s">
        <v>937</v>
      </c>
      <c r="V11" s="497"/>
    </row>
    <row r="12" spans="1:22" ht="19.5" customHeight="1" x14ac:dyDescent="0.2">
      <c r="A12" s="3110" t="s">
        <v>211</v>
      </c>
      <c r="B12" s="3111"/>
      <c r="C12" s="511">
        <v>766</v>
      </c>
      <c r="D12" s="512"/>
      <c r="E12" s="514">
        <f t="shared" ref="E12:E23" si="0">C12/$C$25</f>
        <v>3.2736441728278984E-2</v>
      </c>
      <c r="F12" s="513"/>
      <c r="G12" s="511">
        <v>628</v>
      </c>
      <c r="H12" s="512"/>
      <c r="I12" s="514">
        <f t="shared" ref="I12:I25" si="1">G12/$G$25</f>
        <v>1.9686520376175548E-2</v>
      </c>
      <c r="J12" s="491"/>
      <c r="K12" s="488">
        <v>41381</v>
      </c>
      <c r="L12" s="489"/>
      <c r="M12" s="493">
        <f t="shared" ref="M12:M23" si="2">K12/$K$25</f>
        <v>1.4227740811071652E-2</v>
      </c>
      <c r="N12" s="498"/>
      <c r="O12" s="499">
        <v>21551</v>
      </c>
      <c r="P12" s="489"/>
      <c r="Q12" s="493">
        <f t="shared" ref="Q12:Q17" si="3">O12/$O$26</f>
        <v>2.8409997218454171E-2</v>
      </c>
      <c r="R12" s="490"/>
      <c r="S12" s="495" t="s">
        <v>534</v>
      </c>
      <c r="T12" s="496"/>
      <c r="U12" s="2141" t="s">
        <v>937</v>
      </c>
      <c r="V12" s="497"/>
    </row>
    <row r="13" spans="1:22" ht="19.5" customHeight="1" x14ac:dyDescent="0.2">
      <c r="A13" s="3110" t="s">
        <v>212</v>
      </c>
      <c r="B13" s="3111"/>
      <c r="C13" s="511">
        <v>3832</v>
      </c>
      <c r="D13" s="512"/>
      <c r="E13" s="514">
        <f t="shared" si="0"/>
        <v>0.16376768237958886</v>
      </c>
      <c r="F13" s="513"/>
      <c r="G13" s="511">
        <v>2825</v>
      </c>
      <c r="H13" s="512"/>
      <c r="I13" s="514">
        <f t="shared" si="1"/>
        <v>8.8557993730407528E-2</v>
      </c>
      <c r="J13" s="491"/>
      <c r="K13" s="488">
        <v>202456</v>
      </c>
      <c r="L13" s="489"/>
      <c r="M13" s="493">
        <f t="shared" si="2"/>
        <v>6.9609035394174193E-2</v>
      </c>
      <c r="N13" s="491"/>
      <c r="O13" s="499">
        <v>87990</v>
      </c>
      <c r="P13" s="489"/>
      <c r="Q13" s="493">
        <f t="shared" si="3"/>
        <v>0.11599441581605413</v>
      </c>
      <c r="R13" s="490"/>
      <c r="S13" s="495" t="s">
        <v>534</v>
      </c>
      <c r="T13" s="496"/>
      <c r="U13" s="2141" t="s">
        <v>937</v>
      </c>
      <c r="V13" s="497"/>
    </row>
    <row r="14" spans="1:22" ht="19.5" customHeight="1" x14ac:dyDescent="0.2">
      <c r="A14" s="3110" t="s">
        <v>213</v>
      </c>
      <c r="B14" s="3111"/>
      <c r="C14" s="511">
        <v>6377</v>
      </c>
      <c r="D14" s="512"/>
      <c r="E14" s="514">
        <f t="shared" si="0"/>
        <v>0.27253301423137744</v>
      </c>
      <c r="F14" s="513"/>
      <c r="G14" s="511">
        <v>9418</v>
      </c>
      <c r="H14" s="512"/>
      <c r="I14" s="514">
        <f t="shared" si="1"/>
        <v>0.29523510971786832</v>
      </c>
      <c r="J14" s="491"/>
      <c r="K14" s="488">
        <v>810908</v>
      </c>
      <c r="L14" s="489"/>
      <c r="M14" s="493">
        <f t="shared" si="2"/>
        <v>0.27880884574139075</v>
      </c>
      <c r="N14" s="491"/>
      <c r="O14" s="499">
        <v>277378</v>
      </c>
      <c r="P14" s="489"/>
      <c r="Q14" s="493">
        <f t="shared" si="3"/>
        <v>0.36565858700108494</v>
      </c>
      <c r="R14" s="490"/>
      <c r="S14" s="495" t="s">
        <v>534</v>
      </c>
      <c r="T14" s="496"/>
      <c r="U14" s="2141" t="s">
        <v>937</v>
      </c>
      <c r="V14" s="497"/>
    </row>
    <row r="15" spans="1:22" ht="19.5" customHeight="1" x14ac:dyDescent="0.2">
      <c r="A15" s="3110" t="s">
        <v>214</v>
      </c>
      <c r="B15" s="3111"/>
      <c r="C15" s="511">
        <v>4737</v>
      </c>
      <c r="D15" s="512"/>
      <c r="E15" s="514">
        <f t="shared" si="0"/>
        <v>0.20244454891234667</v>
      </c>
      <c r="F15" s="513"/>
      <c r="G15" s="511">
        <v>11113</v>
      </c>
      <c r="H15" s="512"/>
      <c r="I15" s="514">
        <f t="shared" si="1"/>
        <v>0.34836990595611284</v>
      </c>
      <c r="J15" s="491"/>
      <c r="K15" s="488">
        <v>1081249</v>
      </c>
      <c r="L15" s="489"/>
      <c r="M15" s="493">
        <f t="shared" si="2"/>
        <v>0.37175830753801048</v>
      </c>
      <c r="N15" s="491"/>
      <c r="O15" s="499">
        <v>264326</v>
      </c>
      <c r="P15" s="489"/>
      <c r="Q15" s="493">
        <f t="shared" si="3"/>
        <v>0.3484525509148122</v>
      </c>
      <c r="R15" s="490"/>
      <c r="S15" s="495" t="s">
        <v>534</v>
      </c>
      <c r="T15" s="496"/>
      <c r="U15" s="2141" t="s">
        <v>937</v>
      </c>
      <c r="V15" s="497"/>
    </row>
    <row r="16" spans="1:22" ht="19.5" customHeight="1" x14ac:dyDescent="0.2">
      <c r="A16" s="3110" t="s">
        <v>215</v>
      </c>
      <c r="B16" s="3111"/>
      <c r="C16" s="511">
        <v>2386</v>
      </c>
      <c r="D16" s="512"/>
      <c r="E16" s="514">
        <f t="shared" si="0"/>
        <v>0.10197016966537031</v>
      </c>
      <c r="F16" s="513"/>
      <c r="G16" s="511">
        <v>5290</v>
      </c>
      <c r="H16" s="512"/>
      <c r="I16" s="514">
        <f t="shared" si="1"/>
        <v>0.16583072100313478</v>
      </c>
      <c r="J16" s="491"/>
      <c r="K16" s="488">
        <v>515276</v>
      </c>
      <c r="L16" s="489"/>
      <c r="M16" s="493">
        <f t="shared" si="2"/>
        <v>0.17716375568898182</v>
      </c>
      <c r="N16" s="491"/>
      <c r="O16" s="499">
        <v>76726</v>
      </c>
      <c r="P16" s="489"/>
      <c r="Q16" s="493">
        <f t="shared" si="3"/>
        <v>0.10114544320834833</v>
      </c>
      <c r="R16" s="490"/>
      <c r="S16" s="495" t="s">
        <v>534</v>
      </c>
      <c r="T16" s="496"/>
      <c r="U16" s="2141" t="s">
        <v>937</v>
      </c>
      <c r="V16" s="497"/>
    </row>
    <row r="17" spans="1:22" ht="19.5" customHeight="1" x14ac:dyDescent="0.2">
      <c r="A17" s="3110" t="s">
        <v>216</v>
      </c>
      <c r="B17" s="3111"/>
      <c r="C17" s="511">
        <v>1123</v>
      </c>
      <c r="D17" s="512"/>
      <c r="E17" s="514">
        <f t="shared" si="0"/>
        <v>4.799350399589726E-2</v>
      </c>
      <c r="F17" s="513"/>
      <c r="G17" s="511">
        <v>1402</v>
      </c>
      <c r="H17" s="512"/>
      <c r="I17" s="514">
        <f t="shared" si="1"/>
        <v>4.3949843260188089E-2</v>
      </c>
      <c r="J17" s="491"/>
      <c r="K17" s="488">
        <v>144654</v>
      </c>
      <c r="L17" s="489"/>
      <c r="M17" s="493">
        <f t="shared" si="2"/>
        <v>4.973537660483697E-2</v>
      </c>
      <c r="N17" s="491"/>
      <c r="O17" s="499">
        <v>9746</v>
      </c>
      <c r="P17" s="489"/>
      <c r="Q17" s="493">
        <f t="shared" si="3"/>
        <v>1.2847841533620452E-2</v>
      </c>
      <c r="R17" s="490"/>
      <c r="S17" s="495" t="s">
        <v>534</v>
      </c>
      <c r="T17" s="496"/>
      <c r="U17" s="2141" t="s">
        <v>937</v>
      </c>
      <c r="V17" s="497"/>
    </row>
    <row r="18" spans="1:22" ht="19.5" customHeight="1" x14ac:dyDescent="0.2">
      <c r="A18" s="3110" t="s">
        <v>217</v>
      </c>
      <c r="B18" s="3111"/>
      <c r="C18" s="511">
        <v>1951</v>
      </c>
      <c r="D18" s="512"/>
      <c r="E18" s="514">
        <f t="shared" si="0"/>
        <v>8.3379631608188384E-2</v>
      </c>
      <c r="F18" s="513"/>
      <c r="G18" s="511">
        <v>454</v>
      </c>
      <c r="H18" s="512"/>
      <c r="I18" s="514">
        <f t="shared" si="1"/>
        <v>1.4231974921630095E-2</v>
      </c>
      <c r="J18" s="491"/>
      <c r="K18" s="488">
        <v>27403</v>
      </c>
      <c r="L18" s="489"/>
      <c r="M18" s="493">
        <f t="shared" si="2"/>
        <v>9.4217824954881818E-3</v>
      </c>
      <c r="N18" s="491"/>
      <c r="O18" s="495" t="s">
        <v>534</v>
      </c>
      <c r="P18" s="500"/>
      <c r="Q18" s="2141" t="s">
        <v>937</v>
      </c>
      <c r="R18" s="498"/>
      <c r="S18" s="494">
        <v>1334</v>
      </c>
      <c r="T18" s="489"/>
      <c r="U18" s="1129">
        <f>S18/$S$27</f>
        <v>8.2097359837528458E-2</v>
      </c>
      <c r="V18" s="501"/>
    </row>
    <row r="19" spans="1:22" ht="19.5" customHeight="1" x14ac:dyDescent="0.2">
      <c r="A19" s="3110" t="s">
        <v>218</v>
      </c>
      <c r="B19" s="3111"/>
      <c r="C19" s="511">
        <v>309</v>
      </c>
      <c r="D19" s="512"/>
      <c r="E19" s="514">
        <f t="shared" si="0"/>
        <v>1.3205692550963717E-2</v>
      </c>
      <c r="F19" s="513"/>
      <c r="G19" s="511">
        <v>280</v>
      </c>
      <c r="H19" s="512"/>
      <c r="I19" s="514">
        <f t="shared" si="1"/>
        <v>8.7774294670846398E-3</v>
      </c>
      <c r="J19" s="491"/>
      <c r="K19" s="488">
        <v>31494</v>
      </c>
      <c r="L19" s="489"/>
      <c r="M19" s="493">
        <f t="shared" si="2"/>
        <v>1.0828362511874788E-2</v>
      </c>
      <c r="N19" s="491"/>
      <c r="O19" s="495" t="s">
        <v>534</v>
      </c>
      <c r="P19" s="500"/>
      <c r="Q19" s="2141" t="s">
        <v>937</v>
      </c>
      <c r="R19" s="498"/>
      <c r="S19" s="499">
        <v>5230</v>
      </c>
      <c r="T19" s="489"/>
      <c r="U19" s="1129">
        <f t="shared" ref="U19:U23" si="4">S19/$S$27</f>
        <v>0.32186596098221432</v>
      </c>
      <c r="V19" s="501"/>
    </row>
    <row r="20" spans="1:22" ht="19.5" customHeight="1" x14ac:dyDescent="0.2">
      <c r="A20" s="3110" t="s">
        <v>219</v>
      </c>
      <c r="B20" s="3111"/>
      <c r="C20" s="511">
        <v>206</v>
      </c>
      <c r="D20" s="512"/>
      <c r="E20" s="514">
        <f t="shared" si="0"/>
        <v>8.8037950339758114E-3</v>
      </c>
      <c r="F20" s="513"/>
      <c r="G20" s="511">
        <v>107</v>
      </c>
      <c r="H20" s="512"/>
      <c r="I20" s="514">
        <f t="shared" si="1"/>
        <v>3.35423197492163E-3</v>
      </c>
      <c r="J20" s="491"/>
      <c r="K20" s="488">
        <v>6945</v>
      </c>
      <c r="L20" s="489"/>
      <c r="M20" s="493">
        <f t="shared" si="2"/>
        <v>2.3878509444646727E-3</v>
      </c>
      <c r="N20" s="491"/>
      <c r="O20" s="495" t="s">
        <v>534</v>
      </c>
      <c r="P20" s="500"/>
      <c r="Q20" s="2141" t="s">
        <v>937</v>
      </c>
      <c r="R20" s="498"/>
      <c r="S20" s="499">
        <v>1548</v>
      </c>
      <c r="T20" s="489"/>
      <c r="U20" s="1129">
        <f t="shared" si="4"/>
        <v>9.5267401070835131E-2</v>
      </c>
      <c r="V20" s="501"/>
    </row>
    <row r="21" spans="1:22" ht="19.5" customHeight="1" x14ac:dyDescent="0.2">
      <c r="A21" s="3110" t="s">
        <v>220</v>
      </c>
      <c r="B21" s="3111"/>
      <c r="C21" s="511">
        <v>141</v>
      </c>
      <c r="D21" s="512"/>
      <c r="E21" s="514">
        <f t="shared" si="0"/>
        <v>6.0258985426727635E-3</v>
      </c>
      <c r="F21" s="513"/>
      <c r="G21" s="511">
        <v>114</v>
      </c>
      <c r="H21" s="512"/>
      <c r="I21" s="514">
        <f t="shared" si="1"/>
        <v>3.5736677115987461E-3</v>
      </c>
      <c r="J21" s="491"/>
      <c r="K21" s="488">
        <v>12941</v>
      </c>
      <c r="L21" s="489"/>
      <c r="M21" s="493">
        <f t="shared" si="2"/>
        <v>4.4494138333070312E-3</v>
      </c>
      <c r="N21" s="491"/>
      <c r="O21" s="495" t="s">
        <v>534</v>
      </c>
      <c r="P21" s="500"/>
      <c r="Q21" s="2141" t="s">
        <v>937</v>
      </c>
      <c r="R21" s="498"/>
      <c r="S21" s="499">
        <v>4565</v>
      </c>
      <c r="T21" s="489"/>
      <c r="U21" s="1129">
        <f t="shared" si="4"/>
        <v>0.28094036556095758</v>
      </c>
      <c r="V21" s="501"/>
    </row>
    <row r="22" spans="1:22" ht="19.5" customHeight="1" x14ac:dyDescent="0.2">
      <c r="A22" s="3110" t="s">
        <v>221</v>
      </c>
      <c r="B22" s="3111"/>
      <c r="C22" s="511">
        <v>92</v>
      </c>
      <c r="D22" s="512"/>
      <c r="E22" s="514">
        <f t="shared" si="0"/>
        <v>3.9317919569212363E-3</v>
      </c>
      <c r="F22" s="513"/>
      <c r="G22" s="511">
        <v>9</v>
      </c>
      <c r="H22" s="512"/>
      <c r="I22" s="514">
        <f t="shared" si="1"/>
        <v>2.8213166144200628E-4</v>
      </c>
      <c r="J22" s="491"/>
      <c r="K22" s="488">
        <v>531</v>
      </c>
      <c r="L22" s="489"/>
      <c r="M22" s="493">
        <f t="shared" si="2"/>
        <v>1.8257002901522551E-4</v>
      </c>
      <c r="N22" s="491"/>
      <c r="O22" s="495" t="s">
        <v>534</v>
      </c>
      <c r="P22" s="500"/>
      <c r="Q22" s="2141" t="s">
        <v>937</v>
      </c>
      <c r="R22" s="498"/>
      <c r="S22" s="499">
        <v>234</v>
      </c>
      <c r="T22" s="489"/>
      <c r="U22" s="1129">
        <f t="shared" si="4"/>
        <v>1.4400886208382055E-2</v>
      </c>
      <c r="V22" s="501"/>
    </row>
    <row r="23" spans="1:22" ht="19.5" customHeight="1" x14ac:dyDescent="0.2">
      <c r="A23" s="3110" t="s">
        <v>222</v>
      </c>
      <c r="B23" s="3111"/>
      <c r="C23" s="511">
        <v>1232</v>
      </c>
      <c r="D23" s="512"/>
      <c r="E23" s="514">
        <f t="shared" si="0"/>
        <v>5.2651822727466983E-2</v>
      </c>
      <c r="F23" s="513"/>
      <c r="G23" s="511">
        <v>68</v>
      </c>
      <c r="H23" s="512"/>
      <c r="I23" s="514">
        <f t="shared" si="1"/>
        <v>2.1316614420062697E-3</v>
      </c>
      <c r="J23" s="491"/>
      <c r="K23" s="488">
        <v>3386</v>
      </c>
      <c r="L23" s="489"/>
      <c r="M23" s="493">
        <f t="shared" si="2"/>
        <v>1.164184780123453E-3</v>
      </c>
      <c r="N23" s="491"/>
      <c r="O23" s="495" t="s">
        <v>534</v>
      </c>
      <c r="P23" s="500"/>
      <c r="Q23" s="2141" t="s">
        <v>937</v>
      </c>
      <c r="R23" s="498"/>
      <c r="S23" s="499">
        <v>3338</v>
      </c>
      <c r="T23" s="489"/>
      <c r="U23" s="1129">
        <f t="shared" si="4"/>
        <v>0.20542802634008248</v>
      </c>
      <c r="V23" s="501"/>
    </row>
    <row r="24" spans="1:22" ht="7.15" customHeight="1" x14ac:dyDescent="0.2">
      <c r="A24" s="2019"/>
      <c r="B24" s="2020"/>
      <c r="C24" s="511"/>
      <c r="D24" s="512"/>
      <c r="E24" s="512"/>
      <c r="F24" s="513"/>
      <c r="G24" s="511"/>
      <c r="H24" s="512"/>
      <c r="I24" s="514"/>
      <c r="J24" s="491"/>
      <c r="K24" s="488"/>
      <c r="L24" s="489"/>
      <c r="M24" s="493"/>
      <c r="N24" s="491"/>
      <c r="O24" s="495"/>
      <c r="P24" s="500"/>
      <c r="Q24" s="500"/>
      <c r="R24" s="498"/>
      <c r="S24" s="499"/>
      <c r="T24" s="489"/>
      <c r="U24" s="489"/>
      <c r="V24" s="501"/>
    </row>
    <row r="25" spans="1:22" ht="19.5" customHeight="1" x14ac:dyDescent="0.2">
      <c r="A25" s="3110" t="s">
        <v>22</v>
      </c>
      <c r="B25" s="3111"/>
      <c r="C25" s="511">
        <f>SUM(C11:C23)</f>
        <v>23399</v>
      </c>
      <c r="D25" s="512"/>
      <c r="E25" s="514">
        <f>C25/$C$25</f>
        <v>1</v>
      </c>
      <c r="F25" s="513"/>
      <c r="G25" s="511">
        <f>SUM(G11:G23)</f>
        <v>31900</v>
      </c>
      <c r="H25" s="512"/>
      <c r="I25" s="514">
        <f t="shared" si="1"/>
        <v>1</v>
      </c>
      <c r="J25" s="491"/>
      <c r="K25" s="492">
        <v>2908473</v>
      </c>
      <c r="L25" s="489"/>
      <c r="M25" s="493">
        <v>1</v>
      </c>
      <c r="N25" s="491"/>
      <c r="O25" s="492">
        <v>758571</v>
      </c>
      <c r="P25" s="500"/>
      <c r="Q25" s="493">
        <v>1</v>
      </c>
      <c r="R25" s="498"/>
      <c r="S25" s="492">
        <v>16249</v>
      </c>
      <c r="T25" s="489"/>
      <c r="U25" s="493">
        <f>S25/$S$27</f>
        <v>1</v>
      </c>
      <c r="V25" s="501"/>
    </row>
    <row r="26" spans="1:22" ht="19.5" customHeight="1" x14ac:dyDescent="0.2">
      <c r="A26" s="3110" t="s">
        <v>223</v>
      </c>
      <c r="B26" s="3111"/>
      <c r="C26" s="511">
        <f>SUM(C11:C17)</f>
        <v>19468</v>
      </c>
      <c r="D26" s="512"/>
      <c r="E26" s="515">
        <f>C26/C25</f>
        <v>0.83200136757981114</v>
      </c>
      <c r="F26" s="513"/>
      <c r="G26" s="511">
        <f>SUM(G11:G17)</f>
        <v>30868</v>
      </c>
      <c r="H26" s="512"/>
      <c r="I26" s="515">
        <f>G26/G25</f>
        <v>0.96764890282131666</v>
      </c>
      <c r="J26" s="491"/>
      <c r="K26" s="492">
        <f>SUM(K11:K17)</f>
        <v>2825773</v>
      </c>
      <c r="L26" s="489"/>
      <c r="M26" s="493">
        <f>K26/K25</f>
        <v>0.97156583540572661</v>
      </c>
      <c r="N26" s="491"/>
      <c r="O26" s="492">
        <v>758571</v>
      </c>
      <c r="P26" s="500"/>
      <c r="Q26" s="493">
        <v>1</v>
      </c>
      <c r="R26" s="498"/>
      <c r="S26" s="495" t="s">
        <v>534</v>
      </c>
      <c r="T26" s="496"/>
      <c r="U26" s="2141" t="s">
        <v>937</v>
      </c>
      <c r="V26" s="497"/>
    </row>
    <row r="27" spans="1:22" ht="19.5" customHeight="1" x14ac:dyDescent="0.2">
      <c r="A27" s="3110" t="s">
        <v>224</v>
      </c>
      <c r="B27" s="3111"/>
      <c r="C27" s="511">
        <f>SUM(C18:C23)</f>
        <v>3931</v>
      </c>
      <c r="D27" s="512"/>
      <c r="E27" s="515">
        <f>1-E26</f>
        <v>0.16799863242018886</v>
      </c>
      <c r="F27" s="513"/>
      <c r="G27" s="511">
        <f>G25-G26</f>
        <v>1032</v>
      </c>
      <c r="H27" s="512"/>
      <c r="I27" s="515">
        <f>1-I26</f>
        <v>3.2351097178683341E-2</v>
      </c>
      <c r="J27" s="491"/>
      <c r="K27" s="492">
        <f>SUM(K18:K23)</f>
        <v>82700</v>
      </c>
      <c r="L27" s="489"/>
      <c r="M27" s="493">
        <f>K27/K25</f>
        <v>2.8434164594273354E-2</v>
      </c>
      <c r="N27" s="491"/>
      <c r="O27" s="495" t="s">
        <v>534</v>
      </c>
      <c r="P27" s="500"/>
      <c r="Q27" s="2141" t="s">
        <v>937</v>
      </c>
      <c r="R27" s="498"/>
      <c r="S27" s="492">
        <v>16249</v>
      </c>
      <c r="T27" s="496"/>
      <c r="U27" s="1129">
        <v>1</v>
      </c>
      <c r="V27" s="501"/>
    </row>
    <row r="28" spans="1:22" ht="7.9" customHeight="1" thickBot="1" x14ac:dyDescent="0.25">
      <c r="A28" s="502"/>
      <c r="B28" s="96"/>
      <c r="C28" s="503"/>
      <c r="D28" s="504"/>
      <c r="E28" s="504"/>
      <c r="F28" s="505"/>
      <c r="G28" s="503"/>
      <c r="H28" s="504"/>
      <c r="I28" s="22"/>
      <c r="J28" s="22"/>
      <c r="K28" s="506"/>
      <c r="L28" s="504"/>
      <c r="M28" s="22"/>
      <c r="N28" s="22"/>
      <c r="O28" s="506"/>
      <c r="P28" s="504"/>
      <c r="Q28" s="504"/>
      <c r="R28" s="22"/>
      <c r="S28" s="506"/>
      <c r="T28" s="504"/>
      <c r="U28" s="504"/>
      <c r="V28" s="507"/>
    </row>
    <row r="29" spans="1:22" x14ac:dyDescent="0.2">
      <c r="A29" s="385"/>
      <c r="B29" s="385"/>
      <c r="C29" s="508"/>
      <c r="D29" s="385"/>
      <c r="E29" s="385"/>
      <c r="F29" s="385"/>
      <c r="G29" s="508"/>
      <c r="H29" s="385"/>
      <c r="I29" s="385"/>
      <c r="J29" s="385"/>
      <c r="K29" s="509"/>
      <c r="L29" s="385"/>
      <c r="M29" s="509"/>
      <c r="N29" s="385"/>
      <c r="O29" s="385"/>
      <c r="P29" s="385"/>
      <c r="Q29" s="385"/>
      <c r="R29" s="385"/>
      <c r="S29" s="385"/>
      <c r="T29" s="385"/>
      <c r="U29" s="385"/>
      <c r="V29" s="385"/>
    </row>
    <row r="30" spans="1:22" x14ac:dyDescent="0.2">
      <c r="A30" s="2545" t="s">
        <v>936</v>
      </c>
      <c r="B30" s="2545"/>
      <c r="C30" s="2545"/>
      <c r="D30" s="2545"/>
      <c r="E30" s="2545"/>
      <c r="F30" s="2545"/>
      <c r="G30" s="2545"/>
      <c r="H30" s="2545"/>
      <c r="I30" s="2545"/>
      <c r="J30" s="2545"/>
      <c r="K30" s="2545"/>
      <c r="L30" s="2545"/>
      <c r="M30" s="2545"/>
      <c r="N30" s="2545"/>
      <c r="O30" s="2545"/>
      <c r="P30" s="2545"/>
      <c r="Q30" s="2545"/>
      <c r="R30" s="2545"/>
      <c r="S30" s="2545"/>
      <c r="T30" s="2545"/>
      <c r="U30" s="2545"/>
      <c r="V30" s="2545"/>
    </row>
    <row r="31" spans="1:22" x14ac:dyDescent="0.2">
      <c r="A31" s="2545" t="s">
        <v>196</v>
      </c>
      <c r="B31" s="2545"/>
      <c r="C31" s="2545"/>
      <c r="D31" s="2545"/>
      <c r="E31" s="2545"/>
      <c r="F31" s="2545"/>
      <c r="G31" s="2545"/>
      <c r="H31" s="2545"/>
      <c r="I31" s="2545"/>
      <c r="J31" s="2545"/>
      <c r="K31" s="2545"/>
      <c r="L31" s="2545"/>
      <c r="M31" s="2545"/>
      <c r="N31" s="2545"/>
      <c r="O31" s="2545"/>
      <c r="P31" s="2545"/>
      <c r="Q31" s="2545"/>
      <c r="R31" s="2545"/>
      <c r="S31" s="2545"/>
      <c r="T31" s="2545"/>
      <c r="U31" s="2545"/>
      <c r="V31" s="2545"/>
    </row>
    <row r="32" spans="1:22" x14ac:dyDescent="0.2">
      <c r="A32" s="2545" t="s">
        <v>23</v>
      </c>
      <c r="B32" s="2545"/>
      <c r="C32" s="2545"/>
      <c r="D32" s="2545"/>
      <c r="E32" s="2545"/>
      <c r="F32" s="2545"/>
      <c r="G32" s="2545"/>
      <c r="H32" s="2545"/>
      <c r="I32" s="2545"/>
      <c r="J32" s="2545"/>
      <c r="K32" s="2545"/>
      <c r="L32" s="2545"/>
      <c r="M32" s="2545"/>
      <c r="N32" s="2545"/>
      <c r="O32" s="2545"/>
      <c r="P32" s="2545"/>
      <c r="Q32" s="2545"/>
      <c r="R32" s="2545"/>
      <c r="S32" s="2545"/>
      <c r="T32" s="2545"/>
      <c r="U32" s="2545"/>
      <c r="V32" s="2545"/>
    </row>
    <row r="33" spans="1:22" ht="39.6" customHeight="1" x14ac:dyDescent="0.2">
      <c r="A33" s="3002" t="s">
        <v>225</v>
      </c>
      <c r="B33" s="3002"/>
      <c r="C33" s="3002"/>
      <c r="D33" s="3002"/>
      <c r="E33" s="3002"/>
      <c r="F33" s="3002"/>
      <c r="G33" s="3002"/>
      <c r="H33" s="3002"/>
      <c r="I33" s="3002"/>
      <c r="J33" s="3002"/>
      <c r="K33" s="3002"/>
      <c r="L33" s="3002"/>
      <c r="M33" s="3002"/>
      <c r="N33" s="3002"/>
      <c r="O33" s="3002"/>
      <c r="P33" s="3002"/>
      <c r="Q33" s="3002"/>
      <c r="R33" s="3002"/>
      <c r="S33" s="3002"/>
      <c r="T33" s="3002"/>
      <c r="U33" s="3002"/>
      <c r="V33" s="3002"/>
    </row>
  </sheetData>
  <mergeCells count="34">
    <mergeCell ref="A2:V2"/>
    <mergeCell ref="A3:V3"/>
    <mergeCell ref="A4:V4"/>
    <mergeCell ref="A6:B9"/>
    <mergeCell ref="G6:J8"/>
    <mergeCell ref="K6:N8"/>
    <mergeCell ref="O6:R8"/>
    <mergeCell ref="S6:V8"/>
    <mergeCell ref="G9:J9"/>
    <mergeCell ref="S9:V9"/>
    <mergeCell ref="O9:R9"/>
    <mergeCell ref="C6:F8"/>
    <mergeCell ref="A33:V33"/>
    <mergeCell ref="A20:B20"/>
    <mergeCell ref="A27:B27"/>
    <mergeCell ref="A14:B14"/>
    <mergeCell ref="A15:B15"/>
    <mergeCell ref="A16:B16"/>
    <mergeCell ref="A17:B17"/>
    <mergeCell ref="A18:B18"/>
    <mergeCell ref="A21:B21"/>
    <mergeCell ref="A22:B22"/>
    <mergeCell ref="A23:B23"/>
    <mergeCell ref="A25:B25"/>
    <mergeCell ref="A26:B26"/>
    <mergeCell ref="A30:V30"/>
    <mergeCell ref="A31:V31"/>
    <mergeCell ref="A32:V32"/>
    <mergeCell ref="A11:B11"/>
    <mergeCell ref="A12:B12"/>
    <mergeCell ref="A13:B13"/>
    <mergeCell ref="A19:B19"/>
    <mergeCell ref="K9:N9"/>
    <mergeCell ref="C9:F9"/>
  </mergeCells>
  <printOptions horizontalCentered="1"/>
  <pageMargins left="0.7" right="0.7" top="0.75" bottom="0.5" header="0.3" footer="0.3"/>
  <pageSetup scale="7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N45"/>
  <sheetViews>
    <sheetView zoomScaleNormal="100" workbookViewId="0">
      <selection activeCell="D10" sqref="D10"/>
    </sheetView>
  </sheetViews>
  <sheetFormatPr defaultRowHeight="12.75" x14ac:dyDescent="0.2"/>
  <cols>
    <col min="1" max="1" width="3.85546875" customWidth="1"/>
    <col min="2" max="2" width="7.42578125" customWidth="1"/>
    <col min="3" max="3" width="23.5703125" customWidth="1"/>
    <col min="4" max="4" width="18" customWidth="1"/>
    <col min="5" max="5" width="14.5703125" customWidth="1"/>
    <col min="6" max="6" width="18" customWidth="1"/>
    <col min="7" max="7" width="14.85546875" customWidth="1"/>
    <col min="8" max="9" width="18" customWidth="1"/>
    <col min="10" max="10" width="5.7109375" customWidth="1"/>
    <col min="11" max="11" width="13.7109375" customWidth="1"/>
    <col min="12" max="12" width="6.7109375" customWidth="1"/>
  </cols>
  <sheetData>
    <row r="1" spans="1:9" ht="10.5" customHeight="1" x14ac:dyDescent="0.35">
      <c r="A1" s="1259"/>
      <c r="B1" s="1260"/>
      <c r="C1" s="1260"/>
      <c r="D1" s="1260"/>
      <c r="E1" s="1260"/>
      <c r="F1" s="1260"/>
      <c r="G1" s="1260"/>
      <c r="H1" s="1260"/>
      <c r="I1" s="1261"/>
    </row>
    <row r="2" spans="1:9" ht="20.25" x14ac:dyDescent="0.3">
      <c r="A2" s="2583" t="s">
        <v>618</v>
      </c>
      <c r="B2" s="2584"/>
      <c r="C2" s="2584"/>
      <c r="D2" s="2584"/>
      <c r="E2" s="2584"/>
      <c r="F2" s="2584"/>
      <c r="G2" s="2584"/>
      <c r="H2" s="2584"/>
      <c r="I2" s="2585"/>
    </row>
    <row r="3" spans="1:9" ht="24" customHeight="1" x14ac:dyDescent="0.25">
      <c r="A3" s="3140" t="s">
        <v>869</v>
      </c>
      <c r="B3" s="3141"/>
      <c r="C3" s="3141"/>
      <c r="D3" s="3141"/>
      <c r="E3" s="3141"/>
      <c r="F3" s="3141"/>
      <c r="G3" s="3141"/>
      <c r="H3" s="3141"/>
      <c r="I3" s="3142"/>
    </row>
    <row r="4" spans="1:9" ht="23.25" customHeight="1" x14ac:dyDescent="0.25">
      <c r="A4" s="2733" t="s">
        <v>1</v>
      </c>
      <c r="B4" s="2734"/>
      <c r="C4" s="2734"/>
      <c r="D4" s="2734"/>
      <c r="E4" s="2734"/>
      <c r="F4" s="2734"/>
      <c r="G4" s="2734"/>
      <c r="H4" s="2734"/>
      <c r="I4" s="2735"/>
    </row>
    <row r="5" spans="1:9" ht="15" customHeight="1" x14ac:dyDescent="0.35">
      <c r="A5" s="2147"/>
      <c r="B5" s="1262"/>
      <c r="C5" s="1262"/>
      <c r="D5" s="1262"/>
      <c r="E5" s="1262"/>
      <c r="F5" s="1262"/>
      <c r="G5" s="1262"/>
      <c r="H5" s="1263"/>
      <c r="I5" s="1264"/>
    </row>
    <row r="6" spans="1:9" s="328" customFormat="1" ht="19.5" customHeight="1" x14ac:dyDescent="0.25">
      <c r="A6" s="3146" t="s">
        <v>7</v>
      </c>
      <c r="B6" s="3147"/>
      <c r="C6" s="1265" t="s">
        <v>619</v>
      </c>
      <c r="D6" s="3143" t="s">
        <v>620</v>
      </c>
      <c r="E6" s="3143"/>
      <c r="F6" s="3143" t="s">
        <v>621</v>
      </c>
      <c r="G6" s="3143"/>
      <c r="H6" s="3144" t="s">
        <v>622</v>
      </c>
      <c r="I6" s="3145"/>
    </row>
    <row r="7" spans="1:9" ht="28.5" customHeight="1" x14ac:dyDescent="0.2">
      <c r="A7" s="2644"/>
      <c r="B7" s="2645"/>
      <c r="C7" s="1202" t="s">
        <v>623</v>
      </c>
      <c r="D7" s="3089" t="s">
        <v>531</v>
      </c>
      <c r="E7" s="3089"/>
      <c r="F7" s="3089" t="s">
        <v>624</v>
      </c>
      <c r="G7" s="3089"/>
      <c r="H7" s="3089" t="s">
        <v>625</v>
      </c>
      <c r="I7" s="3148"/>
    </row>
    <row r="8" spans="1:9" ht="9" customHeight="1" x14ac:dyDescent="0.2">
      <c r="A8" s="2644"/>
      <c r="B8" s="2645"/>
      <c r="C8" s="554" t="s">
        <v>626</v>
      </c>
      <c r="D8" s="3149" t="s">
        <v>626</v>
      </c>
      <c r="E8" s="3149"/>
      <c r="F8" s="3149" t="s">
        <v>626</v>
      </c>
      <c r="G8" s="3149"/>
      <c r="H8" s="3150" t="s">
        <v>626</v>
      </c>
      <c r="I8" s="3151"/>
    </row>
    <row r="9" spans="1:9" ht="6" customHeight="1" thickBot="1" x14ac:dyDescent="0.25">
      <c r="A9" s="2646"/>
      <c r="B9" s="2647"/>
      <c r="C9" s="160"/>
      <c r="D9" s="1266"/>
      <c r="E9" s="1266"/>
      <c r="F9" s="159"/>
      <c r="G9" s="159"/>
      <c r="H9" s="159"/>
      <c r="I9" s="1267"/>
    </row>
    <row r="10" spans="1:9" x14ac:dyDescent="0.2">
      <c r="A10" s="135"/>
      <c r="B10" s="2144"/>
      <c r="C10" s="1268"/>
      <c r="D10" s="1269"/>
      <c r="E10" s="1269"/>
      <c r="F10" s="1270"/>
      <c r="G10" s="1271"/>
      <c r="H10" s="1268"/>
      <c r="I10" s="138"/>
    </row>
    <row r="11" spans="1:9" ht="20.25" customHeight="1" x14ac:dyDescent="0.2">
      <c r="A11" s="2142">
        <v>1992</v>
      </c>
      <c r="B11" s="2145"/>
      <c r="C11" s="1272">
        <v>47.53</v>
      </c>
      <c r="D11" s="3138">
        <v>31.67</v>
      </c>
      <c r="E11" s="3138"/>
      <c r="F11" s="3138">
        <v>12.36</v>
      </c>
      <c r="G11" s="3138"/>
      <c r="H11" s="3138">
        <v>74</v>
      </c>
      <c r="I11" s="3139"/>
    </row>
    <row r="12" spans="1:9" ht="20.25" customHeight="1" x14ac:dyDescent="0.2">
      <c r="A12" s="2142">
        <v>1993</v>
      </c>
      <c r="B12" s="2145"/>
      <c r="C12" s="1273">
        <v>59.62</v>
      </c>
      <c r="D12" s="3135">
        <v>31.67</v>
      </c>
      <c r="E12" s="3135"/>
      <c r="F12" s="3135">
        <v>13.06</v>
      </c>
      <c r="G12" s="3135"/>
      <c r="H12" s="3135">
        <v>84.2</v>
      </c>
      <c r="I12" s="3136"/>
    </row>
    <row r="13" spans="1:9" ht="20.25" customHeight="1" x14ac:dyDescent="0.2">
      <c r="A13" s="2142">
        <v>1994</v>
      </c>
      <c r="B13" s="2145"/>
      <c r="C13" s="1273">
        <v>75.569000000000003</v>
      </c>
      <c r="D13" s="3135">
        <v>34.11</v>
      </c>
      <c r="E13" s="3135"/>
      <c r="F13" s="3135">
        <v>18.23</v>
      </c>
      <c r="G13" s="3135"/>
      <c r="H13" s="3135">
        <v>109.3</v>
      </c>
      <c r="I13" s="3136"/>
    </row>
    <row r="14" spans="1:9" ht="20.25" customHeight="1" x14ac:dyDescent="0.2">
      <c r="A14" s="2142">
        <v>1995</v>
      </c>
      <c r="B14" s="2145"/>
      <c r="C14" s="1273">
        <v>37.277909999999999</v>
      </c>
      <c r="D14" s="3135">
        <v>27.89</v>
      </c>
      <c r="E14" s="3135"/>
      <c r="F14" s="3135">
        <v>14.56</v>
      </c>
      <c r="G14" s="3135"/>
      <c r="H14" s="3135">
        <v>61.7</v>
      </c>
      <c r="I14" s="3136"/>
    </row>
    <row r="15" spans="1:9" ht="20.25" customHeight="1" x14ac:dyDescent="0.2">
      <c r="A15" s="2142">
        <v>1996</v>
      </c>
      <c r="B15" s="2145"/>
      <c r="C15" s="1273">
        <v>83.070770000000095</v>
      </c>
      <c r="D15" s="3135">
        <v>60.67</v>
      </c>
      <c r="E15" s="3135"/>
      <c r="F15" s="3135">
        <v>22.47</v>
      </c>
      <c r="G15" s="3135"/>
      <c r="H15" s="3135">
        <v>94.5</v>
      </c>
      <c r="I15" s="3136"/>
    </row>
    <row r="16" spans="1:9" ht="20.25" customHeight="1" x14ac:dyDescent="0.2">
      <c r="A16" s="2142">
        <v>1997</v>
      </c>
      <c r="B16" s="2145"/>
      <c r="C16" s="1273">
        <v>47.91</v>
      </c>
      <c r="D16" s="3135">
        <v>46.78</v>
      </c>
      <c r="E16" s="3135"/>
      <c r="F16" s="3135">
        <v>20.73</v>
      </c>
      <c r="G16" s="3135"/>
      <c r="H16" s="3135">
        <v>99.6</v>
      </c>
      <c r="I16" s="3136"/>
    </row>
    <row r="17" spans="1:14" ht="20.25" customHeight="1" x14ac:dyDescent="0.2">
      <c r="A17" s="2142">
        <v>1998</v>
      </c>
      <c r="B17" s="2145"/>
      <c r="C17" s="1273">
        <v>49.24</v>
      </c>
      <c r="D17" s="3135">
        <v>36</v>
      </c>
      <c r="E17" s="3135"/>
      <c r="F17" s="3135">
        <v>15.38</v>
      </c>
      <c r="G17" s="3135"/>
      <c r="H17" s="3135">
        <v>87.8</v>
      </c>
      <c r="I17" s="3136"/>
    </row>
    <row r="18" spans="1:14" ht="20.25" customHeight="1" x14ac:dyDescent="0.2">
      <c r="A18" s="2142">
        <v>1999</v>
      </c>
      <c r="B18" s="2145"/>
      <c r="C18" s="1273">
        <v>54.237349999999999</v>
      </c>
      <c r="D18" s="3135">
        <v>32.33</v>
      </c>
      <c r="E18" s="3135"/>
      <c r="F18" s="3135">
        <v>17.5</v>
      </c>
      <c r="G18" s="3135"/>
      <c r="H18" s="3135">
        <v>104.7</v>
      </c>
      <c r="I18" s="3136"/>
    </row>
    <row r="19" spans="1:14" ht="20.25" customHeight="1" x14ac:dyDescent="0.2">
      <c r="A19" s="2142">
        <v>2000</v>
      </c>
      <c r="B19" s="2145"/>
      <c r="C19" s="1273">
        <v>6.5656999999999996</v>
      </c>
      <c r="D19" s="3135">
        <v>16.22</v>
      </c>
      <c r="E19" s="3135"/>
      <c r="F19" s="3135">
        <v>3.79</v>
      </c>
      <c r="G19" s="3135"/>
      <c r="H19" s="3135">
        <v>22.8</v>
      </c>
      <c r="I19" s="3136"/>
      <c r="N19" s="335"/>
    </row>
    <row r="20" spans="1:14" ht="20.25" customHeight="1" x14ac:dyDescent="0.2">
      <c r="A20" s="2142">
        <v>2001</v>
      </c>
      <c r="B20" s="2145"/>
      <c r="C20" s="1273">
        <v>38.564</v>
      </c>
      <c r="D20" s="3135">
        <v>16.329999999999998</v>
      </c>
      <c r="E20" s="3135"/>
      <c r="F20" s="3135">
        <v>9.5399999999999991</v>
      </c>
      <c r="G20" s="3135"/>
      <c r="H20" s="3135">
        <v>39.4</v>
      </c>
      <c r="I20" s="3136"/>
    </row>
    <row r="21" spans="1:14" ht="20.25" customHeight="1" x14ac:dyDescent="0.2">
      <c r="A21" s="2142">
        <v>2002</v>
      </c>
      <c r="B21" s="2145"/>
      <c r="C21" s="1273">
        <v>142.57</v>
      </c>
      <c r="D21" s="3135">
        <v>14.78</v>
      </c>
      <c r="E21" s="3135"/>
      <c r="F21" s="3135">
        <v>34.1</v>
      </c>
      <c r="G21" s="3135"/>
      <c r="H21" s="3135">
        <v>163.9</v>
      </c>
      <c r="I21" s="3136"/>
    </row>
    <row r="22" spans="1:14" ht="20.25" customHeight="1" x14ac:dyDescent="0.2">
      <c r="A22" s="2142">
        <v>2003</v>
      </c>
      <c r="B22" s="2145"/>
      <c r="C22" s="1273">
        <v>299</v>
      </c>
      <c r="D22" s="3135">
        <v>33.44</v>
      </c>
      <c r="E22" s="3135"/>
      <c r="F22" s="3135">
        <v>83.92</v>
      </c>
      <c r="G22" s="3135"/>
      <c r="H22" s="3135">
        <v>419.7</v>
      </c>
      <c r="I22" s="3136"/>
    </row>
    <row r="23" spans="1:14" ht="20.25" customHeight="1" x14ac:dyDescent="0.2">
      <c r="A23" s="2142">
        <v>2004</v>
      </c>
      <c r="B23" s="2145"/>
      <c r="C23" s="1273">
        <v>321.83</v>
      </c>
      <c r="D23" s="3135">
        <v>89.33</v>
      </c>
      <c r="E23" s="3135"/>
      <c r="F23" s="3135">
        <v>95.67</v>
      </c>
      <c r="G23" s="3135"/>
      <c r="H23" s="3135">
        <v>452.1</v>
      </c>
      <c r="I23" s="3136"/>
    </row>
    <row r="24" spans="1:14" ht="20.25" customHeight="1" x14ac:dyDescent="0.2">
      <c r="A24" s="2142">
        <v>2005</v>
      </c>
      <c r="B24" s="2145"/>
      <c r="C24" s="1273">
        <v>282.95</v>
      </c>
      <c r="D24" s="3135">
        <v>87.44</v>
      </c>
      <c r="E24" s="3135"/>
      <c r="F24" s="3135">
        <v>108.04</v>
      </c>
      <c r="G24" s="3135"/>
      <c r="H24" s="3135">
        <v>431.8</v>
      </c>
      <c r="I24" s="3136"/>
    </row>
    <row r="25" spans="1:14" ht="20.25" customHeight="1" x14ac:dyDescent="0.2">
      <c r="A25" s="2142">
        <v>2006</v>
      </c>
      <c r="B25" s="2145"/>
      <c r="C25" s="1273">
        <v>185.88</v>
      </c>
      <c r="D25" s="3135">
        <v>61.11</v>
      </c>
      <c r="E25" s="3135"/>
      <c r="F25" s="3135">
        <v>73.3</v>
      </c>
      <c r="G25" s="3135"/>
      <c r="H25" s="3135">
        <v>313.8</v>
      </c>
      <c r="I25" s="3136"/>
    </row>
    <row r="26" spans="1:14" ht="20.25" customHeight="1" x14ac:dyDescent="0.2">
      <c r="A26" s="2142">
        <v>2007</v>
      </c>
      <c r="B26" s="2145"/>
      <c r="C26" s="1273">
        <v>114.65</v>
      </c>
      <c r="D26" s="3135">
        <v>39.78</v>
      </c>
      <c r="E26" s="3135"/>
      <c r="F26" s="3135">
        <v>65.67</v>
      </c>
      <c r="G26" s="3135"/>
      <c r="H26" s="3135">
        <v>225.1</v>
      </c>
      <c r="I26" s="3136"/>
    </row>
    <row r="27" spans="1:14" ht="20.25" customHeight="1" x14ac:dyDescent="0.2">
      <c r="A27" s="2142">
        <v>2008</v>
      </c>
      <c r="B27" s="2145"/>
      <c r="C27" s="1273">
        <v>84.93</v>
      </c>
      <c r="D27" s="3135">
        <v>26.78</v>
      </c>
      <c r="E27" s="3135"/>
      <c r="F27" s="3135">
        <v>46.73</v>
      </c>
      <c r="G27" s="3135"/>
      <c r="H27" s="3135">
        <v>150</v>
      </c>
      <c r="I27" s="3136"/>
    </row>
    <row r="28" spans="1:14" ht="20.25" customHeight="1" x14ac:dyDescent="0.2">
      <c r="A28" s="2142">
        <v>2009</v>
      </c>
      <c r="B28" s="2145"/>
      <c r="C28" s="1273">
        <v>414.16</v>
      </c>
      <c r="D28" s="3135">
        <v>77.33</v>
      </c>
      <c r="E28" s="3135"/>
      <c r="F28" s="3135">
        <v>167.86</v>
      </c>
      <c r="G28" s="3135"/>
      <c r="H28" s="3135">
        <v>478.9</v>
      </c>
      <c r="I28" s="3136"/>
    </row>
    <row r="29" spans="1:14" ht="20.25" customHeight="1" x14ac:dyDescent="0.2">
      <c r="A29" s="2142">
        <v>2010</v>
      </c>
      <c r="B29" s="2145"/>
      <c r="C29" s="1273">
        <v>448.95</v>
      </c>
      <c r="D29" s="3135">
        <v>115.9</v>
      </c>
      <c r="E29" s="3135"/>
      <c r="F29" s="3135">
        <v>169.74</v>
      </c>
      <c r="G29" s="3135"/>
      <c r="H29" s="3135">
        <v>514.05899999999997</v>
      </c>
      <c r="I29" s="3136"/>
    </row>
    <row r="30" spans="1:14" ht="20.25" customHeight="1" x14ac:dyDescent="0.2">
      <c r="A30" s="2142">
        <v>2011</v>
      </c>
      <c r="B30" s="2145"/>
      <c r="C30" s="1273">
        <v>396.35</v>
      </c>
      <c r="D30" s="3135">
        <v>103.22</v>
      </c>
      <c r="E30" s="3135"/>
      <c r="F30" s="3135">
        <v>227.12</v>
      </c>
      <c r="G30" s="3135"/>
      <c r="H30" s="3135">
        <v>462.8</v>
      </c>
      <c r="I30" s="3136"/>
    </row>
    <row r="31" spans="1:14" ht="20.25" customHeight="1" x14ac:dyDescent="0.2">
      <c r="A31" s="2142">
        <v>2012</v>
      </c>
      <c r="B31" s="2145"/>
      <c r="C31" s="1273">
        <v>823.42</v>
      </c>
      <c r="D31" s="3135">
        <v>166.11</v>
      </c>
      <c r="E31" s="3135"/>
      <c r="F31" s="3135">
        <v>294.63</v>
      </c>
      <c r="G31" s="3135"/>
      <c r="H31" s="3135">
        <v>903.48</v>
      </c>
      <c r="I31" s="3136"/>
    </row>
    <row r="32" spans="1:14" ht="20.25" customHeight="1" x14ac:dyDescent="0.2">
      <c r="A32" s="2142">
        <v>2013</v>
      </c>
      <c r="B32" s="2145"/>
      <c r="C32" s="1945">
        <v>758.57</v>
      </c>
      <c r="D32" s="3135">
        <v>190.88</v>
      </c>
      <c r="E32" s="3135"/>
      <c r="F32" s="3135">
        <v>292.20999999999998</v>
      </c>
      <c r="G32" s="3135"/>
      <c r="H32" s="3135">
        <v>831.72</v>
      </c>
      <c r="I32" s="3136"/>
    </row>
    <row r="33" spans="1:12" ht="20.25" customHeight="1" x14ac:dyDescent="0.2">
      <c r="A33" s="2142">
        <v>2014</v>
      </c>
      <c r="B33" s="2145"/>
      <c r="C33" s="1396" t="s">
        <v>33</v>
      </c>
      <c r="D33" s="3135">
        <v>161.44999999999999</v>
      </c>
      <c r="E33" s="3135"/>
      <c r="F33" s="3135">
        <v>167.11</v>
      </c>
      <c r="G33" s="3135"/>
      <c r="H33" s="3135" t="s">
        <v>33</v>
      </c>
      <c r="I33" s="3136"/>
    </row>
    <row r="34" spans="1:12" ht="13.5" thickBot="1" x14ac:dyDescent="0.25">
      <c r="A34" s="2143"/>
      <c r="B34" s="2146"/>
      <c r="C34" s="1274"/>
      <c r="D34" s="1275"/>
      <c r="E34" s="1275"/>
      <c r="F34" s="1276"/>
      <c r="G34" s="1276"/>
      <c r="H34" s="141"/>
      <c r="I34" s="1277"/>
    </row>
    <row r="35" spans="1:12" x14ac:dyDescent="0.2">
      <c r="A35" s="1278"/>
      <c r="B35" s="1278"/>
      <c r="C35" s="1279"/>
      <c r="D35" s="1280"/>
      <c r="E35" s="1281"/>
      <c r="F35" s="1281"/>
      <c r="G35" s="1282"/>
      <c r="H35" s="1282"/>
      <c r="I35" s="1280"/>
      <c r="J35" s="1280"/>
      <c r="K35" s="1280"/>
      <c r="L35" s="1283"/>
    </row>
    <row r="36" spans="1:12" x14ac:dyDescent="0.2">
      <c r="A36" s="1904" t="s">
        <v>627</v>
      </c>
      <c r="B36" s="1904"/>
      <c r="C36" s="1910"/>
      <c r="D36" s="2149"/>
      <c r="E36" s="2150"/>
      <c r="F36" s="2150"/>
      <c r="G36" s="1910"/>
      <c r="H36" s="1910"/>
      <c r="I36" s="2151"/>
      <c r="J36" s="1285"/>
      <c r="K36" s="1285"/>
      <c r="L36" s="292"/>
    </row>
    <row r="37" spans="1:12" ht="43.9" customHeight="1" x14ac:dyDescent="0.2">
      <c r="A37" s="2148" t="s">
        <v>938</v>
      </c>
      <c r="B37" s="3096" t="s">
        <v>983</v>
      </c>
      <c r="C37" s="3137"/>
      <c r="D37" s="3137"/>
      <c r="E37" s="3137"/>
      <c r="F37" s="3137"/>
      <c r="G37" s="3137"/>
      <c r="H37" s="3137"/>
      <c r="I37" s="3137"/>
      <c r="J37" s="1285"/>
      <c r="K37" s="1285"/>
      <c r="L37" s="292"/>
    </row>
    <row r="38" spans="1:12" x14ac:dyDescent="0.2">
      <c r="A38" s="2148" t="s">
        <v>620</v>
      </c>
      <c r="B38" s="2555" t="s">
        <v>939</v>
      </c>
      <c r="C38" s="2555"/>
      <c r="D38" s="2555"/>
      <c r="E38" s="2555"/>
      <c r="F38" s="2555"/>
      <c r="G38" s="2555"/>
      <c r="H38" s="2555"/>
      <c r="I38" s="2555"/>
      <c r="J38" s="387"/>
      <c r="K38" s="387"/>
      <c r="L38" s="292"/>
    </row>
    <row r="39" spans="1:12" x14ac:dyDescent="0.2">
      <c r="A39" s="2154" t="s">
        <v>621</v>
      </c>
      <c r="B39" s="1904" t="s">
        <v>940</v>
      </c>
      <c r="C39" s="1911"/>
      <c r="D39" s="1911"/>
      <c r="E39" s="1911"/>
      <c r="F39" s="1911"/>
      <c r="G39" s="1911"/>
      <c r="H39" s="1911"/>
      <c r="I39" s="1911"/>
      <c r="K39" s="342"/>
    </row>
    <row r="40" spans="1:12" ht="13.15" customHeight="1" x14ac:dyDescent="0.2">
      <c r="A40" s="2154" t="s">
        <v>622</v>
      </c>
      <c r="B40" s="1904" t="s">
        <v>941</v>
      </c>
      <c r="C40" s="1911"/>
      <c r="D40" s="1911"/>
      <c r="E40" s="1911"/>
      <c r="F40" s="1911"/>
      <c r="G40" s="1911"/>
      <c r="H40" s="1911"/>
      <c r="I40" s="1911"/>
      <c r="K40" s="342"/>
    </row>
    <row r="41" spans="1:12" ht="5.45" customHeight="1" x14ac:dyDescent="0.2">
      <c r="A41" s="1904"/>
      <c r="B41" s="1904"/>
      <c r="C41" s="1911"/>
      <c r="D41" s="1911"/>
      <c r="E41" s="1911"/>
      <c r="F41" s="1911"/>
      <c r="G41" s="1911"/>
      <c r="H41" s="1911"/>
      <c r="I41" s="1911"/>
      <c r="K41" s="342"/>
    </row>
    <row r="42" spans="1:12" x14ac:dyDescent="0.2">
      <c r="A42" s="1904" t="s">
        <v>629</v>
      </c>
      <c r="B42" s="1904"/>
      <c r="C42" s="1912"/>
      <c r="D42" s="1911"/>
      <c r="E42" s="1911"/>
      <c r="F42" s="1911"/>
      <c r="G42" s="1911"/>
      <c r="H42" s="1911"/>
      <c r="I42" s="1911"/>
      <c r="K42" s="342"/>
    </row>
    <row r="43" spans="1:12" x14ac:dyDescent="0.2">
      <c r="A43" s="1904" t="s">
        <v>857</v>
      </c>
      <c r="B43" s="1904"/>
      <c r="C43" s="2152"/>
      <c r="D43" s="1912"/>
      <c r="E43" s="1912"/>
      <c r="F43" s="1912"/>
      <c r="G43" s="1912"/>
      <c r="H43" s="1912"/>
      <c r="I43" s="2153"/>
      <c r="J43" s="143"/>
      <c r="K43" s="143"/>
      <c r="L43" s="292"/>
    </row>
    <row r="44" spans="1:12" ht="34.9" customHeight="1" x14ac:dyDescent="0.2">
      <c r="A44" s="3096" t="s">
        <v>628</v>
      </c>
      <c r="B44" s="3096"/>
      <c r="C44" s="3096"/>
      <c r="D44" s="3096"/>
      <c r="E44" s="3096"/>
      <c r="F44" s="3096"/>
      <c r="G44" s="3096"/>
      <c r="H44" s="3096"/>
      <c r="I44" s="3096"/>
      <c r="J44" s="143"/>
      <c r="K44" s="143"/>
      <c r="L44" s="292"/>
    </row>
    <row r="45" spans="1:12" x14ac:dyDescent="0.2">
      <c r="A45" s="292"/>
      <c r="B45" s="292"/>
      <c r="C45" s="105"/>
      <c r="D45" s="105"/>
      <c r="E45" s="105"/>
      <c r="F45" s="105"/>
      <c r="G45" s="292"/>
      <c r="H45" s="292"/>
      <c r="I45" s="143"/>
      <c r="J45" s="143"/>
      <c r="K45" s="143"/>
      <c r="L45" s="292"/>
    </row>
  </sheetData>
  <mergeCells count="85">
    <mergeCell ref="A2:I2"/>
    <mergeCell ref="A3:I3"/>
    <mergeCell ref="A4:I4"/>
    <mergeCell ref="D6:E6"/>
    <mergeCell ref="F6:G6"/>
    <mergeCell ref="H6:I6"/>
    <mergeCell ref="A6:B9"/>
    <mergeCell ref="D7:E7"/>
    <mergeCell ref="F7:G7"/>
    <mergeCell ref="H7:I7"/>
    <mergeCell ref="D8:E8"/>
    <mergeCell ref="F8:G8"/>
    <mergeCell ref="H8:I8"/>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H28:I28"/>
    <mergeCell ref="D29:E29"/>
    <mergeCell ref="F29:G29"/>
    <mergeCell ref="H29:I29"/>
    <mergeCell ref="D26:E26"/>
    <mergeCell ref="F26:G26"/>
    <mergeCell ref="H26:I26"/>
    <mergeCell ref="D27:E27"/>
    <mergeCell ref="F27:G27"/>
    <mergeCell ref="H27:I27"/>
    <mergeCell ref="D28:E28"/>
    <mergeCell ref="F28:G28"/>
    <mergeCell ref="D32:E32"/>
    <mergeCell ref="F32:G32"/>
    <mergeCell ref="H32:I32"/>
    <mergeCell ref="A44:I44"/>
    <mergeCell ref="D33:E33"/>
    <mergeCell ref="H33:I33"/>
    <mergeCell ref="F33:G33"/>
    <mergeCell ref="B37:I37"/>
    <mergeCell ref="B38:I38"/>
    <mergeCell ref="D30:E30"/>
    <mergeCell ref="F30:G30"/>
    <mergeCell ref="H30:I30"/>
    <mergeCell ref="D31:E31"/>
    <mergeCell ref="F31:G31"/>
    <mergeCell ref="H31:I31"/>
  </mergeCells>
  <printOptions horizontalCentered="1"/>
  <pageMargins left="0.7" right="0.7" top="0.5" bottom="0.5" header="0.3" footer="0.3"/>
  <pageSetup scale="6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P45"/>
  <sheetViews>
    <sheetView zoomScaleNormal="100" workbookViewId="0">
      <selection activeCell="D10" sqref="D10"/>
    </sheetView>
  </sheetViews>
  <sheetFormatPr defaultRowHeight="12.75" x14ac:dyDescent="0.2"/>
  <cols>
    <col min="1" max="1" width="2.28515625" customWidth="1"/>
    <col min="2" max="2" width="3.28515625" customWidth="1"/>
    <col min="3" max="3" width="36.28515625" customWidth="1"/>
    <col min="4" max="4" width="2" customWidth="1"/>
    <col min="5" max="5" width="8.28515625" customWidth="1"/>
    <col min="6" max="6" width="6.5703125" customWidth="1"/>
    <col min="7" max="8" width="10.28515625" customWidth="1"/>
    <col min="9" max="9" width="2" customWidth="1"/>
    <col min="10" max="11" width="10.28515625" customWidth="1"/>
    <col min="12" max="12" width="2" customWidth="1"/>
    <col min="13" max="14" width="10.28515625" customWidth="1"/>
    <col min="15" max="15" width="2" customWidth="1"/>
    <col min="16" max="16" width="9.140625" customWidth="1"/>
  </cols>
  <sheetData>
    <row r="1" spans="1:15" x14ac:dyDescent="0.2">
      <c r="A1" s="32"/>
      <c r="B1" s="33"/>
      <c r="C1" s="33"/>
      <c r="D1" s="33"/>
      <c r="E1" s="33"/>
      <c r="F1" s="33"/>
      <c r="G1" s="33"/>
      <c r="H1" s="33"/>
      <c r="I1" s="33"/>
      <c r="J1" s="33"/>
      <c r="K1" s="33"/>
      <c r="L1" s="33"/>
      <c r="M1" s="33"/>
      <c r="N1" s="33"/>
      <c r="O1" s="34"/>
    </row>
    <row r="2" spans="1:15" ht="20.25" x14ac:dyDescent="0.3">
      <c r="A2" s="2583" t="s">
        <v>630</v>
      </c>
      <c r="B2" s="2584"/>
      <c r="C2" s="2584"/>
      <c r="D2" s="2584"/>
      <c r="E2" s="2584"/>
      <c r="F2" s="2584"/>
      <c r="G2" s="2584"/>
      <c r="H2" s="2584"/>
      <c r="I2" s="2584"/>
      <c r="J2" s="2584"/>
      <c r="K2" s="2584"/>
      <c r="L2" s="2584"/>
      <c r="M2" s="2584"/>
      <c r="N2" s="2584"/>
      <c r="O2" s="2585"/>
    </row>
    <row r="3" spans="1:15" ht="18" x14ac:dyDescent="0.25">
      <c r="A3" s="2549" t="s">
        <v>482</v>
      </c>
      <c r="B3" s="2550"/>
      <c r="C3" s="2550"/>
      <c r="D3" s="2550"/>
      <c r="E3" s="2550"/>
      <c r="F3" s="2550"/>
      <c r="G3" s="2550"/>
      <c r="H3" s="2550"/>
      <c r="I3" s="2550"/>
      <c r="J3" s="2550"/>
      <c r="K3" s="2550"/>
      <c r="L3" s="2550"/>
      <c r="M3" s="2550"/>
      <c r="N3" s="2550"/>
      <c r="O3" s="2551"/>
    </row>
    <row r="4" spans="1:15" ht="18" x14ac:dyDescent="0.25">
      <c r="A4" s="2549" t="s">
        <v>1</v>
      </c>
      <c r="B4" s="2550"/>
      <c r="C4" s="2550"/>
      <c r="D4" s="2550"/>
      <c r="E4" s="2550"/>
      <c r="F4" s="2550"/>
      <c r="G4" s="2550"/>
      <c r="H4" s="2550"/>
      <c r="I4" s="2550"/>
      <c r="J4" s="2550"/>
      <c r="K4" s="2550"/>
      <c r="L4" s="2550"/>
      <c r="M4" s="2550"/>
      <c r="N4" s="2550"/>
      <c r="O4" s="2551"/>
    </row>
    <row r="5" spans="1:15" x14ac:dyDescent="0.2">
      <c r="A5" s="1286"/>
      <c r="B5" s="1287"/>
      <c r="C5" s="985"/>
      <c r="D5" s="1287"/>
      <c r="E5" s="1287"/>
      <c r="F5" s="389"/>
      <c r="G5" s="389"/>
      <c r="H5" s="389"/>
      <c r="I5" s="389"/>
      <c r="J5" s="389"/>
      <c r="K5" s="389"/>
      <c r="L5" s="389"/>
      <c r="M5" s="389"/>
      <c r="N5" s="389"/>
      <c r="O5" s="441"/>
    </row>
    <row r="6" spans="1:15" ht="15.75" customHeight="1" x14ac:dyDescent="0.2">
      <c r="A6" s="3152" t="s">
        <v>150</v>
      </c>
      <c r="B6" s="3153"/>
      <c r="C6" s="3153"/>
      <c r="D6" s="3156" t="s">
        <v>418</v>
      </c>
      <c r="E6" s="3157"/>
      <c r="F6" s="3158"/>
      <c r="G6" s="3162" t="s">
        <v>208</v>
      </c>
      <c r="H6" s="3163"/>
      <c r="I6" s="3164"/>
      <c r="J6" s="3162" t="s">
        <v>191</v>
      </c>
      <c r="K6" s="3163"/>
      <c r="L6" s="3164"/>
      <c r="M6" s="3162" t="s">
        <v>192</v>
      </c>
      <c r="N6" s="3163"/>
      <c r="O6" s="3165"/>
    </row>
    <row r="7" spans="1:15" ht="12.75" customHeight="1" x14ac:dyDescent="0.2">
      <c r="A7" s="3152"/>
      <c r="B7" s="3153"/>
      <c r="C7" s="3153"/>
      <c r="D7" s="3156"/>
      <c r="E7" s="3157"/>
      <c r="F7" s="3158"/>
      <c r="G7" s="3162"/>
      <c r="H7" s="3163"/>
      <c r="I7" s="3164"/>
      <c r="J7" s="3162"/>
      <c r="K7" s="3163"/>
      <c r="L7" s="3164"/>
      <c r="M7" s="3162"/>
      <c r="N7" s="3163"/>
      <c r="O7" s="3165"/>
    </row>
    <row r="8" spans="1:15" ht="12.75" customHeight="1" x14ac:dyDescent="0.2">
      <c r="A8" s="3152"/>
      <c r="B8" s="3153"/>
      <c r="C8" s="3153"/>
      <c r="D8" s="3156"/>
      <c r="E8" s="3157"/>
      <c r="F8" s="3158"/>
      <c r="G8" s="3166" t="s">
        <v>15</v>
      </c>
      <c r="H8" s="3166"/>
      <c r="I8" s="3166"/>
      <c r="J8" s="3167" t="s">
        <v>15</v>
      </c>
      <c r="K8" s="3166"/>
      <c r="L8" s="3166"/>
      <c r="M8" s="3167" t="s">
        <v>15</v>
      </c>
      <c r="N8" s="3166"/>
      <c r="O8" s="3168"/>
    </row>
    <row r="9" spans="1:15" ht="5.25" customHeight="1" thickBot="1" x14ac:dyDescent="0.25">
      <c r="A9" s="3154"/>
      <c r="B9" s="3155"/>
      <c r="C9" s="3155"/>
      <c r="D9" s="3159"/>
      <c r="E9" s="3160"/>
      <c r="F9" s="3161"/>
      <c r="G9" s="1288"/>
      <c r="H9" s="2155"/>
      <c r="I9" s="375"/>
      <c r="J9" s="1288"/>
      <c r="K9" s="2155"/>
      <c r="L9" s="375"/>
      <c r="M9" s="1288"/>
      <c r="N9" s="2155"/>
      <c r="O9" s="376"/>
    </row>
    <row r="10" spans="1:15" x14ac:dyDescent="0.2">
      <c r="A10" s="478"/>
      <c r="B10" s="71"/>
      <c r="C10" s="2160"/>
      <c r="D10" s="1289"/>
      <c r="E10" s="295"/>
      <c r="F10" s="1290"/>
      <c r="G10" s="1291"/>
      <c r="H10" s="1291"/>
      <c r="I10" s="1290"/>
      <c r="J10" s="1291"/>
      <c r="K10" s="1291"/>
      <c r="L10" s="1290"/>
      <c r="M10" s="1291"/>
      <c r="N10" s="1291"/>
      <c r="O10" s="72"/>
    </row>
    <row r="11" spans="1:15" s="292" customFormat="1" x14ac:dyDescent="0.2">
      <c r="A11" s="1292"/>
      <c r="B11" s="1293" t="s">
        <v>152</v>
      </c>
      <c r="C11" s="2161"/>
      <c r="D11" s="1293"/>
      <c r="E11" s="1294">
        <f>(G11+M11-J11)/G11</f>
        <v>0.71936374993401719</v>
      </c>
      <c r="F11" s="1295"/>
      <c r="G11" s="190">
        <v>36941.449999999997</v>
      </c>
      <c r="H11" s="2112">
        <f t="shared" ref="H11:H35" si="0">G11/$G$37</f>
        <v>1.2701323024325551E-2</v>
      </c>
      <c r="I11" s="1296"/>
      <c r="J11" s="190">
        <v>10637.13</v>
      </c>
      <c r="K11" s="2112">
        <f t="shared" ref="K11:K35" si="1">J11/$J$37</f>
        <v>1.4022593355523395E-2</v>
      </c>
      <c r="L11" s="1297"/>
      <c r="M11" s="190">
        <v>270.02</v>
      </c>
      <c r="N11" s="2112">
        <f>M11/$M$37</f>
        <v>1.6617474380214117E-2</v>
      </c>
      <c r="O11" s="1298"/>
    </row>
    <row r="12" spans="1:15" s="292" customFormat="1" x14ac:dyDescent="0.2">
      <c r="A12" s="1292"/>
      <c r="B12" s="1293" t="s">
        <v>153</v>
      </c>
      <c r="C12" s="2161"/>
      <c r="D12" s="1293"/>
      <c r="E12" s="1294">
        <f t="shared" ref="E12:E35" si="2">(G12+M12-J12)/G12</f>
        <v>0.74601031702865805</v>
      </c>
      <c r="F12" s="1295"/>
      <c r="G12" s="194">
        <f>SUM(G13:G23)</f>
        <v>1375735.25</v>
      </c>
      <c r="H12" s="2112">
        <f t="shared" si="0"/>
        <v>0.47300952740624064</v>
      </c>
      <c r="I12" s="1296"/>
      <c r="J12" s="194">
        <f>SUM(J13:J23)</f>
        <v>355848.64999999997</v>
      </c>
      <c r="K12" s="2112">
        <f t="shared" si="1"/>
        <v>0.46910406425999968</v>
      </c>
      <c r="L12" s="1297"/>
      <c r="M12" s="194">
        <f>SUM(M13:M23)</f>
        <v>6426.0899999999983</v>
      </c>
      <c r="N12" s="2112">
        <f>M12/$M$37</f>
        <v>0.39547213517498747</v>
      </c>
      <c r="O12" s="1298"/>
    </row>
    <row r="13" spans="1:15" s="615" customFormat="1" x14ac:dyDescent="0.2">
      <c r="A13" s="1299"/>
      <c r="B13" s="1300"/>
      <c r="C13" s="2162" t="s">
        <v>521</v>
      </c>
      <c r="D13" s="1300"/>
      <c r="E13" s="1301">
        <f t="shared" si="2"/>
        <v>0.75107949778809713</v>
      </c>
      <c r="F13" s="1302"/>
      <c r="G13" s="1303">
        <v>187119.42</v>
      </c>
      <c r="H13" s="2158">
        <f t="shared" si="0"/>
        <v>6.4335974834351203E-2</v>
      </c>
      <c r="I13" s="1296"/>
      <c r="J13" s="1303">
        <v>47623.77</v>
      </c>
      <c r="K13" s="2159">
        <f t="shared" si="1"/>
        <v>6.2780915601010276E-2</v>
      </c>
      <c r="L13" s="1297"/>
      <c r="M13" s="1303">
        <v>1045.9100000000001</v>
      </c>
      <c r="N13" s="2159">
        <f>M13/$M$37</f>
        <v>6.4367019587474067E-2</v>
      </c>
      <c r="O13" s="1298"/>
    </row>
    <row r="14" spans="1:15" s="615" customFormat="1" x14ac:dyDescent="0.2">
      <c r="A14" s="1299"/>
      <c r="B14" s="1300"/>
      <c r="C14" s="2162" t="s">
        <v>631</v>
      </c>
      <c r="D14" s="1300"/>
      <c r="E14" s="1301">
        <f t="shared" si="2"/>
        <v>0.78648322771666568</v>
      </c>
      <c r="F14" s="1302"/>
      <c r="G14" s="1303">
        <v>96861.29</v>
      </c>
      <c r="H14" s="2158">
        <f t="shared" si="0"/>
        <v>3.3303146813210477E-2</v>
      </c>
      <c r="I14" s="1296"/>
      <c r="J14" s="1303">
        <v>24288.55</v>
      </c>
      <c r="K14" s="2159">
        <f t="shared" si="1"/>
        <v>3.2018830252643127E-2</v>
      </c>
      <c r="L14" s="1297"/>
      <c r="M14" s="1303">
        <v>3607.04</v>
      </c>
      <c r="N14" s="2159">
        <f>M14/$M$37</f>
        <v>0.22198316712987012</v>
      </c>
      <c r="O14" s="1298"/>
    </row>
    <row r="15" spans="1:15" s="615" customFormat="1" x14ac:dyDescent="0.2">
      <c r="A15" s="1299"/>
      <c r="B15" s="1300"/>
      <c r="C15" s="2162" t="s">
        <v>632</v>
      </c>
      <c r="D15" s="1300"/>
      <c r="E15" s="1301">
        <f t="shared" si="2"/>
        <v>0.69811910047843362</v>
      </c>
      <c r="F15" s="1302"/>
      <c r="G15" s="1303">
        <v>130408.88</v>
      </c>
      <c r="H15" s="2158">
        <f t="shared" si="0"/>
        <v>4.4837582447914415E-2</v>
      </c>
      <c r="I15" s="1296"/>
      <c r="J15" s="1303">
        <v>39378.1</v>
      </c>
      <c r="K15" s="2159">
        <f t="shared" si="1"/>
        <v>5.1910908620383112E-2</v>
      </c>
      <c r="L15" s="1297"/>
      <c r="M15" s="1303">
        <v>10.15</v>
      </c>
      <c r="N15" s="2159" t="s">
        <v>386</v>
      </c>
      <c r="O15" s="1298"/>
    </row>
    <row r="16" spans="1:15" s="615" customFormat="1" x14ac:dyDescent="0.2">
      <c r="A16" s="1299"/>
      <c r="B16" s="1300"/>
      <c r="C16" s="2162" t="s">
        <v>155</v>
      </c>
      <c r="D16" s="1300"/>
      <c r="E16" s="1301">
        <f t="shared" si="2"/>
        <v>0.69500156046209771</v>
      </c>
      <c r="F16" s="1302"/>
      <c r="G16" s="1303">
        <v>31849.54</v>
      </c>
      <c r="H16" s="2158">
        <f t="shared" si="0"/>
        <v>1.0950606858046386E-2</v>
      </c>
      <c r="I16" s="1296"/>
      <c r="J16" s="1303">
        <v>9824.48</v>
      </c>
      <c r="K16" s="2159">
        <f t="shared" si="1"/>
        <v>1.2951302463114815E-2</v>
      </c>
      <c r="L16" s="1297"/>
      <c r="M16" s="1303">
        <v>110.42</v>
      </c>
      <c r="N16" s="2159">
        <f t="shared" ref="N16:N21" si="3">M16/$M$37</f>
        <v>6.7954281944420519E-3</v>
      </c>
      <c r="O16" s="1298"/>
    </row>
    <row r="17" spans="1:15" s="615" customFormat="1" x14ac:dyDescent="0.2">
      <c r="A17" s="1299"/>
      <c r="B17" s="1300"/>
      <c r="C17" s="2162" t="s">
        <v>156</v>
      </c>
      <c r="D17" s="1300"/>
      <c r="E17" s="1301">
        <f t="shared" si="2"/>
        <v>0.79941697234251818</v>
      </c>
      <c r="F17" s="1302"/>
      <c r="G17" s="1303">
        <v>97985.06</v>
      </c>
      <c r="H17" s="2158">
        <f t="shared" si="0"/>
        <v>3.3689524872952216E-2</v>
      </c>
      <c r="I17" s="1296"/>
      <c r="J17" s="1303">
        <v>19733.68</v>
      </c>
      <c r="K17" s="2159">
        <f t="shared" si="1"/>
        <v>2.601428863312049E-2</v>
      </c>
      <c r="L17" s="1297"/>
      <c r="M17" s="1303">
        <v>79.540000000000006</v>
      </c>
      <c r="N17" s="2159">
        <f t="shared" si="3"/>
        <v>4.8950222657663548E-3</v>
      </c>
      <c r="O17" s="1298"/>
    </row>
    <row r="18" spans="1:15" s="615" customFormat="1" x14ac:dyDescent="0.2">
      <c r="A18" s="1299"/>
      <c r="B18" s="1300"/>
      <c r="C18" s="2162" t="s">
        <v>157</v>
      </c>
      <c r="D18" s="1304"/>
      <c r="E18" s="1301">
        <f t="shared" si="2"/>
        <v>0.74163211646461813</v>
      </c>
      <c r="F18" s="1302"/>
      <c r="G18" s="1303">
        <v>71075.320000000007</v>
      </c>
      <c r="H18" s="2158">
        <f t="shared" si="0"/>
        <v>2.4437335252874656E-2</v>
      </c>
      <c r="I18" s="1296"/>
      <c r="J18" s="1303">
        <v>18390.560000000001</v>
      </c>
      <c r="K18" s="2159">
        <f t="shared" si="1"/>
        <v>2.4243695852203966E-2</v>
      </c>
      <c r="L18" s="1297"/>
      <c r="M18" s="1303">
        <v>26.98</v>
      </c>
      <c r="N18" s="2159">
        <f t="shared" si="3"/>
        <v>1.6603935218805158E-3</v>
      </c>
      <c r="O18" s="1298"/>
    </row>
    <row r="19" spans="1:15" s="615" customFormat="1" x14ac:dyDescent="0.2">
      <c r="A19" s="1299"/>
      <c r="B19" s="1300"/>
      <c r="C19" s="2162" t="s">
        <v>158</v>
      </c>
      <c r="D19" s="1300"/>
      <c r="E19" s="1301">
        <f t="shared" si="2"/>
        <v>0.75474522884872064</v>
      </c>
      <c r="F19" s="1302"/>
      <c r="G19" s="1303">
        <v>207156.5</v>
      </c>
      <c r="H19" s="2158">
        <f t="shared" si="0"/>
        <v>7.1225185342987246E-2</v>
      </c>
      <c r="I19" s="1296"/>
      <c r="J19" s="1303">
        <v>50903.58</v>
      </c>
      <c r="K19" s="2159">
        <f t="shared" si="1"/>
        <v>6.7104585793381646E-2</v>
      </c>
      <c r="L19" s="1297"/>
      <c r="M19" s="1303">
        <v>97.46</v>
      </c>
      <c r="N19" s="2159">
        <f t="shared" si="3"/>
        <v>5.9978485041688309E-3</v>
      </c>
      <c r="O19" s="1298"/>
    </row>
    <row r="20" spans="1:15" s="615" customFormat="1" x14ac:dyDescent="0.2">
      <c r="A20" s="1299"/>
      <c r="B20" s="1300"/>
      <c r="C20" s="2162" t="s">
        <v>523</v>
      </c>
      <c r="D20" s="1300"/>
      <c r="E20" s="1301">
        <f t="shared" si="2"/>
        <v>0.71514483926920858</v>
      </c>
      <c r="F20" s="1302"/>
      <c r="G20" s="1303">
        <v>40235.29</v>
      </c>
      <c r="H20" s="2158">
        <f t="shared" si="0"/>
        <v>1.3833821229740998E-2</v>
      </c>
      <c r="I20" s="1296"/>
      <c r="J20" s="1303">
        <v>12288.5</v>
      </c>
      <c r="K20" s="2159">
        <f t="shared" si="1"/>
        <v>1.6199542400003503E-2</v>
      </c>
      <c r="L20" s="1297"/>
      <c r="M20" s="1303">
        <v>827.27</v>
      </c>
      <c r="N20" s="2159">
        <f t="shared" si="3"/>
        <v>5.0911554812679553E-2</v>
      </c>
      <c r="O20" s="1298"/>
    </row>
    <row r="21" spans="1:15" s="615" customFormat="1" x14ac:dyDescent="0.2">
      <c r="A21" s="1299"/>
      <c r="B21" s="1300"/>
      <c r="C21" s="2162" t="s">
        <v>633</v>
      </c>
      <c r="D21" s="1300"/>
      <c r="E21" s="1301">
        <f t="shared" si="2"/>
        <v>0.7008730565983381</v>
      </c>
      <c r="F21" s="1302"/>
      <c r="G21" s="1303">
        <v>27770.25</v>
      </c>
      <c r="H21" s="2158">
        <f t="shared" si="0"/>
        <v>9.5480528164508058E-3</v>
      </c>
      <c r="I21" s="1296"/>
      <c r="J21" s="1303">
        <v>8310.9</v>
      </c>
      <c r="K21" s="2159">
        <f t="shared" si="1"/>
        <v>1.0955997634551743E-2</v>
      </c>
      <c r="L21" s="1297"/>
      <c r="M21" s="1303">
        <v>4.07</v>
      </c>
      <c r="N21" s="2159">
        <f t="shared" si="3"/>
        <v>2.504744860657413E-4</v>
      </c>
      <c r="O21" s="1298"/>
    </row>
    <row r="22" spans="1:15" s="615" customFormat="1" x14ac:dyDescent="0.2">
      <c r="A22" s="1299"/>
      <c r="B22" s="1300"/>
      <c r="C22" s="2162" t="s">
        <v>159</v>
      </c>
      <c r="D22" s="1304"/>
      <c r="E22" s="1301">
        <f t="shared" si="2"/>
        <v>0.65749555381553082</v>
      </c>
      <c r="F22" s="1302"/>
      <c r="G22" s="1303">
        <v>46410.58</v>
      </c>
      <c r="H22" s="2158">
        <f t="shared" si="0"/>
        <v>1.5957028441663849E-2</v>
      </c>
      <c r="I22" s="1296"/>
      <c r="J22" s="1303">
        <v>15899.86</v>
      </c>
      <c r="K22" s="2159">
        <f t="shared" si="1"/>
        <v>2.0960284511870424E-2</v>
      </c>
      <c r="L22" s="1297"/>
      <c r="M22" s="1303">
        <v>4.03</v>
      </c>
      <c r="N22" s="2159" t="s">
        <v>386</v>
      </c>
      <c r="O22" s="1298"/>
    </row>
    <row r="23" spans="1:15" s="615" customFormat="1" x14ac:dyDescent="0.2">
      <c r="A23" s="1299"/>
      <c r="B23" s="1300"/>
      <c r="C23" s="2162" t="s">
        <v>161</v>
      </c>
      <c r="D23" s="1300"/>
      <c r="E23" s="1301">
        <f t="shared" si="2"/>
        <v>0.75255735774744525</v>
      </c>
      <c r="F23" s="1302"/>
      <c r="G23" s="1303">
        <v>438863.12</v>
      </c>
      <c r="H23" s="2158">
        <f t="shared" si="0"/>
        <v>0.15089126849604839</v>
      </c>
      <c r="I23" s="1296"/>
      <c r="J23" s="1303">
        <v>109206.67</v>
      </c>
      <c r="K23" s="2159">
        <f t="shared" si="1"/>
        <v>0.14396371249771661</v>
      </c>
      <c r="L23" s="1297"/>
      <c r="M23" s="1303">
        <v>613.22</v>
      </c>
      <c r="N23" s="2159">
        <f t="shared" ref="N23:N35" si="4">M23/$M$37</f>
        <v>3.7738566178190137E-2</v>
      </c>
      <c r="O23" s="1298"/>
    </row>
    <row r="24" spans="1:15" s="292" customFormat="1" x14ac:dyDescent="0.2">
      <c r="A24" s="1305"/>
      <c r="B24" s="1293" t="s">
        <v>162</v>
      </c>
      <c r="C24" s="2161"/>
      <c r="D24" s="1293"/>
      <c r="E24" s="1294">
        <f t="shared" si="2"/>
        <v>0.69828602471656753</v>
      </c>
      <c r="F24" s="1295"/>
      <c r="G24" s="194">
        <f>SUM(G25:G27)</f>
        <v>335754.55</v>
      </c>
      <c r="H24" s="2112">
        <f t="shared" si="0"/>
        <v>0.11544016264756972</v>
      </c>
      <c r="I24" s="1296"/>
      <c r="J24" s="194">
        <f>SUM(J25:J27)</f>
        <v>101840.15</v>
      </c>
      <c r="K24" s="2112">
        <f t="shared" si="1"/>
        <v>0.13425266126441115</v>
      </c>
      <c r="L24" s="1297"/>
      <c r="M24" s="194">
        <f>SUM(M25:M27)</f>
        <v>538.30999999999995</v>
      </c>
      <c r="N24" s="2112">
        <f t="shared" si="4"/>
        <v>3.3128481718439601E-2</v>
      </c>
      <c r="O24" s="1298"/>
    </row>
    <row r="25" spans="1:15" s="615" customFormat="1" x14ac:dyDescent="0.2">
      <c r="A25" s="1299"/>
      <c r="B25" s="1300"/>
      <c r="C25" s="2162" t="s">
        <v>163</v>
      </c>
      <c r="D25" s="1300"/>
      <c r="E25" s="1301">
        <f t="shared" si="2"/>
        <v>0.51181286473898069</v>
      </c>
      <c r="F25" s="1302"/>
      <c r="G25" s="1303">
        <v>83311.289999999994</v>
      </c>
      <c r="H25" s="2158">
        <f t="shared" si="0"/>
        <v>2.8644344113814238E-2</v>
      </c>
      <c r="I25" s="1296"/>
      <c r="J25" s="1303">
        <v>40703.78</v>
      </c>
      <c r="K25" s="2159">
        <f t="shared" si="1"/>
        <v>5.3658510798747977E-2</v>
      </c>
      <c r="L25" s="1297"/>
      <c r="M25" s="1303">
        <v>32.28</v>
      </c>
      <c r="N25" s="2159">
        <f t="shared" si="4"/>
        <v>1.9865642285508914E-3</v>
      </c>
      <c r="O25" s="1298"/>
    </row>
    <row r="26" spans="1:15" s="615" customFormat="1" x14ac:dyDescent="0.2">
      <c r="A26" s="1299"/>
      <c r="B26" s="1300"/>
      <c r="C26" s="2162" t="s">
        <v>524</v>
      </c>
      <c r="D26" s="1300"/>
      <c r="E26" s="1301">
        <f t="shared" si="2"/>
        <v>0.77142278156918198</v>
      </c>
      <c r="F26" s="1302"/>
      <c r="G26" s="1303">
        <v>54430.14</v>
      </c>
      <c r="H26" s="2158">
        <f t="shared" si="0"/>
        <v>1.8714338240628431E-2</v>
      </c>
      <c r="I26" s="1296"/>
      <c r="J26" s="1303">
        <v>12475.33</v>
      </c>
      <c r="K26" s="2159">
        <f t="shared" si="1"/>
        <v>1.6445834502912128E-2</v>
      </c>
      <c r="L26" s="1297"/>
      <c r="M26" s="1303">
        <v>33.840000000000003</v>
      </c>
      <c r="N26" s="2159">
        <f t="shared" si="4"/>
        <v>2.0825691912689645E-3</v>
      </c>
      <c r="O26" s="1298"/>
    </row>
    <row r="27" spans="1:15" s="615" customFormat="1" x14ac:dyDescent="0.2">
      <c r="A27" s="1299"/>
      <c r="B27" s="1300"/>
      <c r="C27" s="2162" t="s">
        <v>525</v>
      </c>
      <c r="D27" s="1300"/>
      <c r="E27" s="1301">
        <f t="shared" si="2"/>
        <v>0.75663809549589434</v>
      </c>
      <c r="F27" s="1302"/>
      <c r="G27" s="1303">
        <v>198013.12</v>
      </c>
      <c r="H27" s="2158">
        <f t="shared" si="0"/>
        <v>6.808148029312705E-2</v>
      </c>
      <c r="I27" s="1296"/>
      <c r="J27" s="1303">
        <v>48661.04</v>
      </c>
      <c r="K27" s="2159">
        <f t="shared" si="1"/>
        <v>6.4148315962751071E-2</v>
      </c>
      <c r="L27" s="1297"/>
      <c r="M27" s="1303">
        <v>472.19</v>
      </c>
      <c r="N27" s="2159">
        <f t="shared" si="4"/>
        <v>2.9059348298619746E-2</v>
      </c>
      <c r="O27" s="1298"/>
    </row>
    <row r="28" spans="1:15" s="292" customFormat="1" x14ac:dyDescent="0.2">
      <c r="A28" s="1305"/>
      <c r="B28" s="1293" t="s">
        <v>165</v>
      </c>
      <c r="C28" s="2161"/>
      <c r="D28" s="1293"/>
      <c r="E28" s="1294">
        <f t="shared" si="2"/>
        <v>0.73330830352207421</v>
      </c>
      <c r="F28" s="1295"/>
      <c r="G28" s="194">
        <v>198057.16</v>
      </c>
      <c r="H28" s="2112">
        <f t="shared" si="0"/>
        <v>6.8096622261457782E-2</v>
      </c>
      <c r="I28" s="1296"/>
      <c r="J28" s="194">
        <v>53404.43</v>
      </c>
      <c r="K28" s="2112">
        <f t="shared" si="1"/>
        <v>7.0401377558938771E-2</v>
      </c>
      <c r="L28" s="1297"/>
      <c r="M28" s="194">
        <v>584.23</v>
      </c>
      <c r="N28" s="2112">
        <f t="shared" si="4"/>
        <v>3.595447395434595E-2</v>
      </c>
      <c r="O28" s="1298"/>
    </row>
    <row r="29" spans="1:15" s="292" customFormat="1" x14ac:dyDescent="0.2">
      <c r="A29" s="1305"/>
      <c r="B29" s="1293" t="s">
        <v>166</v>
      </c>
      <c r="C29" s="2161"/>
      <c r="D29" s="1293"/>
      <c r="E29" s="1294">
        <f t="shared" si="2"/>
        <v>0.71959409793006124</v>
      </c>
      <c r="F29" s="1295"/>
      <c r="G29" s="194">
        <v>57137.919999999998</v>
      </c>
      <c r="H29" s="2112">
        <f t="shared" si="0"/>
        <v>1.9645335493275747E-2</v>
      </c>
      <c r="I29" s="1296"/>
      <c r="J29" s="194">
        <v>16451.66</v>
      </c>
      <c r="K29" s="2112">
        <f t="shared" si="1"/>
        <v>2.1687705067375319E-2</v>
      </c>
      <c r="L29" s="1297"/>
      <c r="M29" s="194">
        <v>429.85</v>
      </c>
      <c r="N29" s="2112">
        <f t="shared" si="4"/>
        <v>2.6453675143822825E-2</v>
      </c>
      <c r="O29" s="1298"/>
    </row>
    <row r="30" spans="1:15" s="292" customFormat="1" x14ac:dyDescent="0.2">
      <c r="A30" s="1305"/>
      <c r="B30" s="1293" t="s">
        <v>167</v>
      </c>
      <c r="C30" s="2161"/>
      <c r="D30" s="1293"/>
      <c r="E30" s="1294">
        <f t="shared" si="2"/>
        <v>0.70378871025621104</v>
      </c>
      <c r="F30" s="1295"/>
      <c r="G30" s="194">
        <v>47652.1</v>
      </c>
      <c r="H30" s="2112">
        <f t="shared" si="0"/>
        <v>1.6383891668774873E-2</v>
      </c>
      <c r="I30" s="1296"/>
      <c r="J30" s="194">
        <v>14149.05</v>
      </c>
      <c r="K30" s="2112">
        <f t="shared" si="1"/>
        <v>1.8652246848254023E-2</v>
      </c>
      <c r="L30" s="1297"/>
      <c r="M30" s="194">
        <v>33.96</v>
      </c>
      <c r="N30" s="2112">
        <f t="shared" si="4"/>
        <v>2.0899541884011239E-3</v>
      </c>
      <c r="O30" s="1298"/>
    </row>
    <row r="31" spans="1:15" s="292" customFormat="1" x14ac:dyDescent="0.2">
      <c r="A31" s="1305"/>
      <c r="B31" s="1293" t="s">
        <v>634</v>
      </c>
      <c r="C31" s="2161"/>
      <c r="D31" s="1293"/>
      <c r="E31" s="1294">
        <f t="shared" si="2"/>
        <v>0.82140336115998736</v>
      </c>
      <c r="F31" s="1295"/>
      <c r="G31" s="194">
        <v>326935.94</v>
      </c>
      <c r="H31" s="2112">
        <f t="shared" si="0"/>
        <v>0.11240812101857174</v>
      </c>
      <c r="I31" s="1296"/>
      <c r="J31" s="194">
        <v>64208.07</v>
      </c>
      <c r="K31" s="2112">
        <f t="shared" si="1"/>
        <v>8.4643475801553722E-2</v>
      </c>
      <c r="L31" s="1297"/>
      <c r="M31" s="194">
        <v>5818.41</v>
      </c>
      <c r="N31" s="2112">
        <f t="shared" si="4"/>
        <v>0.35807450969773208</v>
      </c>
      <c r="O31" s="1298"/>
    </row>
    <row r="32" spans="1:15" s="292" customFormat="1" x14ac:dyDescent="0.2">
      <c r="A32" s="1305"/>
      <c r="B32" s="1293" t="s">
        <v>169</v>
      </c>
      <c r="C32" s="2161"/>
      <c r="D32" s="1293"/>
      <c r="E32" s="1294">
        <f t="shared" si="2"/>
        <v>0.73826583815390889</v>
      </c>
      <c r="F32" s="1295"/>
      <c r="G32" s="194">
        <f>SUM(G33:G34)</f>
        <v>505551.66000000003</v>
      </c>
      <c r="H32" s="2112">
        <f t="shared" si="0"/>
        <v>0.17382032754924356</v>
      </c>
      <c r="I32" s="1296"/>
      <c r="J32" s="194">
        <f>SUM(J33:J34)</f>
        <v>134394.15</v>
      </c>
      <c r="K32" s="2112">
        <f t="shared" si="1"/>
        <v>0.17716757384851126</v>
      </c>
      <c r="L32" s="1297"/>
      <c r="M32" s="194">
        <f>SUM(M33:M34)</f>
        <v>2074.0100000000002</v>
      </c>
      <c r="N32" s="2112">
        <f t="shared" si="4"/>
        <v>0.12763798251725014</v>
      </c>
      <c r="O32" s="1298"/>
    </row>
    <row r="33" spans="1:16" s="615" customFormat="1" x14ac:dyDescent="0.2">
      <c r="A33" s="1299"/>
      <c r="B33" s="1300"/>
      <c r="C33" s="2162" t="s">
        <v>526</v>
      </c>
      <c r="D33" s="1306"/>
      <c r="E33" s="1301">
        <f t="shared" si="2"/>
        <v>0.68630334496057632</v>
      </c>
      <c r="F33" s="1302"/>
      <c r="G33" s="1303">
        <v>185598.6</v>
      </c>
      <c r="H33" s="2158">
        <f t="shared" si="0"/>
        <v>6.3813081821709444E-2</v>
      </c>
      <c r="I33" s="1296"/>
      <c r="J33" s="1303">
        <v>58368.95</v>
      </c>
      <c r="K33" s="2159">
        <f t="shared" si="1"/>
        <v>7.6945947867411352E-2</v>
      </c>
      <c r="L33" s="1297"/>
      <c r="M33" s="1303">
        <v>147.29</v>
      </c>
      <c r="N33" s="2159">
        <f t="shared" si="4"/>
        <v>9.064468563298041E-3</v>
      </c>
      <c r="O33" s="1298"/>
    </row>
    <row r="34" spans="1:16" s="615" customFormat="1" x14ac:dyDescent="0.2">
      <c r="A34" s="1299"/>
      <c r="B34" s="1300"/>
      <c r="C34" s="2162" t="s">
        <v>441</v>
      </c>
      <c r="D34" s="1306"/>
      <c r="E34" s="1301">
        <f t="shared" si="2"/>
        <v>0.76840827838933612</v>
      </c>
      <c r="F34" s="1302"/>
      <c r="G34" s="1303">
        <v>319953.06</v>
      </c>
      <c r="H34" s="2158">
        <f t="shared" si="0"/>
        <v>0.11000724572753409</v>
      </c>
      <c r="I34" s="1296"/>
      <c r="J34" s="1303">
        <v>76025.2</v>
      </c>
      <c r="K34" s="2159">
        <f t="shared" si="1"/>
        <v>0.1002216259810999</v>
      </c>
      <c r="L34" s="1297"/>
      <c r="M34" s="1303">
        <v>1926.72</v>
      </c>
      <c r="N34" s="2159">
        <f t="shared" si="4"/>
        <v>0.1185735139539521</v>
      </c>
      <c r="O34" s="1298"/>
    </row>
    <row r="35" spans="1:16" s="292" customFormat="1" x14ac:dyDescent="0.2">
      <c r="A35" s="1305"/>
      <c r="B35" s="1293" t="s">
        <v>527</v>
      </c>
      <c r="C35" s="2161"/>
      <c r="D35" s="1293"/>
      <c r="E35" s="1294">
        <f t="shared" si="2"/>
        <v>0.69387737755584844</v>
      </c>
      <c r="F35" s="1295"/>
      <c r="G35" s="194">
        <v>24706.57</v>
      </c>
      <c r="H35" s="2112">
        <f t="shared" si="0"/>
        <v>8.4946889305403794E-3</v>
      </c>
      <c r="I35" s="1296"/>
      <c r="J35" s="194">
        <v>7637.52</v>
      </c>
      <c r="K35" s="2112">
        <f t="shared" si="1"/>
        <v>1.0068301995432702E-2</v>
      </c>
      <c r="L35" s="1297"/>
      <c r="M35" s="194">
        <v>74.28</v>
      </c>
      <c r="N35" s="2112">
        <f t="shared" si="4"/>
        <v>4.571313224806698E-3</v>
      </c>
      <c r="O35" s="1298"/>
    </row>
    <row r="36" spans="1:16" s="292" customFormat="1" ht="4.9000000000000004" customHeight="1" x14ac:dyDescent="0.2">
      <c r="A36" s="1305"/>
      <c r="B36" s="1293"/>
      <c r="C36" s="2161"/>
      <c r="D36" s="1293"/>
      <c r="E36" s="1294"/>
      <c r="F36" s="1295"/>
      <c r="G36" s="190"/>
      <c r="H36" s="2156"/>
      <c r="I36" s="1296"/>
      <c r="J36" s="194"/>
      <c r="K36" s="2157"/>
      <c r="L36" s="1297"/>
      <c r="M36" s="194"/>
      <c r="N36" s="2156"/>
      <c r="O36" s="1298"/>
    </row>
    <row r="37" spans="1:16" s="292" customFormat="1" x14ac:dyDescent="0.2">
      <c r="A37" s="1305"/>
      <c r="B37" s="1293" t="s">
        <v>170</v>
      </c>
      <c r="C37" s="2161"/>
      <c r="D37" s="1293"/>
      <c r="E37" s="1294">
        <f>(G37+M37-J37)/G37</f>
        <v>0.74477268584204648</v>
      </c>
      <c r="F37" s="1295"/>
      <c r="G37" s="190">
        <f>SUM(G35,G28:G32,G24,G11:G12)</f>
        <v>2908472.6</v>
      </c>
      <c r="H37" s="2112">
        <f>G37/$G$37</f>
        <v>1</v>
      </c>
      <c r="I37" s="1296"/>
      <c r="J37" s="190">
        <f>SUM(J11:J12,J24,J28:J32,J35)</f>
        <v>758570.80999999994</v>
      </c>
      <c r="K37" s="2112">
        <f>J37/$J$37</f>
        <v>1</v>
      </c>
      <c r="L37" s="1297"/>
      <c r="M37" s="190">
        <f>SUM(M11,M12,M24,M28:M32,M35)</f>
        <v>16249.159999999998</v>
      </c>
      <c r="N37" s="2112">
        <f>M37/$M$37</f>
        <v>1</v>
      </c>
      <c r="O37" s="1298"/>
    </row>
    <row r="38" spans="1:16" ht="10.15" customHeight="1" thickBot="1" x14ac:dyDescent="0.25">
      <c r="A38" s="1307"/>
      <c r="B38" s="1308"/>
      <c r="C38" s="2163"/>
      <c r="D38" s="315"/>
      <c r="E38" s="1309"/>
      <c r="F38" s="1310"/>
      <c r="G38" s="1311"/>
      <c r="H38" s="1311"/>
      <c r="I38" s="1312"/>
      <c r="J38" s="1311"/>
      <c r="K38" s="1311"/>
      <c r="L38" s="1312"/>
      <c r="M38" s="1311"/>
      <c r="N38" s="1311"/>
      <c r="O38" s="1313"/>
    </row>
    <row r="39" spans="1:16" x14ac:dyDescent="0.2">
      <c r="A39" s="1314"/>
      <c r="B39" s="1314"/>
      <c r="C39" s="1314"/>
      <c r="D39" s="1314"/>
      <c r="E39" s="1314"/>
      <c r="F39" s="1314"/>
      <c r="G39" s="1915"/>
      <c r="H39" s="1915"/>
      <c r="I39" s="1314"/>
      <c r="J39" s="1915"/>
      <c r="K39" s="1915"/>
      <c r="L39" s="1314"/>
      <c r="M39" s="1915"/>
      <c r="N39" s="1915"/>
      <c r="O39" s="1314"/>
    </row>
    <row r="40" spans="1:16" ht="13.15" customHeight="1" x14ac:dyDescent="0.2">
      <c r="A40" s="2164" t="s">
        <v>895</v>
      </c>
      <c r="B40" s="2165"/>
      <c r="C40" s="2165"/>
      <c r="D40" s="2165"/>
      <c r="E40" s="2165"/>
      <c r="F40" s="2165"/>
      <c r="G40" s="2166"/>
      <c r="H40" s="2166"/>
      <c r="I40" s="2166"/>
      <c r="J40" s="2166"/>
      <c r="K40" s="2166"/>
      <c r="L40" s="2166"/>
      <c r="M40" s="2166"/>
      <c r="N40" s="2166"/>
      <c r="O40" s="2166"/>
    </row>
    <row r="41" spans="1:16" x14ac:dyDescent="0.2">
      <c r="A41" s="2164" t="s">
        <v>79</v>
      </c>
      <c r="B41" s="2164"/>
      <c r="C41" s="2164"/>
      <c r="D41" s="2164"/>
      <c r="E41" s="2164"/>
      <c r="F41" s="2164"/>
      <c r="G41" s="2164"/>
      <c r="H41" s="2164"/>
      <c r="I41" s="2164"/>
      <c r="J41" s="2164"/>
      <c r="K41" s="2164"/>
      <c r="L41" s="2164"/>
      <c r="M41" s="2164"/>
      <c r="N41" s="2164"/>
      <c r="O41" s="2164"/>
    </row>
    <row r="42" spans="1:16" x14ac:dyDescent="0.2">
      <c r="A42" s="2164" t="s">
        <v>635</v>
      </c>
      <c r="B42" s="2164"/>
      <c r="C42" s="2164"/>
      <c r="D42" s="2167"/>
      <c r="E42" s="2167"/>
      <c r="F42" s="2167"/>
      <c r="G42" s="2167"/>
      <c r="H42" s="2167"/>
      <c r="I42" s="2167"/>
      <c r="J42" s="2167"/>
      <c r="K42" s="2167"/>
      <c r="L42" s="2167"/>
      <c r="M42" s="2167"/>
      <c r="N42" s="2167"/>
      <c r="O42" s="2167"/>
    </row>
    <row r="43" spans="1:16" s="105" customFormat="1" ht="44.45" customHeight="1" x14ac:dyDescent="0.2">
      <c r="A43" s="3002" t="s">
        <v>636</v>
      </c>
      <c r="B43" s="3002"/>
      <c r="C43" s="3002"/>
      <c r="D43" s="3002"/>
      <c r="E43" s="3002"/>
      <c r="F43" s="3002"/>
      <c r="G43" s="3002"/>
      <c r="H43" s="3002"/>
      <c r="I43" s="3002"/>
      <c r="J43" s="3002"/>
      <c r="K43" s="3002"/>
      <c r="L43" s="3002"/>
      <c r="M43" s="3002"/>
      <c r="N43" s="3002"/>
      <c r="O43" s="3002"/>
    </row>
    <row r="44" spans="1:16" ht="12.75" customHeight="1" x14ac:dyDescent="0.2">
      <c r="A44" s="2164" t="s">
        <v>637</v>
      </c>
      <c r="B44" s="2165"/>
      <c r="C44" s="2168"/>
      <c r="D44" s="1910"/>
      <c r="E44" s="2168"/>
      <c r="F44" s="2165"/>
      <c r="G44" s="1910"/>
      <c r="H44" s="1910"/>
      <c r="I44" s="1910"/>
      <c r="J44" s="2165"/>
      <c r="K44" s="2165"/>
      <c r="L44" s="2165"/>
      <c r="M44" s="1910"/>
      <c r="N44" s="1910"/>
      <c r="O44" s="1910"/>
      <c r="P44" s="384"/>
    </row>
    <row r="45" spans="1:16" x14ac:dyDescent="0.2">
      <c r="I45" s="266"/>
      <c r="M45" s="265"/>
      <c r="N45" s="265"/>
      <c r="O45" s="266"/>
    </row>
  </sheetData>
  <mergeCells count="12">
    <mergeCell ref="A43:O43"/>
    <mergeCell ref="A2:O2"/>
    <mergeCell ref="A3:O3"/>
    <mergeCell ref="A4:O4"/>
    <mergeCell ref="A6:C9"/>
    <mergeCell ref="D6:F9"/>
    <mergeCell ref="G6:I7"/>
    <mergeCell ref="J6:L7"/>
    <mergeCell ref="M6:O7"/>
    <mergeCell ref="G8:I8"/>
    <mergeCell ref="J8:L8"/>
    <mergeCell ref="M8:O8"/>
  </mergeCells>
  <printOptions horizontalCentered="1"/>
  <pageMargins left="0.7" right="0.7" top="0.75" bottom="0.5" header="0.3" footer="0.3"/>
  <pageSetup scale="9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N100"/>
  <sheetViews>
    <sheetView zoomScaleNormal="100" zoomScaleSheetLayoutView="80" workbookViewId="0">
      <selection activeCell="D10" sqref="D10"/>
    </sheetView>
  </sheetViews>
  <sheetFormatPr defaultRowHeight="12.75" x14ac:dyDescent="0.2"/>
  <cols>
    <col min="1" max="1" width="1.7109375" style="547" customWidth="1"/>
    <col min="2" max="2" width="2.7109375" style="547" customWidth="1"/>
    <col min="3" max="3" width="28.28515625" style="547" bestFit="1" customWidth="1"/>
    <col min="4" max="4" width="18.7109375" style="547" bestFit="1" customWidth="1"/>
    <col min="5" max="5" width="19.140625" style="547" bestFit="1" customWidth="1"/>
    <col min="6" max="6" width="14.42578125" style="547" bestFit="1" customWidth="1"/>
    <col min="7" max="7" width="7.7109375" style="547" customWidth="1"/>
    <col min="8" max="8" width="17" style="547" bestFit="1" customWidth="1"/>
    <col min="9" max="9" width="19.140625" style="547" customWidth="1"/>
    <col min="10" max="10" width="14.7109375" style="547" bestFit="1" customWidth="1"/>
    <col min="11" max="11" width="3.7109375" style="547" customWidth="1"/>
    <col min="12" max="13" width="17" style="547" bestFit="1" customWidth="1"/>
    <col min="14" max="14" width="3.7109375" style="547" customWidth="1"/>
  </cols>
  <sheetData>
    <row r="1" spans="1:14" ht="30" customHeight="1" x14ac:dyDescent="0.3">
      <c r="A1" s="2919" t="s">
        <v>638</v>
      </c>
      <c r="B1" s="2920"/>
      <c r="C1" s="2920"/>
      <c r="D1" s="2920"/>
      <c r="E1" s="2920"/>
      <c r="F1" s="2920"/>
      <c r="G1" s="2920"/>
      <c r="H1" s="2920"/>
      <c r="I1" s="2920"/>
      <c r="J1" s="2920"/>
      <c r="K1" s="2920"/>
      <c r="L1" s="2920"/>
      <c r="M1" s="2920"/>
      <c r="N1" s="2921"/>
    </row>
    <row r="2" spans="1:14" ht="18" x14ac:dyDescent="0.25">
      <c r="A2" s="2549" t="s">
        <v>806</v>
      </c>
      <c r="B2" s="2550"/>
      <c r="C2" s="2550"/>
      <c r="D2" s="2550"/>
      <c r="E2" s="2550"/>
      <c r="F2" s="2550"/>
      <c r="G2" s="2550"/>
      <c r="H2" s="2550"/>
      <c r="I2" s="2550"/>
      <c r="J2" s="2550"/>
      <c r="K2" s="2550"/>
      <c r="L2" s="2550"/>
      <c r="M2" s="2550"/>
      <c r="N2" s="2551"/>
    </row>
    <row r="3" spans="1:14" ht="18" x14ac:dyDescent="0.25">
      <c r="A3" s="2549" t="s">
        <v>1</v>
      </c>
      <c r="B3" s="2550"/>
      <c r="C3" s="2550"/>
      <c r="D3" s="2550"/>
      <c r="E3" s="2550"/>
      <c r="F3" s="2550"/>
      <c r="G3" s="2550"/>
      <c r="H3" s="2550"/>
      <c r="I3" s="2550"/>
      <c r="J3" s="2550"/>
      <c r="K3" s="2550"/>
      <c r="L3" s="2550"/>
      <c r="M3" s="2550"/>
      <c r="N3" s="2551"/>
    </row>
    <row r="4" spans="1:14" x14ac:dyDescent="0.2">
      <c r="A4" s="1315"/>
      <c r="B4" s="1316"/>
      <c r="C4" s="1316"/>
      <c r="D4" s="1316"/>
      <c r="E4" s="1316"/>
      <c r="F4" s="1316"/>
      <c r="G4" s="1316"/>
      <c r="H4" s="1316"/>
      <c r="I4" s="1316"/>
      <c r="J4" s="1316"/>
      <c r="K4" s="1316"/>
      <c r="L4" s="1316"/>
      <c r="M4" s="1316"/>
      <c r="N4" s="1317"/>
    </row>
    <row r="5" spans="1:14" x14ac:dyDescent="0.2">
      <c r="A5" s="3173" t="s">
        <v>639</v>
      </c>
      <c r="B5" s="3174"/>
      <c r="C5" s="3175"/>
      <c r="D5" s="1318"/>
      <c r="E5" s="1318"/>
      <c r="F5" s="1318"/>
      <c r="G5" s="1319"/>
      <c r="H5" s="1320"/>
      <c r="I5" s="1318"/>
      <c r="J5" s="1318"/>
      <c r="K5" s="1319"/>
      <c r="L5" s="1320"/>
      <c r="M5" s="1318"/>
      <c r="N5" s="1321"/>
    </row>
    <row r="6" spans="1:14" ht="18" x14ac:dyDescent="0.2">
      <c r="A6" s="3176"/>
      <c r="B6" s="3177"/>
      <c r="C6" s="3178"/>
      <c r="D6" s="3182" t="s">
        <v>224</v>
      </c>
      <c r="E6" s="3177"/>
      <c r="F6" s="3177"/>
      <c r="G6" s="3183"/>
      <c r="H6" s="3184" t="s">
        <v>223</v>
      </c>
      <c r="I6" s="3177"/>
      <c r="J6" s="3177"/>
      <c r="K6" s="3183"/>
      <c r="L6" s="3184" t="s">
        <v>22</v>
      </c>
      <c r="M6" s="3177"/>
      <c r="N6" s="3185"/>
    </row>
    <row r="7" spans="1:14" x14ac:dyDescent="0.2">
      <c r="A7" s="3176"/>
      <c r="B7" s="3177"/>
      <c r="C7" s="3178"/>
      <c r="D7" s="1322"/>
      <c r="E7" s="1322"/>
      <c r="F7" s="704"/>
      <c r="G7" s="704"/>
      <c r="H7" s="1323"/>
      <c r="I7" s="1322"/>
      <c r="J7" s="704"/>
      <c r="K7" s="704"/>
      <c r="L7" s="1323"/>
      <c r="M7" s="1322"/>
      <c r="N7" s="1324"/>
    </row>
    <row r="8" spans="1:14" ht="15.75" x14ac:dyDescent="0.2">
      <c r="A8" s="3176"/>
      <c r="B8" s="3177"/>
      <c r="C8" s="3178"/>
      <c r="D8" s="1325" t="s">
        <v>640</v>
      </c>
      <c r="E8" s="1326" t="s">
        <v>189</v>
      </c>
      <c r="F8" s="3169" t="s">
        <v>192</v>
      </c>
      <c r="G8" s="3170"/>
      <c r="H8" s="1325" t="s">
        <v>640</v>
      </c>
      <c r="I8" s="1326" t="s">
        <v>189</v>
      </c>
      <c r="J8" s="3169" t="s">
        <v>191</v>
      </c>
      <c r="K8" s="3170"/>
      <c r="L8" s="1325" t="s">
        <v>640</v>
      </c>
      <c r="M8" s="1326" t="s">
        <v>189</v>
      </c>
      <c r="N8" s="1327"/>
    </row>
    <row r="9" spans="1:14" x14ac:dyDescent="0.2">
      <c r="A9" s="3176"/>
      <c r="B9" s="3177"/>
      <c r="C9" s="3178"/>
      <c r="D9" s="1328" t="s">
        <v>15</v>
      </c>
      <c r="E9" s="1329" t="s">
        <v>15</v>
      </c>
      <c r="F9" s="3171" t="s">
        <v>15</v>
      </c>
      <c r="G9" s="3172"/>
      <c r="H9" s="1328" t="s">
        <v>15</v>
      </c>
      <c r="I9" s="1329" t="s">
        <v>15</v>
      </c>
      <c r="J9" s="3171" t="s">
        <v>15</v>
      </c>
      <c r="K9" s="3172"/>
      <c r="L9" s="1328" t="s">
        <v>15</v>
      </c>
      <c r="M9" s="1329" t="s">
        <v>15</v>
      </c>
      <c r="N9" s="1330"/>
    </row>
    <row r="10" spans="1:14" ht="13.5" thickBot="1" x14ac:dyDescent="0.25">
      <c r="A10" s="3186"/>
      <c r="B10" s="3187"/>
      <c r="C10" s="3188"/>
      <c r="D10" s="1331"/>
      <c r="E10" s="1331"/>
      <c r="F10" s="1331"/>
      <c r="G10" s="1331"/>
      <c r="H10" s="1332"/>
      <c r="I10" s="1331"/>
      <c r="J10" s="1331"/>
      <c r="K10" s="1331"/>
      <c r="L10" s="1332"/>
      <c r="M10" s="1331"/>
      <c r="N10" s="1333"/>
    </row>
    <row r="11" spans="1:14" x14ac:dyDescent="0.2">
      <c r="A11" s="1718"/>
      <c r="B11" s="1719"/>
      <c r="C11" s="1720"/>
      <c r="D11" s="1719"/>
      <c r="E11" s="1719"/>
      <c r="F11" s="1719"/>
      <c r="G11" s="1721"/>
      <c r="H11" s="1719"/>
      <c r="I11" s="1719"/>
      <c r="J11" s="1719"/>
      <c r="K11" s="1719"/>
      <c r="L11" s="1722"/>
      <c r="M11" s="1719"/>
      <c r="N11" s="1723"/>
    </row>
    <row r="12" spans="1:14" ht="15.75" x14ac:dyDescent="0.2">
      <c r="A12" s="1335"/>
      <c r="B12" s="1336" t="s">
        <v>641</v>
      </c>
      <c r="C12" s="993"/>
      <c r="D12" s="1339">
        <f t="shared" ref="D12:L12" si="0">SUM(D13:D18)</f>
        <v>3187</v>
      </c>
      <c r="E12" s="1339">
        <f t="shared" si="0"/>
        <v>2726.91</v>
      </c>
      <c r="F12" s="1339">
        <f t="shared" si="0"/>
        <v>460.98999999999995</v>
      </c>
      <c r="G12" s="1345"/>
      <c r="H12" s="1339">
        <f t="shared" si="0"/>
        <v>196010.52999999997</v>
      </c>
      <c r="I12" s="1339">
        <f t="shared" si="0"/>
        <v>272045.11000000004</v>
      </c>
      <c r="J12" s="1339">
        <f t="shared" si="0"/>
        <v>76034.58</v>
      </c>
      <c r="K12" s="1346"/>
      <c r="L12" s="1339">
        <f t="shared" si="0"/>
        <v>199197.52999999997</v>
      </c>
      <c r="M12" s="1339">
        <f>SUM(M13:M18)</f>
        <v>274772.01999999996</v>
      </c>
      <c r="N12" s="1341"/>
    </row>
    <row r="13" spans="1:14" ht="15.75" x14ac:dyDescent="0.2">
      <c r="A13" s="880"/>
      <c r="B13" s="1336"/>
      <c r="C13" s="1342" t="s">
        <v>642</v>
      </c>
      <c r="D13" s="1343">
        <v>219</v>
      </c>
      <c r="E13" s="1344">
        <v>193.01</v>
      </c>
      <c r="F13" s="1344">
        <v>26.33</v>
      </c>
      <c r="G13" s="1345"/>
      <c r="H13" s="1344">
        <v>119933.54</v>
      </c>
      <c r="I13" s="1344">
        <v>168031.31</v>
      </c>
      <c r="J13" s="1344">
        <v>48097.78</v>
      </c>
      <c r="K13" s="1346"/>
      <c r="L13" s="1344">
        <f t="shared" ref="L13:M18" si="1">H13+D13</f>
        <v>120152.54</v>
      </c>
      <c r="M13" s="1344">
        <f t="shared" si="1"/>
        <v>168224.32</v>
      </c>
      <c r="N13" s="1347"/>
    </row>
    <row r="14" spans="1:14" ht="15.75" x14ac:dyDescent="0.2">
      <c r="A14" s="880"/>
      <c r="B14" s="1336"/>
      <c r="C14" s="1342" t="s">
        <v>643</v>
      </c>
      <c r="D14" s="1343">
        <v>142</v>
      </c>
      <c r="E14" s="1344">
        <v>77.209999999999994</v>
      </c>
      <c r="F14" s="1344">
        <v>64.78</v>
      </c>
      <c r="G14" s="1345"/>
      <c r="H14" s="1344">
        <v>3859.45</v>
      </c>
      <c r="I14" s="1344">
        <v>5595.96</v>
      </c>
      <c r="J14" s="1344">
        <v>1736.51</v>
      </c>
      <c r="K14" s="1346"/>
      <c r="L14" s="1344">
        <f t="shared" si="1"/>
        <v>4001.45</v>
      </c>
      <c r="M14" s="1344">
        <f t="shared" si="1"/>
        <v>5673.17</v>
      </c>
      <c r="N14" s="1347"/>
    </row>
    <row r="15" spans="1:14" ht="15.75" x14ac:dyDescent="0.2">
      <c r="A15" s="880"/>
      <c r="B15" s="1336"/>
      <c r="C15" s="1342" t="s">
        <v>644</v>
      </c>
      <c r="D15" s="1343">
        <v>832</v>
      </c>
      <c r="E15" s="1344">
        <v>650.41999999999996</v>
      </c>
      <c r="F15" s="1344">
        <v>181.73</v>
      </c>
      <c r="G15" s="1345"/>
      <c r="H15" s="1344">
        <v>58670.77</v>
      </c>
      <c r="I15" s="1344">
        <v>80459.17</v>
      </c>
      <c r="J15" s="1344">
        <v>21788.400000000001</v>
      </c>
      <c r="K15" s="1346"/>
      <c r="L15" s="1344">
        <f t="shared" si="1"/>
        <v>59502.77</v>
      </c>
      <c r="M15" s="1344">
        <f t="shared" si="1"/>
        <v>81109.59</v>
      </c>
      <c r="N15" s="1347"/>
    </row>
    <row r="16" spans="1:14" ht="15.75" x14ac:dyDescent="0.2">
      <c r="A16" s="880"/>
      <c r="B16" s="1336"/>
      <c r="C16" s="1342" t="s">
        <v>645</v>
      </c>
      <c r="D16" s="1343">
        <v>14</v>
      </c>
      <c r="E16" s="1344">
        <v>11.21</v>
      </c>
      <c r="F16" s="1344">
        <v>2.81</v>
      </c>
      <c r="G16" s="1345"/>
      <c r="H16" s="1344">
        <v>2474.67</v>
      </c>
      <c r="I16" s="1344">
        <v>3555.1</v>
      </c>
      <c r="J16" s="1344">
        <v>1080.42</v>
      </c>
      <c r="K16" s="1346"/>
      <c r="L16" s="1344">
        <f t="shared" si="1"/>
        <v>2488.67</v>
      </c>
      <c r="M16" s="1344">
        <f t="shared" si="1"/>
        <v>3566.31</v>
      </c>
      <c r="N16" s="1347"/>
    </row>
    <row r="17" spans="1:14" ht="15.75" x14ac:dyDescent="0.2">
      <c r="A17" s="880"/>
      <c r="B17" s="1336"/>
      <c r="C17" s="1342" t="s">
        <v>646</v>
      </c>
      <c r="D17" s="1343">
        <v>1905</v>
      </c>
      <c r="E17" s="1344">
        <v>1728.1</v>
      </c>
      <c r="F17" s="1344">
        <v>177.14</v>
      </c>
      <c r="G17" s="1345"/>
      <c r="H17" s="1344">
        <v>10027.58</v>
      </c>
      <c r="I17" s="1344">
        <v>12876.31</v>
      </c>
      <c r="J17" s="1344">
        <v>2848.73</v>
      </c>
      <c r="K17" s="1346"/>
      <c r="L17" s="1344">
        <f t="shared" si="1"/>
        <v>11932.58</v>
      </c>
      <c r="M17" s="1344">
        <f t="shared" si="1"/>
        <v>14604.41</v>
      </c>
      <c r="N17" s="1347"/>
    </row>
    <row r="18" spans="1:14" ht="15.75" x14ac:dyDescent="0.2">
      <c r="A18" s="880"/>
      <c r="B18" s="1336"/>
      <c r="C18" s="1342" t="s">
        <v>647</v>
      </c>
      <c r="D18" s="1343">
        <v>75</v>
      </c>
      <c r="E18" s="1344">
        <v>66.959999999999994</v>
      </c>
      <c r="F18" s="1344">
        <v>8.1999999999999993</v>
      </c>
      <c r="G18" s="1345"/>
      <c r="H18" s="1344">
        <v>1044.52</v>
      </c>
      <c r="I18" s="1344">
        <v>1527.26</v>
      </c>
      <c r="J18" s="1344">
        <v>482.74</v>
      </c>
      <c r="K18" s="1346"/>
      <c r="L18" s="1344">
        <f t="shared" si="1"/>
        <v>1119.52</v>
      </c>
      <c r="M18" s="1344">
        <f t="shared" si="1"/>
        <v>1594.22</v>
      </c>
      <c r="N18" s="1347"/>
    </row>
    <row r="19" spans="1:14" ht="15.75" x14ac:dyDescent="0.2">
      <c r="A19" s="880"/>
      <c r="B19" s="1336" t="s">
        <v>648</v>
      </c>
      <c r="C19" s="993"/>
      <c r="D19" s="1348">
        <f>SUM(D20:D27)</f>
        <v>52857.380000000005</v>
      </c>
      <c r="E19" s="1348">
        <f>SUM(E20:E27)</f>
        <v>42748.85</v>
      </c>
      <c r="F19" s="1348">
        <f>SUM(F20:F27)</f>
        <v>10108.539999999999</v>
      </c>
      <c r="G19" s="1338"/>
      <c r="H19" s="1348">
        <f>SUM(H20:H27)</f>
        <v>618202.80000000005</v>
      </c>
      <c r="I19" s="1348">
        <f>SUM(I20:I27)</f>
        <v>836958.28999999992</v>
      </c>
      <c r="J19" s="1348">
        <f>SUM(J20:J27)</f>
        <v>218755.48</v>
      </c>
      <c r="K19" s="1340"/>
      <c r="L19" s="1349">
        <f>SUM(D19,H19)</f>
        <v>671060.18000000005</v>
      </c>
      <c r="M19" s="1349">
        <f>SUM(E19,I19)</f>
        <v>879707.1399999999</v>
      </c>
      <c r="N19" s="1347"/>
    </row>
    <row r="20" spans="1:14" ht="15.75" x14ac:dyDescent="0.2">
      <c r="A20" s="1335"/>
      <c r="B20" s="1336"/>
      <c r="C20" s="1342" t="s">
        <v>649</v>
      </c>
      <c r="D20" s="1343">
        <v>22.99</v>
      </c>
      <c r="E20" s="1344">
        <v>13.4</v>
      </c>
      <c r="F20" s="1344">
        <v>9.59</v>
      </c>
      <c r="G20" s="1345"/>
      <c r="H20" s="1344">
        <v>18778.45</v>
      </c>
      <c r="I20" s="1344">
        <v>28394.86</v>
      </c>
      <c r="J20" s="1344">
        <v>9616.41</v>
      </c>
      <c r="K20" s="1346"/>
      <c r="L20" s="1344">
        <f>SUM(D20,H20)</f>
        <v>18801.440000000002</v>
      </c>
      <c r="M20" s="1344">
        <f>SUM(E20,I20)</f>
        <v>28408.260000000002</v>
      </c>
      <c r="N20" s="1350"/>
    </row>
    <row r="21" spans="1:14" ht="15.75" x14ac:dyDescent="0.2">
      <c r="A21" s="880" t="s">
        <v>650</v>
      </c>
      <c r="B21" s="1336"/>
      <c r="C21" s="1342" t="s">
        <v>651</v>
      </c>
      <c r="D21" s="1343">
        <v>170.74</v>
      </c>
      <c r="E21" s="1344">
        <v>128.71</v>
      </c>
      <c r="F21" s="1344">
        <v>42.03</v>
      </c>
      <c r="G21" s="1345"/>
      <c r="H21" s="1344">
        <v>15643.55</v>
      </c>
      <c r="I21" s="1344">
        <v>21999.040000000001</v>
      </c>
      <c r="J21" s="1344">
        <v>6355.49</v>
      </c>
      <c r="K21" s="1346"/>
      <c r="L21" s="1344">
        <f t="shared" ref="L21:L27" si="2">SUM(D21,H21)</f>
        <v>15814.289999999999</v>
      </c>
      <c r="M21" s="1344">
        <f t="shared" ref="M21:M27" si="3">SUM(E21,I21)</f>
        <v>22127.75</v>
      </c>
      <c r="N21" s="1347"/>
    </row>
    <row r="22" spans="1:14" ht="15.75" x14ac:dyDescent="0.2">
      <c r="A22" s="880"/>
      <c r="B22" s="1336"/>
      <c r="C22" s="1342" t="s">
        <v>652</v>
      </c>
      <c r="D22" s="1343">
        <v>582.64</v>
      </c>
      <c r="E22" s="1344">
        <v>342.08</v>
      </c>
      <c r="F22" s="1344">
        <v>240.56</v>
      </c>
      <c r="G22" s="1345"/>
      <c r="H22" s="1344">
        <v>45570.39</v>
      </c>
      <c r="I22" s="1344">
        <v>63748.42</v>
      </c>
      <c r="J22" s="1344">
        <v>18178.03</v>
      </c>
      <c r="K22" s="1346"/>
      <c r="L22" s="1344">
        <f t="shared" si="2"/>
        <v>46153.03</v>
      </c>
      <c r="M22" s="1344">
        <f t="shared" si="3"/>
        <v>64090.5</v>
      </c>
      <c r="N22" s="1347"/>
    </row>
    <row r="23" spans="1:14" ht="15.75" x14ac:dyDescent="0.2">
      <c r="A23" s="880"/>
      <c r="B23" s="1336"/>
      <c r="C23" s="1342" t="s">
        <v>653</v>
      </c>
      <c r="D23" s="1343">
        <v>35883.26</v>
      </c>
      <c r="E23" s="1344">
        <v>29251.77</v>
      </c>
      <c r="F23" s="1344">
        <v>6631.49</v>
      </c>
      <c r="G23" s="1345"/>
      <c r="H23" s="1344">
        <v>146690.99</v>
      </c>
      <c r="I23" s="1344">
        <v>197144.11</v>
      </c>
      <c r="J23" s="1344">
        <v>50453.11</v>
      </c>
      <c r="K23" s="1346"/>
      <c r="L23" s="1344">
        <f t="shared" si="2"/>
        <v>182574.25</v>
      </c>
      <c r="M23" s="1344">
        <f t="shared" si="3"/>
        <v>226395.87999999998</v>
      </c>
      <c r="N23" s="1347"/>
    </row>
    <row r="24" spans="1:14" ht="15.75" x14ac:dyDescent="0.2">
      <c r="A24" s="880"/>
      <c r="B24" s="1336"/>
      <c r="C24" s="1342" t="s">
        <v>654</v>
      </c>
      <c r="D24" s="1343">
        <v>4603.8900000000003</v>
      </c>
      <c r="E24" s="1344">
        <v>3786.74</v>
      </c>
      <c r="F24" s="1344">
        <v>817.15</v>
      </c>
      <c r="G24" s="1351"/>
      <c r="H24" s="1344">
        <v>208127.57</v>
      </c>
      <c r="I24" s="1344">
        <v>265955.73</v>
      </c>
      <c r="J24" s="1344">
        <v>57828.160000000003</v>
      </c>
      <c r="K24" s="1346"/>
      <c r="L24" s="1344">
        <f t="shared" si="2"/>
        <v>212731.46000000002</v>
      </c>
      <c r="M24" s="1344">
        <f t="shared" si="3"/>
        <v>269742.46999999997</v>
      </c>
      <c r="N24" s="1347"/>
    </row>
    <row r="25" spans="1:14" ht="15.75" x14ac:dyDescent="0.2">
      <c r="A25" s="880"/>
      <c r="B25" s="1336"/>
      <c r="C25" s="1342" t="s">
        <v>655</v>
      </c>
      <c r="D25" s="1343">
        <v>930.72</v>
      </c>
      <c r="E25" s="1344">
        <v>823.18</v>
      </c>
      <c r="F25" s="1344">
        <v>107.55</v>
      </c>
      <c r="G25" s="1345"/>
      <c r="H25" s="1344">
        <v>99510.89</v>
      </c>
      <c r="I25" s="1344">
        <v>142377.17000000001</v>
      </c>
      <c r="J25" s="1344">
        <v>42866.28</v>
      </c>
      <c r="K25" s="1346"/>
      <c r="L25" s="1344">
        <f t="shared" si="2"/>
        <v>100441.61</v>
      </c>
      <c r="M25" s="1344">
        <f t="shared" si="3"/>
        <v>143200.35</v>
      </c>
      <c r="N25" s="1347"/>
    </row>
    <row r="26" spans="1:14" ht="15.75" x14ac:dyDescent="0.2">
      <c r="A26" s="880"/>
      <c r="B26" s="1336"/>
      <c r="C26" s="1342" t="s">
        <v>656</v>
      </c>
      <c r="D26" s="1343">
        <v>10635.19</v>
      </c>
      <c r="E26" s="1344">
        <v>8382.5300000000007</v>
      </c>
      <c r="F26" s="1344">
        <v>2252.66</v>
      </c>
      <c r="G26" s="1345"/>
      <c r="H26" s="1344">
        <v>82550.899999999994</v>
      </c>
      <c r="I26" s="1344">
        <v>115273.59</v>
      </c>
      <c r="J26" s="1344">
        <v>32722.69</v>
      </c>
      <c r="K26" s="1346"/>
      <c r="L26" s="1344">
        <f t="shared" si="2"/>
        <v>93186.09</v>
      </c>
      <c r="M26" s="1344">
        <f t="shared" si="3"/>
        <v>123656.12</v>
      </c>
      <c r="N26" s="1347"/>
    </row>
    <row r="27" spans="1:14" ht="15.75" x14ac:dyDescent="0.2">
      <c r="A27" s="880"/>
      <c r="B27" s="1336"/>
      <c r="C27" s="1342" t="s">
        <v>657</v>
      </c>
      <c r="D27" s="1343">
        <v>27.95</v>
      </c>
      <c r="E27" s="1344">
        <v>20.440000000000001</v>
      </c>
      <c r="F27" s="1344">
        <v>7.51</v>
      </c>
      <c r="G27" s="1345"/>
      <c r="H27" s="1344">
        <v>1330.06</v>
      </c>
      <c r="I27" s="1344">
        <v>2065.37</v>
      </c>
      <c r="J27" s="1344">
        <v>735.31</v>
      </c>
      <c r="K27" s="1346"/>
      <c r="L27" s="1344">
        <f t="shared" si="2"/>
        <v>1358.01</v>
      </c>
      <c r="M27" s="1344">
        <f t="shared" si="3"/>
        <v>2085.81</v>
      </c>
      <c r="N27" s="1347"/>
    </row>
    <row r="28" spans="1:14" ht="15.75" x14ac:dyDescent="0.2">
      <c r="A28" s="880"/>
      <c r="B28" s="1336" t="s">
        <v>658</v>
      </c>
      <c r="C28" s="993"/>
      <c r="D28" s="1349">
        <f>SUM(D29:D38)</f>
        <v>11608.910000000002</v>
      </c>
      <c r="E28" s="1349">
        <f>SUM(E29:E38)</f>
        <v>9997.1200000000026</v>
      </c>
      <c r="F28" s="1349">
        <f>SUM(F29:F38)</f>
        <v>1611.82</v>
      </c>
      <c r="G28" s="1345"/>
      <c r="H28" s="1349">
        <f>SUM(H29:H38)</f>
        <v>250102.13999999998</v>
      </c>
      <c r="I28" s="1349">
        <f>SUM(I29:I38)</f>
        <v>359796.47000000003</v>
      </c>
      <c r="J28" s="1349">
        <f>SUM(J29:J38)</f>
        <v>109694.34</v>
      </c>
      <c r="K28" s="1346"/>
      <c r="L28" s="1349">
        <f>H28+D28</f>
        <v>261711.05</v>
      </c>
      <c r="M28" s="1349">
        <f>I28+E28</f>
        <v>369793.59</v>
      </c>
      <c r="N28" s="1347"/>
    </row>
    <row r="29" spans="1:14" ht="15.75" x14ac:dyDescent="0.2">
      <c r="A29" s="1335"/>
      <c r="B29" s="1336"/>
      <c r="C29" s="1342" t="s">
        <v>659</v>
      </c>
      <c r="D29" s="1343">
        <v>624.95000000000005</v>
      </c>
      <c r="E29" s="1344">
        <v>557.09</v>
      </c>
      <c r="F29" s="1344">
        <v>67.86</v>
      </c>
      <c r="G29" s="1345"/>
      <c r="H29" s="1344">
        <v>5252.65</v>
      </c>
      <c r="I29" s="1344">
        <v>7608.5</v>
      </c>
      <c r="J29" s="1344">
        <v>2355.85</v>
      </c>
      <c r="K29" s="1346"/>
      <c r="L29" s="1344">
        <f>H29+D29</f>
        <v>5877.5999999999995</v>
      </c>
      <c r="M29" s="1344">
        <f>I29+E29</f>
        <v>8165.59</v>
      </c>
      <c r="N29" s="1350"/>
    </row>
    <row r="30" spans="1:14" ht="15.75" x14ac:dyDescent="0.2">
      <c r="A30" s="880"/>
      <c r="B30" s="1336"/>
      <c r="C30" s="1342" t="s">
        <v>660</v>
      </c>
      <c r="D30" s="1343">
        <v>46.11</v>
      </c>
      <c r="E30" s="1344">
        <v>25.3</v>
      </c>
      <c r="F30" s="1344">
        <v>20.82</v>
      </c>
      <c r="G30" s="1345"/>
      <c r="H30" s="1344">
        <v>2339.06</v>
      </c>
      <c r="I30" s="1344">
        <v>3362.04</v>
      </c>
      <c r="J30" s="1344">
        <v>1022.99</v>
      </c>
      <c r="K30" s="1346"/>
      <c r="L30" s="1344">
        <f t="shared" ref="L30:L38" si="4">H30+D30</f>
        <v>2385.17</v>
      </c>
      <c r="M30" s="1344">
        <f t="shared" ref="M30:M38" si="5">I30+E30</f>
        <v>3387.34</v>
      </c>
      <c r="N30" s="1347"/>
    </row>
    <row r="31" spans="1:14" ht="15.75" x14ac:dyDescent="0.2">
      <c r="A31" s="880"/>
      <c r="B31" s="1336"/>
      <c r="C31" s="1342" t="s">
        <v>661</v>
      </c>
      <c r="D31" s="1343">
        <v>3903.7</v>
      </c>
      <c r="E31" s="1344">
        <v>3340.75</v>
      </c>
      <c r="F31" s="1344">
        <v>562.95000000000005</v>
      </c>
      <c r="G31" s="1345"/>
      <c r="H31" s="1344">
        <v>17833.25</v>
      </c>
      <c r="I31" s="1344">
        <v>26166.62</v>
      </c>
      <c r="J31" s="1344">
        <v>8333.36</v>
      </c>
      <c r="K31" s="1346"/>
      <c r="L31" s="1344">
        <f t="shared" si="4"/>
        <v>21736.95</v>
      </c>
      <c r="M31" s="1344">
        <f t="shared" si="5"/>
        <v>29507.37</v>
      </c>
      <c r="N31" s="1347"/>
    </row>
    <row r="32" spans="1:14" ht="15.75" x14ac:dyDescent="0.2">
      <c r="A32" s="880"/>
      <c r="B32" s="1336"/>
      <c r="C32" s="1342" t="s">
        <v>662</v>
      </c>
      <c r="D32" s="1343">
        <v>85.61</v>
      </c>
      <c r="E32" s="1344">
        <v>60.04</v>
      </c>
      <c r="F32" s="1344">
        <v>25.57</v>
      </c>
      <c r="G32" s="1345"/>
      <c r="H32" s="1344">
        <v>80299.399999999994</v>
      </c>
      <c r="I32" s="1344">
        <v>122895.11</v>
      </c>
      <c r="J32" s="1344">
        <v>42595.71</v>
      </c>
      <c r="K32" s="1346"/>
      <c r="L32" s="1344">
        <f t="shared" si="4"/>
        <v>80385.009999999995</v>
      </c>
      <c r="M32" s="1344">
        <f t="shared" si="5"/>
        <v>122955.15</v>
      </c>
      <c r="N32" s="1347"/>
    </row>
    <row r="33" spans="1:14" ht="15.75" x14ac:dyDescent="0.2">
      <c r="A33" s="880"/>
      <c r="B33" s="1336"/>
      <c r="C33" s="1342" t="s">
        <v>663</v>
      </c>
      <c r="D33" s="1343">
        <v>175.8</v>
      </c>
      <c r="E33" s="1344">
        <v>144.12</v>
      </c>
      <c r="F33" s="1344">
        <v>31.68</v>
      </c>
      <c r="G33" s="1345"/>
      <c r="H33" s="1344">
        <v>8981.5400000000009</v>
      </c>
      <c r="I33" s="1344">
        <v>13004.55</v>
      </c>
      <c r="J33" s="1344">
        <v>4023.01</v>
      </c>
      <c r="K33" s="1346"/>
      <c r="L33" s="1344">
        <f t="shared" si="4"/>
        <v>9157.34</v>
      </c>
      <c r="M33" s="1344">
        <f t="shared" si="5"/>
        <v>13148.67</v>
      </c>
      <c r="N33" s="1347"/>
    </row>
    <row r="34" spans="1:14" ht="15.75" x14ac:dyDescent="0.2">
      <c r="A34" s="880"/>
      <c r="B34" s="1336"/>
      <c r="C34" s="1342" t="s">
        <v>664</v>
      </c>
      <c r="D34" s="1343">
        <v>70.12</v>
      </c>
      <c r="E34" s="1344">
        <v>52.47</v>
      </c>
      <c r="F34" s="1344">
        <v>17.649999999999999</v>
      </c>
      <c r="G34" s="1345"/>
      <c r="H34" s="1344">
        <v>19206.72</v>
      </c>
      <c r="I34" s="1344">
        <v>27477.24</v>
      </c>
      <c r="J34" s="1344">
        <v>8270.52</v>
      </c>
      <c r="K34" s="1346"/>
      <c r="L34" s="1344">
        <f t="shared" si="4"/>
        <v>19276.84</v>
      </c>
      <c r="M34" s="1344">
        <f t="shared" si="5"/>
        <v>27529.710000000003</v>
      </c>
      <c r="N34" s="1347"/>
    </row>
    <row r="35" spans="1:14" ht="15.75" x14ac:dyDescent="0.2">
      <c r="A35" s="880"/>
      <c r="B35" s="1336"/>
      <c r="C35" s="1342" t="s">
        <v>665</v>
      </c>
      <c r="D35" s="1343">
        <v>1.01</v>
      </c>
      <c r="E35" s="1344">
        <v>0.72</v>
      </c>
      <c r="F35" s="1344">
        <v>0.28999999999999998</v>
      </c>
      <c r="G35" s="1345"/>
      <c r="H35" s="1344">
        <v>1657.42</v>
      </c>
      <c r="I35" s="1344">
        <v>2204.09</v>
      </c>
      <c r="J35" s="1344">
        <v>546.67999999999995</v>
      </c>
      <c r="K35" s="1346"/>
      <c r="L35" s="1344">
        <f t="shared" si="4"/>
        <v>1658.43</v>
      </c>
      <c r="M35" s="1344">
        <f t="shared" si="5"/>
        <v>2204.81</v>
      </c>
      <c r="N35" s="1347"/>
    </row>
    <row r="36" spans="1:14" ht="15.75" x14ac:dyDescent="0.2">
      <c r="A36" s="880"/>
      <c r="B36" s="1336"/>
      <c r="C36" s="1342" t="s">
        <v>666</v>
      </c>
      <c r="D36" s="1343">
        <v>6082.76</v>
      </c>
      <c r="E36" s="1344">
        <v>5293.93</v>
      </c>
      <c r="F36" s="1344">
        <v>788.84</v>
      </c>
      <c r="G36" s="1345"/>
      <c r="H36" s="1344">
        <v>56795.519999999997</v>
      </c>
      <c r="I36" s="1344">
        <v>72667.05</v>
      </c>
      <c r="J36" s="1344">
        <v>15871.53</v>
      </c>
      <c r="K36" s="1346"/>
      <c r="L36" s="1344">
        <f t="shared" si="4"/>
        <v>62878.28</v>
      </c>
      <c r="M36" s="1344">
        <f t="shared" si="5"/>
        <v>77960.98000000001</v>
      </c>
      <c r="N36" s="1347"/>
    </row>
    <row r="37" spans="1:14" ht="15.75" x14ac:dyDescent="0.2">
      <c r="A37" s="880"/>
      <c r="B37" s="1336"/>
      <c r="C37" s="1342" t="s">
        <v>667</v>
      </c>
      <c r="D37" s="1343">
        <v>98.4</v>
      </c>
      <c r="E37" s="1344">
        <v>60.84</v>
      </c>
      <c r="F37" s="1344">
        <v>37.57</v>
      </c>
      <c r="G37" s="1345"/>
      <c r="H37" s="1344">
        <v>11954.83</v>
      </c>
      <c r="I37" s="1344">
        <v>17633.830000000002</v>
      </c>
      <c r="J37" s="1344">
        <v>5679</v>
      </c>
      <c r="K37" s="1346"/>
      <c r="L37" s="1344">
        <f t="shared" si="4"/>
        <v>12053.23</v>
      </c>
      <c r="M37" s="1344">
        <f t="shared" si="5"/>
        <v>17694.670000000002</v>
      </c>
      <c r="N37" s="1347"/>
    </row>
    <row r="38" spans="1:14" ht="15.75" x14ac:dyDescent="0.2">
      <c r="A38" s="880"/>
      <c r="B38" s="1336"/>
      <c r="C38" s="1342" t="s">
        <v>668</v>
      </c>
      <c r="D38" s="1343">
        <v>520.45000000000005</v>
      </c>
      <c r="E38" s="1344">
        <v>461.86</v>
      </c>
      <c r="F38" s="1344">
        <v>58.59</v>
      </c>
      <c r="G38" s="1345"/>
      <c r="H38" s="1344">
        <v>45781.75</v>
      </c>
      <c r="I38" s="1344">
        <v>66777.440000000002</v>
      </c>
      <c r="J38" s="1344">
        <v>20995.69</v>
      </c>
      <c r="K38" s="1346"/>
      <c r="L38" s="1344">
        <f t="shared" si="4"/>
        <v>46302.2</v>
      </c>
      <c r="M38" s="1344">
        <f t="shared" si="5"/>
        <v>67239.3</v>
      </c>
      <c r="N38" s="1347"/>
    </row>
    <row r="39" spans="1:14" ht="15.75" x14ac:dyDescent="0.2">
      <c r="A39" s="880"/>
      <c r="B39" s="1336" t="s">
        <v>669</v>
      </c>
      <c r="C39" s="993"/>
      <c r="D39" s="1349">
        <f>SUM(D40:D45)</f>
        <v>9688</v>
      </c>
      <c r="E39" s="1349">
        <f>SUM(E40:E45)</f>
        <v>8655.1299999999992</v>
      </c>
      <c r="F39" s="1349">
        <f>SUM(F40:F45)</f>
        <v>1032.8800000000001</v>
      </c>
      <c r="G39" s="1345"/>
      <c r="H39" s="1349">
        <f>SUM(H40:H45)</f>
        <v>518828.64999999997</v>
      </c>
      <c r="I39" s="1349">
        <f>SUM(I40:I45)</f>
        <v>699297.92999999993</v>
      </c>
      <c r="J39" s="1349">
        <f>SUM(J40:J45)</f>
        <v>180469.29</v>
      </c>
      <c r="K39" s="1346"/>
      <c r="L39" s="1349">
        <f>SUM(L40:L45)</f>
        <v>528516.64999999991</v>
      </c>
      <c r="M39" s="1349">
        <f>SUM(M40:M45)</f>
        <v>707953.05999999994</v>
      </c>
      <c r="N39" s="1347"/>
    </row>
    <row r="40" spans="1:14" ht="15.75" x14ac:dyDescent="0.2">
      <c r="A40" s="1335"/>
      <c r="B40" s="1354"/>
      <c r="C40" s="1342" t="s">
        <v>670</v>
      </c>
      <c r="D40" s="1343">
        <v>2020.2</v>
      </c>
      <c r="E40" s="1344">
        <v>1642.4</v>
      </c>
      <c r="F40" s="1344">
        <v>377.8</v>
      </c>
      <c r="G40" s="1345"/>
      <c r="H40" s="1344">
        <v>144030.46</v>
      </c>
      <c r="I40" s="1344">
        <v>195935.84</v>
      </c>
      <c r="J40" s="1344">
        <v>51905.38</v>
      </c>
      <c r="K40" s="1346"/>
      <c r="L40" s="1344">
        <f t="shared" ref="L40:M45" si="6">H40+D40</f>
        <v>146050.66</v>
      </c>
      <c r="M40" s="1344">
        <f t="shared" si="6"/>
        <v>197578.23999999999</v>
      </c>
      <c r="N40" s="1350"/>
    </row>
    <row r="41" spans="1:14" ht="15.75" x14ac:dyDescent="0.2">
      <c r="A41" s="880"/>
      <c r="B41" s="1354"/>
      <c r="C41" s="1342" t="s">
        <v>671</v>
      </c>
      <c r="D41" s="1343">
        <v>424.52</v>
      </c>
      <c r="E41" s="1344">
        <v>344.96</v>
      </c>
      <c r="F41" s="1344">
        <v>79.56</v>
      </c>
      <c r="G41" s="1345"/>
      <c r="H41" s="1344">
        <v>21666.400000000001</v>
      </c>
      <c r="I41" s="1344">
        <v>28056.25</v>
      </c>
      <c r="J41" s="1344">
        <v>6389.85</v>
      </c>
      <c r="K41" s="1346"/>
      <c r="L41" s="1344">
        <f t="shared" si="6"/>
        <v>22090.920000000002</v>
      </c>
      <c r="M41" s="1344">
        <f t="shared" si="6"/>
        <v>28401.21</v>
      </c>
      <c r="N41" s="1347"/>
    </row>
    <row r="42" spans="1:14" ht="15.75" x14ac:dyDescent="0.2">
      <c r="A42" s="880"/>
      <c r="B42" s="1354"/>
      <c r="C42" s="1342" t="s">
        <v>672</v>
      </c>
      <c r="D42" s="1343">
        <v>135.74</v>
      </c>
      <c r="E42" s="1344">
        <v>113.92</v>
      </c>
      <c r="F42" s="1344">
        <v>21.82</v>
      </c>
      <c r="G42" s="1345"/>
      <c r="H42" s="1344">
        <v>180663.74</v>
      </c>
      <c r="I42" s="1344">
        <v>243480.64</v>
      </c>
      <c r="J42" s="1344">
        <v>62816.9</v>
      </c>
      <c r="K42" s="1346"/>
      <c r="L42" s="1344">
        <f t="shared" si="6"/>
        <v>180799.47999999998</v>
      </c>
      <c r="M42" s="1344">
        <f t="shared" si="6"/>
        <v>243594.56000000003</v>
      </c>
      <c r="N42" s="1347"/>
    </row>
    <row r="43" spans="1:14" ht="15.75" x14ac:dyDescent="0.2">
      <c r="A43" s="880"/>
      <c r="B43" s="1354"/>
      <c r="C43" s="1342" t="s">
        <v>673</v>
      </c>
      <c r="D43" s="1343">
        <v>707.45</v>
      </c>
      <c r="E43" s="1344">
        <v>643.26</v>
      </c>
      <c r="F43" s="1344">
        <v>64.19</v>
      </c>
      <c r="G43" s="1345"/>
      <c r="H43" s="1344">
        <v>58144.45</v>
      </c>
      <c r="I43" s="1344">
        <v>74276.83</v>
      </c>
      <c r="J43" s="1344">
        <v>16132.38</v>
      </c>
      <c r="K43" s="1346"/>
      <c r="L43" s="1344">
        <f t="shared" si="6"/>
        <v>58851.899999999994</v>
      </c>
      <c r="M43" s="1344">
        <f t="shared" si="6"/>
        <v>74920.09</v>
      </c>
      <c r="N43" s="1347"/>
    </row>
    <row r="44" spans="1:14" ht="15.75" x14ac:dyDescent="0.2">
      <c r="A44" s="880"/>
      <c r="B44" s="1354"/>
      <c r="C44" s="1342" t="s">
        <v>674</v>
      </c>
      <c r="D44" s="1343">
        <v>4669.21</v>
      </c>
      <c r="E44" s="1344">
        <v>4293.25</v>
      </c>
      <c r="F44" s="1344">
        <v>375.97</v>
      </c>
      <c r="G44" s="1345"/>
      <c r="H44" s="1344">
        <v>77428.42</v>
      </c>
      <c r="I44" s="1344">
        <v>108361.7</v>
      </c>
      <c r="J44" s="1344">
        <v>30933.29</v>
      </c>
      <c r="K44" s="1346"/>
      <c r="L44" s="1344">
        <f t="shared" si="6"/>
        <v>82097.63</v>
      </c>
      <c r="M44" s="1344">
        <f t="shared" si="6"/>
        <v>112654.95</v>
      </c>
      <c r="N44" s="1347"/>
    </row>
    <row r="45" spans="1:14" ht="16.5" thickBot="1" x14ac:dyDescent="0.25">
      <c r="A45" s="999"/>
      <c r="B45" s="1355"/>
      <c r="C45" s="1356" t="s">
        <v>675</v>
      </c>
      <c r="D45" s="1357">
        <v>1730.88</v>
      </c>
      <c r="E45" s="1358">
        <v>1617.34</v>
      </c>
      <c r="F45" s="1358">
        <v>113.54</v>
      </c>
      <c r="G45" s="1359"/>
      <c r="H45" s="1358">
        <v>36895.18</v>
      </c>
      <c r="I45" s="1358">
        <v>49186.67</v>
      </c>
      <c r="J45" s="1358">
        <v>12291.49</v>
      </c>
      <c r="K45" s="1360"/>
      <c r="L45" s="1358">
        <f t="shared" si="6"/>
        <v>38626.06</v>
      </c>
      <c r="M45" s="1358">
        <f t="shared" si="6"/>
        <v>50804.009999999995</v>
      </c>
      <c r="N45" s="1361"/>
    </row>
    <row r="46" spans="1:14" s="35" customFormat="1" ht="15.75" x14ac:dyDescent="0.2">
      <c r="A46" s="2006"/>
      <c r="B46" s="2007"/>
      <c r="C46" s="2008"/>
      <c r="D46" s="2009"/>
      <c r="E46" s="2009"/>
      <c r="F46" s="2009"/>
      <c r="G46" s="2009"/>
      <c r="H46" s="2009"/>
      <c r="I46" s="2009"/>
      <c r="J46" s="2009"/>
      <c r="K46" s="2010"/>
      <c r="L46" s="2009"/>
      <c r="M46" s="2009"/>
      <c r="N46" s="2011"/>
    </row>
    <row r="47" spans="1:14" s="35" customFormat="1" ht="15.75" x14ac:dyDescent="0.2">
      <c r="A47" s="2006"/>
      <c r="B47" s="2007"/>
      <c r="C47" s="2008"/>
      <c r="D47" s="2009"/>
      <c r="E47" s="2009"/>
      <c r="F47" s="2009"/>
      <c r="G47" s="2009"/>
      <c r="H47" s="2009"/>
      <c r="I47" s="2009"/>
      <c r="J47" s="2009"/>
      <c r="K47" s="2010"/>
      <c r="L47" s="2009"/>
      <c r="M47" s="2009"/>
      <c r="N47" s="2011"/>
    </row>
    <row r="48" spans="1:14" ht="13.5" thickBot="1" x14ac:dyDescent="0.25">
      <c r="A48" s="1362"/>
      <c r="B48" s="1362"/>
      <c r="C48" s="1362"/>
      <c r="D48" s="1363"/>
      <c r="E48" s="1363"/>
      <c r="F48" s="1363"/>
      <c r="G48" s="1363"/>
      <c r="H48" s="1363"/>
      <c r="I48" s="1363"/>
      <c r="J48" s="1363"/>
      <c r="K48" s="1363"/>
      <c r="L48" s="1364"/>
      <c r="M48" s="1364"/>
      <c r="N48" s="1364"/>
    </row>
    <row r="49" spans="1:14" x14ac:dyDescent="0.2">
      <c r="A49" s="569"/>
      <c r="B49" s="570"/>
      <c r="C49" s="570"/>
      <c r="D49" s="1365"/>
      <c r="E49" s="1365"/>
      <c r="F49" s="1365"/>
      <c r="G49" s="1365"/>
      <c r="H49" s="1365"/>
      <c r="I49" s="1365"/>
      <c r="J49" s="1365"/>
      <c r="K49" s="1365"/>
      <c r="L49" s="570"/>
      <c r="M49" s="570"/>
      <c r="N49" s="571"/>
    </row>
    <row r="50" spans="1:14" ht="23.25" x14ac:dyDescent="0.35">
      <c r="A50" s="2947" t="s">
        <v>676</v>
      </c>
      <c r="B50" s="2948"/>
      <c r="C50" s="2948"/>
      <c r="D50" s="2948"/>
      <c r="E50" s="2948"/>
      <c r="F50" s="2948"/>
      <c r="G50" s="2948"/>
      <c r="H50" s="2948"/>
      <c r="I50" s="2948"/>
      <c r="J50" s="2948"/>
      <c r="K50" s="2948"/>
      <c r="L50" s="2948"/>
      <c r="M50" s="2948"/>
      <c r="N50" s="2949"/>
    </row>
    <row r="51" spans="1:14" ht="20.25" x14ac:dyDescent="0.3">
      <c r="A51" s="2546" t="s">
        <v>806</v>
      </c>
      <c r="B51" s="2547"/>
      <c r="C51" s="2547"/>
      <c r="D51" s="2547"/>
      <c r="E51" s="2547"/>
      <c r="F51" s="2547"/>
      <c r="G51" s="2547"/>
      <c r="H51" s="2547"/>
      <c r="I51" s="2547"/>
      <c r="J51" s="2547"/>
      <c r="K51" s="2547"/>
      <c r="L51" s="2547"/>
      <c r="M51" s="2547"/>
      <c r="N51" s="2548"/>
    </row>
    <row r="52" spans="1:14" ht="20.25" x14ac:dyDescent="0.3">
      <c r="A52" s="2546" t="s">
        <v>1</v>
      </c>
      <c r="B52" s="2547"/>
      <c r="C52" s="2547"/>
      <c r="D52" s="2547"/>
      <c r="E52" s="2547"/>
      <c r="F52" s="2547"/>
      <c r="G52" s="2547"/>
      <c r="H52" s="2547"/>
      <c r="I52" s="2547"/>
      <c r="J52" s="2547"/>
      <c r="K52" s="2547"/>
      <c r="L52" s="2547"/>
      <c r="M52" s="2547"/>
      <c r="N52" s="2548"/>
    </row>
    <row r="53" spans="1:14" ht="13.5" thickBot="1" x14ac:dyDescent="0.25">
      <c r="A53" s="1366"/>
      <c r="B53" s="1367"/>
      <c r="C53" s="1367"/>
      <c r="D53" s="1368"/>
      <c r="E53" s="1368"/>
      <c r="F53" s="1368"/>
      <c r="G53" s="1368"/>
      <c r="H53" s="1368"/>
      <c r="I53" s="1368"/>
      <c r="J53" s="1368"/>
      <c r="K53" s="1368"/>
      <c r="L53" s="1367"/>
      <c r="M53" s="1367"/>
      <c r="N53" s="1369"/>
    </row>
    <row r="54" spans="1:14" x14ac:dyDescent="0.2">
      <c r="A54" s="3173" t="s">
        <v>639</v>
      </c>
      <c r="B54" s="3174"/>
      <c r="C54" s="3175"/>
      <c r="D54" s="1318"/>
      <c r="E54" s="1318"/>
      <c r="F54" s="1318"/>
      <c r="G54" s="1319"/>
      <c r="H54" s="1320"/>
      <c r="I54" s="1318"/>
      <c r="J54" s="1318"/>
      <c r="K54" s="1319"/>
      <c r="L54" s="1320"/>
      <c r="M54" s="1318"/>
      <c r="N54" s="1321"/>
    </row>
    <row r="55" spans="1:14" ht="18" x14ac:dyDescent="0.2">
      <c r="A55" s="3176"/>
      <c r="B55" s="3177"/>
      <c r="C55" s="3178"/>
      <c r="D55" s="3182" t="s">
        <v>224</v>
      </c>
      <c r="E55" s="3177"/>
      <c r="F55" s="3177"/>
      <c r="G55" s="3183"/>
      <c r="H55" s="3184" t="s">
        <v>223</v>
      </c>
      <c r="I55" s="3177"/>
      <c r="J55" s="3177"/>
      <c r="K55" s="3183"/>
      <c r="L55" s="3184" t="s">
        <v>22</v>
      </c>
      <c r="M55" s="3177"/>
      <c r="N55" s="3185"/>
    </row>
    <row r="56" spans="1:14" x14ac:dyDescent="0.2">
      <c r="A56" s="3176"/>
      <c r="B56" s="3177"/>
      <c r="C56" s="3178"/>
      <c r="D56" s="1322"/>
      <c r="E56" s="1322"/>
      <c r="F56" s="704"/>
      <c r="G56" s="704"/>
      <c r="H56" s="1323"/>
      <c r="I56" s="1322"/>
      <c r="J56" s="704"/>
      <c r="K56" s="704"/>
      <c r="L56" s="1323"/>
      <c r="M56" s="1322"/>
      <c r="N56" s="1324"/>
    </row>
    <row r="57" spans="1:14" ht="15.75" x14ac:dyDescent="0.2">
      <c r="A57" s="3176"/>
      <c r="B57" s="3177"/>
      <c r="C57" s="3178"/>
      <c r="D57" s="1325" t="s">
        <v>640</v>
      </c>
      <c r="E57" s="1326" t="s">
        <v>189</v>
      </c>
      <c r="F57" s="3169" t="s">
        <v>192</v>
      </c>
      <c r="G57" s="3170"/>
      <c r="H57" s="1325" t="s">
        <v>640</v>
      </c>
      <c r="I57" s="1326" t="s">
        <v>189</v>
      </c>
      <c r="J57" s="3169" t="s">
        <v>191</v>
      </c>
      <c r="K57" s="3170"/>
      <c r="L57" s="1325" t="s">
        <v>640</v>
      </c>
      <c r="M57" s="1326" t="s">
        <v>189</v>
      </c>
      <c r="N57" s="1327"/>
    </row>
    <row r="58" spans="1:14" x14ac:dyDescent="0.2">
      <c r="A58" s="3176"/>
      <c r="B58" s="3177"/>
      <c r="C58" s="3178"/>
      <c r="D58" s="1328" t="s">
        <v>15</v>
      </c>
      <c r="E58" s="1329" t="s">
        <v>15</v>
      </c>
      <c r="F58" s="3171" t="s">
        <v>15</v>
      </c>
      <c r="G58" s="3172"/>
      <c r="H58" s="1328" t="s">
        <v>15</v>
      </c>
      <c r="I58" s="1329" t="s">
        <v>15</v>
      </c>
      <c r="J58" s="3171" t="s">
        <v>15</v>
      </c>
      <c r="K58" s="3172"/>
      <c r="L58" s="1328" t="s">
        <v>15</v>
      </c>
      <c r="M58" s="1329" t="s">
        <v>15</v>
      </c>
      <c r="N58" s="1330"/>
    </row>
    <row r="59" spans="1:14" x14ac:dyDescent="0.2">
      <c r="A59" s="3179"/>
      <c r="B59" s="3180"/>
      <c r="C59" s="3181"/>
      <c r="D59" s="1370"/>
      <c r="E59" s="1370"/>
      <c r="F59" s="1370"/>
      <c r="G59" s="1370"/>
      <c r="H59" s="1371"/>
      <c r="I59" s="1370"/>
      <c r="J59" s="1370"/>
      <c r="K59" s="1370"/>
      <c r="L59" s="1371"/>
      <c r="M59" s="1370"/>
      <c r="N59" s="1372"/>
    </row>
    <row r="60" spans="1:14" x14ac:dyDescent="0.2">
      <c r="A60" s="659"/>
      <c r="B60" s="238"/>
      <c r="C60" s="1334"/>
      <c r="D60" s="1373"/>
      <c r="E60" s="1373"/>
      <c r="F60" s="1373"/>
      <c r="G60" s="1374"/>
      <c r="H60" s="1375"/>
      <c r="I60" s="1373"/>
      <c r="J60" s="1373"/>
      <c r="K60" s="1374"/>
      <c r="L60" s="1376"/>
      <c r="M60" s="238"/>
      <c r="N60" s="239"/>
    </row>
    <row r="61" spans="1:14" ht="15.75" x14ac:dyDescent="0.2">
      <c r="A61" s="1377"/>
      <c r="B61" s="1337" t="s">
        <v>677</v>
      </c>
      <c r="C61" s="1378"/>
      <c r="D61" s="1337">
        <f>SUM(D62:D67)</f>
        <v>3118.44</v>
      </c>
      <c r="E61" s="1337">
        <f>SUM(E62:E67)</f>
        <v>2704.7499999999995</v>
      </c>
      <c r="F61" s="1337">
        <f>SUM(F62:F67)</f>
        <v>413.69</v>
      </c>
      <c r="G61" s="1337"/>
      <c r="H61" s="1379">
        <f>SUM(H62:H67)</f>
        <v>55827.44</v>
      </c>
      <c r="I61" s="1337">
        <f>SUM(I62:I67)</f>
        <v>78354.239999999991</v>
      </c>
      <c r="J61" s="1337">
        <f>SUM(J62:J67)</f>
        <v>22526.79</v>
      </c>
      <c r="K61" s="1380"/>
      <c r="L61" s="1337">
        <f>SUM(L62:L67)</f>
        <v>58945.880000000005</v>
      </c>
      <c r="M61" s="1337">
        <f>SUM(M62:M67)</f>
        <v>81058.990000000005</v>
      </c>
      <c r="N61" s="1381"/>
    </row>
    <row r="62" spans="1:14" ht="15.75" x14ac:dyDescent="0.2">
      <c r="A62" s="880"/>
      <c r="B62" s="1336"/>
      <c r="C62" s="1342" t="s">
        <v>678</v>
      </c>
      <c r="D62" s="1343">
        <v>37.53</v>
      </c>
      <c r="E62" s="1344">
        <v>31.16</v>
      </c>
      <c r="F62" s="1344">
        <v>6.37</v>
      </c>
      <c r="G62" s="1345"/>
      <c r="H62" s="1344">
        <v>10949.36</v>
      </c>
      <c r="I62" s="1344">
        <v>16144.48</v>
      </c>
      <c r="J62" s="1344">
        <v>5195.12</v>
      </c>
      <c r="K62" s="1345"/>
      <c r="L62" s="1382">
        <f t="shared" ref="L62:M67" si="7">H62+D62</f>
        <v>10986.890000000001</v>
      </c>
      <c r="M62" s="1382">
        <f t="shared" si="7"/>
        <v>16175.64</v>
      </c>
      <c r="N62" s="1383"/>
    </row>
    <row r="63" spans="1:14" ht="15.75" x14ac:dyDescent="0.2">
      <c r="A63" s="880"/>
      <c r="B63" s="1336"/>
      <c r="C63" s="1342" t="s">
        <v>679</v>
      </c>
      <c r="D63" s="1343">
        <v>1578.98</v>
      </c>
      <c r="E63" s="1344">
        <v>1454.26</v>
      </c>
      <c r="F63" s="1344">
        <v>124.73</v>
      </c>
      <c r="G63" s="1345"/>
      <c r="H63" s="1344">
        <v>7270.22</v>
      </c>
      <c r="I63" s="1344">
        <v>11355.29</v>
      </c>
      <c r="J63" s="1344">
        <v>4085.07</v>
      </c>
      <c r="K63" s="1345"/>
      <c r="L63" s="1382">
        <f t="shared" si="7"/>
        <v>8849.2000000000007</v>
      </c>
      <c r="M63" s="1382">
        <f t="shared" si="7"/>
        <v>12809.550000000001</v>
      </c>
      <c r="N63" s="1383"/>
    </row>
    <row r="64" spans="1:14" ht="15.75" x14ac:dyDescent="0.2">
      <c r="A64" s="880"/>
      <c r="B64" s="1336"/>
      <c r="C64" s="1342" t="s">
        <v>680</v>
      </c>
      <c r="D64" s="1343">
        <v>1434.55</v>
      </c>
      <c r="E64" s="1344">
        <v>1203.32</v>
      </c>
      <c r="F64" s="1344">
        <v>231.23</v>
      </c>
      <c r="G64" s="1345"/>
      <c r="H64" s="1344">
        <v>26250.54</v>
      </c>
      <c r="I64" s="1344">
        <v>36181.53</v>
      </c>
      <c r="J64" s="1344">
        <v>9930.99</v>
      </c>
      <c r="K64" s="1345"/>
      <c r="L64" s="1382">
        <f t="shared" si="7"/>
        <v>27685.09</v>
      </c>
      <c r="M64" s="1382">
        <f t="shared" si="7"/>
        <v>37384.85</v>
      </c>
      <c r="N64" s="1383"/>
    </row>
    <row r="65" spans="1:14" ht="15.75" x14ac:dyDescent="0.2">
      <c r="A65" s="880"/>
      <c r="B65" s="1336"/>
      <c r="C65" s="1342" t="s">
        <v>681</v>
      </c>
      <c r="D65" s="1343">
        <v>55.25</v>
      </c>
      <c r="E65" s="1344">
        <v>9.07</v>
      </c>
      <c r="F65" s="1344">
        <v>46.18</v>
      </c>
      <c r="G65" s="1345"/>
      <c r="H65" s="1344">
        <v>9813.7800000000007</v>
      </c>
      <c r="I65" s="1344">
        <v>12428.09</v>
      </c>
      <c r="J65" s="1344">
        <v>2614.31</v>
      </c>
      <c r="K65" s="1345"/>
      <c r="L65" s="1382">
        <f t="shared" si="7"/>
        <v>9869.0300000000007</v>
      </c>
      <c r="M65" s="1382">
        <f t="shared" si="7"/>
        <v>12437.16</v>
      </c>
      <c r="N65" s="1383"/>
    </row>
    <row r="66" spans="1:14" ht="15.75" x14ac:dyDescent="0.2">
      <c r="A66" s="880"/>
      <c r="B66" s="1336"/>
      <c r="C66" s="1342" t="s">
        <v>682</v>
      </c>
      <c r="D66" s="1343">
        <v>3.8</v>
      </c>
      <c r="E66" s="1344">
        <v>2.72</v>
      </c>
      <c r="F66" s="1344">
        <v>1.07</v>
      </c>
      <c r="G66" s="1345"/>
      <c r="H66" s="1344">
        <v>1023.4</v>
      </c>
      <c r="I66" s="1344">
        <v>1498.9</v>
      </c>
      <c r="J66" s="1344">
        <v>475.5</v>
      </c>
      <c r="K66" s="1345"/>
      <c r="L66" s="1382">
        <f t="shared" si="7"/>
        <v>1027.2</v>
      </c>
      <c r="M66" s="1382">
        <f t="shared" si="7"/>
        <v>1501.6200000000001</v>
      </c>
      <c r="N66" s="1383"/>
    </row>
    <row r="67" spans="1:14" ht="15.75" x14ac:dyDescent="0.2">
      <c r="A67" s="880"/>
      <c r="B67" s="1336"/>
      <c r="C67" s="1342" t="s">
        <v>683</v>
      </c>
      <c r="D67" s="1343">
        <v>8.33</v>
      </c>
      <c r="E67" s="1344">
        <v>4.22</v>
      </c>
      <c r="F67" s="1344">
        <v>4.1100000000000003</v>
      </c>
      <c r="G67" s="1345"/>
      <c r="H67" s="1344">
        <v>520.14</v>
      </c>
      <c r="I67" s="1344">
        <v>745.95</v>
      </c>
      <c r="J67" s="1344">
        <v>225.8</v>
      </c>
      <c r="K67" s="1345"/>
      <c r="L67" s="1382">
        <f t="shared" si="7"/>
        <v>528.47</v>
      </c>
      <c r="M67" s="1382">
        <f t="shared" si="7"/>
        <v>750.17000000000007</v>
      </c>
      <c r="N67" s="1383"/>
    </row>
    <row r="68" spans="1:14" ht="15.75" x14ac:dyDescent="0.2">
      <c r="A68" s="1335"/>
      <c r="B68" s="1336" t="s">
        <v>684</v>
      </c>
      <c r="C68" s="993"/>
      <c r="D68" s="1348">
        <f>SUM(D69:D72)</f>
        <v>10729.46</v>
      </c>
      <c r="E68" s="1348">
        <f t="shared" ref="E68:M68" si="8">SUM(E69:E72)</f>
        <v>9054.0300000000007</v>
      </c>
      <c r="F68" s="1348">
        <f t="shared" si="8"/>
        <v>1675.44</v>
      </c>
      <c r="G68" s="1380"/>
      <c r="H68" s="1348">
        <f t="shared" si="8"/>
        <v>198283.74000000002</v>
      </c>
      <c r="I68" s="1348">
        <f t="shared" si="8"/>
        <v>271933.16000000003</v>
      </c>
      <c r="J68" s="1348">
        <f t="shared" si="8"/>
        <v>73649.42</v>
      </c>
      <c r="K68" s="1380"/>
      <c r="L68" s="1348">
        <f t="shared" si="8"/>
        <v>209013.2</v>
      </c>
      <c r="M68" s="1348">
        <f t="shared" si="8"/>
        <v>280987.19</v>
      </c>
      <c r="N68" s="1384"/>
    </row>
    <row r="69" spans="1:14" ht="15.75" x14ac:dyDescent="0.2">
      <c r="A69" s="880"/>
      <c r="B69" s="1336"/>
      <c r="C69" s="1342" t="s">
        <v>685</v>
      </c>
      <c r="D69" s="1343">
        <v>469.55</v>
      </c>
      <c r="E69" s="1344">
        <v>376.25</v>
      </c>
      <c r="F69" s="1344">
        <v>93.31</v>
      </c>
      <c r="G69" s="1345"/>
      <c r="H69" s="1344">
        <v>8797.66</v>
      </c>
      <c r="I69" s="1344">
        <v>12438.28</v>
      </c>
      <c r="J69" s="1344">
        <v>3640.62</v>
      </c>
      <c r="K69" s="1345"/>
      <c r="L69" s="1382">
        <f t="shared" ref="L69:M72" si="9">H69+D69</f>
        <v>9267.2099999999991</v>
      </c>
      <c r="M69" s="1382">
        <f t="shared" si="9"/>
        <v>12814.53</v>
      </c>
      <c r="N69" s="1383"/>
    </row>
    <row r="70" spans="1:14" ht="15.75" x14ac:dyDescent="0.2">
      <c r="A70" s="880"/>
      <c r="B70" s="1336"/>
      <c r="C70" s="1342" t="s">
        <v>686</v>
      </c>
      <c r="D70" s="1343">
        <v>38.590000000000003</v>
      </c>
      <c r="E70" s="1344">
        <v>27.92</v>
      </c>
      <c r="F70" s="1344">
        <v>10.67</v>
      </c>
      <c r="G70" s="1345"/>
      <c r="H70" s="1344">
        <v>8531.5300000000007</v>
      </c>
      <c r="I70" s="1344">
        <v>11152.86</v>
      </c>
      <c r="J70" s="1344">
        <v>2621.33</v>
      </c>
      <c r="K70" s="1345"/>
      <c r="L70" s="1382">
        <f t="shared" si="9"/>
        <v>8570.1200000000008</v>
      </c>
      <c r="M70" s="1382">
        <f t="shared" si="9"/>
        <v>11180.78</v>
      </c>
      <c r="N70" s="1383"/>
    </row>
    <row r="71" spans="1:14" ht="15.75" x14ac:dyDescent="0.2">
      <c r="A71" s="880"/>
      <c r="B71" s="1336"/>
      <c r="C71" s="1342" t="s">
        <v>687</v>
      </c>
      <c r="D71" s="1343">
        <v>1174.31</v>
      </c>
      <c r="E71" s="1344">
        <v>1113.48</v>
      </c>
      <c r="F71" s="1344">
        <v>60.83</v>
      </c>
      <c r="G71" s="1345"/>
      <c r="H71" s="1344">
        <v>4406.29</v>
      </c>
      <c r="I71" s="1344">
        <v>6641.42</v>
      </c>
      <c r="J71" s="1344">
        <v>2235.13</v>
      </c>
      <c r="K71" s="1345"/>
      <c r="L71" s="1382">
        <f t="shared" si="9"/>
        <v>5580.6</v>
      </c>
      <c r="M71" s="1382">
        <f t="shared" si="9"/>
        <v>7754.9</v>
      </c>
      <c r="N71" s="1383"/>
    </row>
    <row r="72" spans="1:14" ht="15.75" x14ac:dyDescent="0.2">
      <c r="A72" s="880"/>
      <c r="B72" s="1336"/>
      <c r="C72" s="1342" t="s">
        <v>688</v>
      </c>
      <c r="D72" s="1343">
        <v>9047.01</v>
      </c>
      <c r="E72" s="1344">
        <v>7536.38</v>
      </c>
      <c r="F72" s="1344">
        <v>1510.63</v>
      </c>
      <c r="G72" s="1345"/>
      <c r="H72" s="1344">
        <v>176548.26</v>
      </c>
      <c r="I72" s="1344">
        <v>241700.6</v>
      </c>
      <c r="J72" s="1344">
        <v>65152.34</v>
      </c>
      <c r="K72" s="1345"/>
      <c r="L72" s="1382">
        <f t="shared" si="9"/>
        <v>185595.27000000002</v>
      </c>
      <c r="M72" s="1382">
        <f t="shared" si="9"/>
        <v>249236.98</v>
      </c>
      <c r="N72" s="1383"/>
    </row>
    <row r="73" spans="1:14" ht="15.75" x14ac:dyDescent="0.2">
      <c r="A73" s="1335"/>
      <c r="B73" s="1336" t="s">
        <v>689</v>
      </c>
      <c r="C73" s="993"/>
      <c r="D73" s="1348">
        <f>SUM(D74:D79)</f>
        <v>139.82</v>
      </c>
      <c r="E73" s="1348">
        <f>SUM(E74:E79)</f>
        <v>97.22</v>
      </c>
      <c r="F73" s="1348">
        <f>SUM(F74:F79)</f>
        <v>42.6</v>
      </c>
      <c r="G73" s="1380"/>
      <c r="H73" s="1348">
        <f>SUM(H74:H79)</f>
        <v>22384.03</v>
      </c>
      <c r="I73" s="1348">
        <f>SUM(I74:I79)</f>
        <v>31114.720000000001</v>
      </c>
      <c r="J73" s="1348">
        <f>SUM(J74:J79)</f>
        <v>8730.68</v>
      </c>
      <c r="K73" s="1380"/>
      <c r="L73" s="1348">
        <f>SUM(L74:L79)</f>
        <v>22523.850000000002</v>
      </c>
      <c r="M73" s="1348">
        <f>SUM(M74:M79)</f>
        <v>31211.940000000002</v>
      </c>
      <c r="N73" s="1384"/>
    </row>
    <row r="74" spans="1:14" ht="15.75" x14ac:dyDescent="0.2">
      <c r="A74" s="880"/>
      <c r="B74" s="1336"/>
      <c r="C74" s="1342" t="s">
        <v>690</v>
      </c>
      <c r="D74" s="1343">
        <v>37.21</v>
      </c>
      <c r="E74" s="1344">
        <v>33.04</v>
      </c>
      <c r="F74" s="1344">
        <v>4.17</v>
      </c>
      <c r="G74" s="1345"/>
      <c r="H74" s="1344">
        <v>6894.36</v>
      </c>
      <c r="I74" s="1344">
        <v>9908.42</v>
      </c>
      <c r="J74" s="1344">
        <v>3014.06</v>
      </c>
      <c r="K74" s="1345"/>
      <c r="L74" s="1382">
        <f t="shared" ref="L74:M79" si="10">H74+D74</f>
        <v>6931.57</v>
      </c>
      <c r="M74" s="1382">
        <f t="shared" si="10"/>
        <v>9941.4600000000009</v>
      </c>
      <c r="N74" s="1383"/>
    </row>
    <row r="75" spans="1:14" ht="15.75" x14ac:dyDescent="0.2">
      <c r="A75" s="880"/>
      <c r="B75" s="1336"/>
      <c r="C75" s="1342" t="s">
        <v>691</v>
      </c>
      <c r="D75" s="1343">
        <v>27.27</v>
      </c>
      <c r="E75" s="1344">
        <v>19.2</v>
      </c>
      <c r="F75" s="1344">
        <v>8.07</v>
      </c>
      <c r="G75" s="1345"/>
      <c r="H75" s="1344">
        <v>2774.9</v>
      </c>
      <c r="I75" s="1344">
        <v>4177.49</v>
      </c>
      <c r="J75" s="1344">
        <v>1402.59</v>
      </c>
      <c r="K75" s="1345"/>
      <c r="L75" s="1382">
        <f t="shared" si="10"/>
        <v>2802.17</v>
      </c>
      <c r="M75" s="1382">
        <f t="shared" si="10"/>
        <v>4196.6899999999996</v>
      </c>
      <c r="N75" s="1383"/>
    </row>
    <row r="76" spans="1:14" ht="15.75" x14ac:dyDescent="0.2">
      <c r="A76" s="880"/>
      <c r="B76" s="1336"/>
      <c r="C76" s="1342" t="s">
        <v>692</v>
      </c>
      <c r="D76" s="1343">
        <v>34.69</v>
      </c>
      <c r="E76" s="1344">
        <v>12.26</v>
      </c>
      <c r="F76" s="1344">
        <v>22.43</v>
      </c>
      <c r="G76" s="1345"/>
      <c r="H76" s="1344">
        <v>640.59</v>
      </c>
      <c r="I76" s="1344">
        <v>938.7</v>
      </c>
      <c r="J76" s="1344">
        <v>298.11</v>
      </c>
      <c r="K76" s="1345"/>
      <c r="L76" s="1382">
        <f t="shared" si="10"/>
        <v>675.28</v>
      </c>
      <c r="M76" s="1382">
        <f t="shared" si="10"/>
        <v>950.96</v>
      </c>
      <c r="N76" s="1383"/>
    </row>
    <row r="77" spans="1:14" ht="15.75" x14ac:dyDescent="0.2">
      <c r="A77" s="880"/>
      <c r="B77" s="1336"/>
      <c r="C77" s="1342" t="s">
        <v>693</v>
      </c>
      <c r="D77" s="1343">
        <v>14.22</v>
      </c>
      <c r="E77" s="1344">
        <v>11.18</v>
      </c>
      <c r="F77" s="1344">
        <v>3.04</v>
      </c>
      <c r="G77" s="1345"/>
      <c r="H77" s="1344">
        <v>2149.0100000000002</v>
      </c>
      <c r="I77" s="1344">
        <v>2908.84</v>
      </c>
      <c r="J77" s="1344">
        <v>759.82</v>
      </c>
      <c r="K77" s="1345"/>
      <c r="L77" s="1382">
        <f t="shared" si="10"/>
        <v>2163.23</v>
      </c>
      <c r="M77" s="1382">
        <f t="shared" si="10"/>
        <v>2920.02</v>
      </c>
      <c r="N77" s="1383"/>
    </row>
    <row r="78" spans="1:14" ht="15.75" x14ac:dyDescent="0.2">
      <c r="A78" s="880"/>
      <c r="B78" s="1336"/>
      <c r="C78" s="1342" t="s">
        <v>694</v>
      </c>
      <c r="D78" s="1343">
        <v>16.12</v>
      </c>
      <c r="E78" s="1344">
        <v>13.02</v>
      </c>
      <c r="F78" s="1344">
        <v>3.1</v>
      </c>
      <c r="G78" s="1345"/>
      <c r="H78" s="1344">
        <v>9809.5300000000007</v>
      </c>
      <c r="I78" s="1344">
        <v>13019.04</v>
      </c>
      <c r="J78" s="1344">
        <v>3209.51</v>
      </c>
      <c r="K78" s="1345"/>
      <c r="L78" s="1382">
        <f t="shared" si="10"/>
        <v>9825.6500000000015</v>
      </c>
      <c r="M78" s="1382">
        <f t="shared" si="10"/>
        <v>13032.060000000001</v>
      </c>
      <c r="N78" s="1383"/>
    </row>
    <row r="79" spans="1:14" ht="15.75" x14ac:dyDescent="0.2">
      <c r="A79" s="880"/>
      <c r="B79" s="1336"/>
      <c r="C79" s="1342" t="s">
        <v>695</v>
      </c>
      <c r="D79" s="1343">
        <v>10.31</v>
      </c>
      <c r="E79" s="1344">
        <v>8.52</v>
      </c>
      <c r="F79" s="1344">
        <v>1.79</v>
      </c>
      <c r="G79" s="1345"/>
      <c r="H79" s="1344">
        <v>115.64</v>
      </c>
      <c r="I79" s="1344">
        <v>162.22999999999999</v>
      </c>
      <c r="J79" s="1344">
        <v>46.59</v>
      </c>
      <c r="K79" s="1345"/>
      <c r="L79" s="1382">
        <f t="shared" si="10"/>
        <v>125.95</v>
      </c>
      <c r="M79" s="1382">
        <f t="shared" si="10"/>
        <v>170.75</v>
      </c>
      <c r="N79" s="1383"/>
    </row>
    <row r="80" spans="1:14" ht="15.75" x14ac:dyDescent="0.2">
      <c r="A80" s="1335"/>
      <c r="B80" s="1336" t="s">
        <v>696</v>
      </c>
      <c r="C80" s="993"/>
      <c r="D80" s="1348">
        <f>SUM(D81:D85)</f>
        <v>7609.92</v>
      </c>
      <c r="E80" s="1348">
        <f>SUM(E81:E85)</f>
        <v>6708.6400000000012</v>
      </c>
      <c r="F80" s="1348">
        <f>SUM(F81:F85)</f>
        <v>901.28</v>
      </c>
      <c r="G80" s="1380"/>
      <c r="H80" s="1348">
        <f>SUM(H81:H85)</f>
        <v>203382.99</v>
      </c>
      <c r="I80" s="1348">
        <f>SUM(I81:I85)</f>
        <v>270125.78999999998</v>
      </c>
      <c r="J80" s="1348">
        <f>SUM(J81:J85)</f>
        <v>66742.8</v>
      </c>
      <c r="K80" s="1380"/>
      <c r="L80" s="1348">
        <f>SUM(L81:L85)</f>
        <v>210992.91000000003</v>
      </c>
      <c r="M80" s="1348">
        <f>SUM(M81:M85)</f>
        <v>276834.43</v>
      </c>
      <c r="N80" s="1384"/>
    </row>
    <row r="81" spans="1:14" ht="15.75" x14ac:dyDescent="0.2">
      <c r="A81" s="880"/>
      <c r="B81" s="1336"/>
      <c r="C81" s="1342" t="s">
        <v>697</v>
      </c>
      <c r="D81" s="1343">
        <v>1.83</v>
      </c>
      <c r="E81" s="1344">
        <v>0.81</v>
      </c>
      <c r="F81" s="1344">
        <v>1.02</v>
      </c>
      <c r="G81" s="1345"/>
      <c r="H81" s="1344">
        <v>503</v>
      </c>
      <c r="I81" s="1344">
        <v>763.64</v>
      </c>
      <c r="J81" s="1344">
        <v>260.64</v>
      </c>
      <c r="K81" s="1345"/>
      <c r="L81" s="1382">
        <f t="shared" ref="L81:M85" si="11">H81+D81</f>
        <v>504.83</v>
      </c>
      <c r="M81" s="1382">
        <f t="shared" si="11"/>
        <v>764.44999999999993</v>
      </c>
      <c r="N81" s="1383"/>
    </row>
    <row r="82" spans="1:14" ht="15.75" x14ac:dyDescent="0.2">
      <c r="A82" s="880"/>
      <c r="B82" s="1336"/>
      <c r="C82" s="1342" t="s">
        <v>698</v>
      </c>
      <c r="D82" s="1343">
        <v>5212.2700000000004</v>
      </c>
      <c r="E82" s="1344">
        <v>4597.17</v>
      </c>
      <c r="F82" s="1344">
        <v>615.1</v>
      </c>
      <c r="G82" s="1345"/>
      <c r="H82" s="1344">
        <v>118891.92</v>
      </c>
      <c r="I82" s="1344">
        <v>160048.32999999999</v>
      </c>
      <c r="J82" s="1344">
        <v>41156.410000000003</v>
      </c>
      <c r="K82" s="1385"/>
      <c r="L82" s="1382">
        <f t="shared" si="11"/>
        <v>124104.19</v>
      </c>
      <c r="M82" s="1382">
        <f t="shared" si="11"/>
        <v>164645.5</v>
      </c>
      <c r="N82" s="1383"/>
    </row>
    <row r="83" spans="1:14" ht="15.75" x14ac:dyDescent="0.2">
      <c r="A83" s="880"/>
      <c r="B83" s="1336"/>
      <c r="C83" s="1342" t="s">
        <v>699</v>
      </c>
      <c r="D83" s="1343">
        <v>225.5</v>
      </c>
      <c r="E83" s="1344">
        <v>197.27</v>
      </c>
      <c r="F83" s="1344">
        <v>28.23</v>
      </c>
      <c r="G83" s="1345"/>
      <c r="H83" s="1344">
        <v>3158.63</v>
      </c>
      <c r="I83" s="1344">
        <v>5101.04</v>
      </c>
      <c r="J83" s="1344">
        <v>1942.41</v>
      </c>
      <c r="K83" s="1385"/>
      <c r="L83" s="1382">
        <f t="shared" si="11"/>
        <v>3384.13</v>
      </c>
      <c r="M83" s="1382">
        <f t="shared" si="11"/>
        <v>5298.31</v>
      </c>
      <c r="N83" s="1383"/>
    </row>
    <row r="84" spans="1:14" ht="15.75" x14ac:dyDescent="0.2">
      <c r="A84" s="880"/>
      <c r="B84" s="1336"/>
      <c r="C84" s="1342" t="s">
        <v>700</v>
      </c>
      <c r="D84" s="1343">
        <v>93.15</v>
      </c>
      <c r="E84" s="1344">
        <v>72.739999999999995</v>
      </c>
      <c r="F84" s="1344">
        <v>20.41</v>
      </c>
      <c r="G84" s="1345"/>
      <c r="H84" s="1344">
        <v>8947.7199999999993</v>
      </c>
      <c r="I84" s="1344">
        <v>13257.58</v>
      </c>
      <c r="J84" s="1344">
        <v>4309.8599999999997</v>
      </c>
      <c r="K84" s="1385"/>
      <c r="L84" s="1382">
        <f t="shared" si="11"/>
        <v>9040.869999999999</v>
      </c>
      <c r="M84" s="1382">
        <f t="shared" si="11"/>
        <v>13330.32</v>
      </c>
      <c r="N84" s="1383"/>
    </row>
    <row r="85" spans="1:14" ht="15.75" x14ac:dyDescent="0.2">
      <c r="A85" s="880"/>
      <c r="B85" s="1336"/>
      <c r="C85" s="1342" t="s">
        <v>701</v>
      </c>
      <c r="D85" s="1343">
        <v>2077.17</v>
      </c>
      <c r="E85" s="1344">
        <v>1840.65</v>
      </c>
      <c r="F85" s="1344">
        <v>236.52</v>
      </c>
      <c r="G85" s="1345"/>
      <c r="H85" s="1344">
        <v>71881.72</v>
      </c>
      <c r="I85" s="1344">
        <v>90955.199999999997</v>
      </c>
      <c r="J85" s="1344">
        <v>19073.48</v>
      </c>
      <c r="K85" s="1385"/>
      <c r="L85" s="1382">
        <f t="shared" si="11"/>
        <v>73958.89</v>
      </c>
      <c r="M85" s="1382">
        <f t="shared" si="11"/>
        <v>92795.849999999991</v>
      </c>
      <c r="N85" s="1383"/>
    </row>
    <row r="86" spans="1:14" ht="15.75" x14ac:dyDescent="0.2">
      <c r="A86" s="1335"/>
      <c r="B86" s="1336" t="s">
        <v>702</v>
      </c>
      <c r="C86" s="993"/>
      <c r="D86" s="1348">
        <f>SUM(D87:D89)</f>
        <v>2.87</v>
      </c>
      <c r="E86" s="1348">
        <f>SUM(E87:E89)</f>
        <v>2.67</v>
      </c>
      <c r="F86" s="1348">
        <f>SUM(F87:F89)</f>
        <v>0.19</v>
      </c>
      <c r="G86" s="1380"/>
      <c r="H86" s="1348">
        <f>SUM(H87:H89)</f>
        <v>3225.43</v>
      </c>
      <c r="I86" s="1348">
        <f>SUM(I87:I89)</f>
        <v>4780.17</v>
      </c>
      <c r="J86" s="1348">
        <f>SUM(J87:J89)</f>
        <v>1553.74</v>
      </c>
      <c r="K86" s="1380"/>
      <c r="L86" s="1348">
        <f>SUM(L87:L89)</f>
        <v>3228.2999999999997</v>
      </c>
      <c r="M86" s="1348">
        <f>SUM(M87:M89)</f>
        <v>4782.84</v>
      </c>
      <c r="N86" s="1384"/>
    </row>
    <row r="87" spans="1:14" ht="15.75" x14ac:dyDescent="0.2">
      <c r="A87" s="880"/>
      <c r="B87" s="1336"/>
      <c r="C87" s="1342" t="s">
        <v>703</v>
      </c>
      <c r="D87" s="1343">
        <v>2.87</v>
      </c>
      <c r="E87" s="1344">
        <v>2.67</v>
      </c>
      <c r="F87" s="1344">
        <v>0.19</v>
      </c>
      <c r="G87" s="1380"/>
      <c r="H87" s="1344">
        <v>3063.41</v>
      </c>
      <c r="I87" s="1344">
        <v>4548.46</v>
      </c>
      <c r="J87" s="1344">
        <v>1485.05</v>
      </c>
      <c r="K87" s="1385"/>
      <c r="L87" s="1382">
        <f>H87+D87</f>
        <v>3066.2799999999997</v>
      </c>
      <c r="M87" s="1382">
        <f>I87+E87</f>
        <v>4551.13</v>
      </c>
      <c r="N87" s="1383"/>
    </row>
    <row r="88" spans="1:14" ht="15.75" x14ac:dyDescent="0.2">
      <c r="A88" s="880"/>
      <c r="B88" s="1336"/>
      <c r="C88" s="1342" t="s">
        <v>704</v>
      </c>
      <c r="D88" s="1343" t="s">
        <v>33</v>
      </c>
      <c r="E88" s="1344" t="s">
        <v>33</v>
      </c>
      <c r="F88" s="1344" t="s">
        <v>33</v>
      </c>
      <c r="G88" s="1348"/>
      <c r="H88" s="2487">
        <v>156.02000000000001</v>
      </c>
      <c r="I88" s="1386">
        <v>222.71</v>
      </c>
      <c r="J88" s="1344">
        <v>66.69</v>
      </c>
      <c r="K88" s="1385"/>
      <c r="L88" s="1382">
        <f>H88</f>
        <v>156.02000000000001</v>
      </c>
      <c r="M88" s="1382">
        <f>I88</f>
        <v>222.71</v>
      </c>
      <c r="N88" s="1383"/>
    </row>
    <row r="89" spans="1:14" ht="15.75" x14ac:dyDescent="0.2">
      <c r="A89" s="880"/>
      <c r="B89" s="1336"/>
      <c r="C89" s="1387" t="s">
        <v>705</v>
      </c>
      <c r="D89" s="1343" t="s">
        <v>33</v>
      </c>
      <c r="E89" s="1344" t="s">
        <v>33</v>
      </c>
      <c r="F89" s="1344" t="s">
        <v>33</v>
      </c>
      <c r="G89" s="1380"/>
      <c r="H89" s="1388">
        <v>6</v>
      </c>
      <c r="I89" s="1344">
        <v>9</v>
      </c>
      <c r="J89" s="1344">
        <v>2</v>
      </c>
      <c r="K89" s="1351"/>
      <c r="L89" s="1382">
        <f>H89</f>
        <v>6</v>
      </c>
      <c r="M89" s="1382">
        <f>I89</f>
        <v>9</v>
      </c>
      <c r="N89" s="1383"/>
    </row>
    <row r="90" spans="1:14" ht="15.75" x14ac:dyDescent="0.2">
      <c r="A90" s="1335"/>
      <c r="B90" s="1336" t="s">
        <v>706</v>
      </c>
      <c r="C90" s="993"/>
      <c r="D90" s="1352">
        <v>6.37</v>
      </c>
      <c r="E90" s="1349">
        <v>4.59</v>
      </c>
      <c r="F90" s="1389">
        <v>1.78</v>
      </c>
      <c r="G90" s="1380"/>
      <c r="H90" s="1353">
        <f>109+845</f>
        <v>954</v>
      </c>
      <c r="I90" s="1349">
        <f>148+1219</f>
        <v>1367</v>
      </c>
      <c r="J90" s="1349">
        <f>39+374</f>
        <v>413</v>
      </c>
      <c r="K90" s="1380"/>
      <c r="L90" s="1348">
        <f>H90+D90</f>
        <v>960.37</v>
      </c>
      <c r="M90" s="1348">
        <f>I90+E90</f>
        <v>1371.59</v>
      </c>
      <c r="N90" s="1384"/>
    </row>
    <row r="91" spans="1:14" ht="7.9" customHeight="1" x14ac:dyDescent="0.2">
      <c r="A91" s="1335"/>
      <c r="B91" s="1336"/>
      <c r="C91" s="993"/>
      <c r="D91" s="1349"/>
      <c r="E91" s="1349"/>
      <c r="F91" s="1389"/>
      <c r="G91" s="1380"/>
      <c r="H91" s="1349"/>
      <c r="I91" s="1349"/>
      <c r="J91" s="1349"/>
      <c r="K91" s="1380"/>
      <c r="L91" s="1348"/>
      <c r="M91" s="1348"/>
      <c r="N91" s="1384"/>
    </row>
    <row r="92" spans="1:14" ht="15.75" x14ac:dyDescent="0.2">
      <c r="A92" s="1335"/>
      <c r="B92" s="1336" t="s">
        <v>170</v>
      </c>
      <c r="C92" s="993"/>
      <c r="D92" s="1337">
        <v>98949</v>
      </c>
      <c r="E92" s="1337">
        <v>82700</v>
      </c>
      <c r="F92" s="1337">
        <v>16249</v>
      </c>
      <c r="G92" s="1380"/>
      <c r="H92" s="1337">
        <v>2067202</v>
      </c>
      <c r="I92" s="1337">
        <v>2825773</v>
      </c>
      <c r="J92" s="1337">
        <f>+I92-H92</f>
        <v>758571</v>
      </c>
      <c r="K92" s="1390"/>
      <c r="L92" s="1337">
        <v>2166151</v>
      </c>
      <c r="M92" s="1337">
        <v>2908473</v>
      </c>
      <c r="N92" s="1384"/>
    </row>
    <row r="93" spans="1:14" ht="13.5" thickBot="1" x14ac:dyDescent="0.25">
      <c r="A93" s="1307"/>
      <c r="B93" s="142"/>
      <c r="C93" s="1391"/>
      <c r="D93" s="1308"/>
      <c r="E93" s="1308"/>
      <c r="F93" s="1308"/>
      <c r="G93" s="1308"/>
      <c r="H93" s="1392"/>
      <c r="I93" s="1308"/>
      <c r="J93" s="1308"/>
      <c r="K93" s="1308"/>
      <c r="L93" s="1392"/>
      <c r="M93" s="1308"/>
      <c r="N93" s="1393"/>
    </row>
    <row r="94" spans="1:14" x14ac:dyDescent="0.2">
      <c r="A94" s="1394"/>
      <c r="B94" s="1394"/>
      <c r="C94" s="1394"/>
      <c r="D94" s="1394"/>
      <c r="E94" s="1394"/>
      <c r="F94" s="1394"/>
      <c r="G94" s="1394"/>
      <c r="H94" s="1394"/>
      <c r="I94" s="1394"/>
      <c r="J94" s="1394"/>
      <c r="K94" s="1394"/>
      <c r="L94" s="1394"/>
      <c r="M94" s="1394"/>
      <c r="N94" s="1395"/>
    </row>
    <row r="95" spans="1:14" x14ac:dyDescent="0.2">
      <c r="A95" s="2545" t="s">
        <v>936</v>
      </c>
      <c r="B95" s="2545"/>
      <c r="C95" s="2545"/>
      <c r="D95" s="2545"/>
      <c r="E95" s="2545"/>
      <c r="F95" s="2545"/>
      <c r="G95" s="2545"/>
      <c r="H95" s="2545"/>
      <c r="I95" s="2545"/>
      <c r="J95" s="2545"/>
      <c r="K95" s="2545"/>
      <c r="L95" s="2545"/>
      <c r="M95" s="2545"/>
      <c r="N95" s="2545"/>
    </row>
    <row r="96" spans="1:14" x14ac:dyDescent="0.2">
      <c r="A96" s="2555" t="s">
        <v>707</v>
      </c>
      <c r="B96" s="2555"/>
      <c r="C96" s="2555"/>
      <c r="D96" s="2555"/>
      <c r="E96" s="2555"/>
      <c r="F96" s="2555"/>
      <c r="G96" s="2555"/>
      <c r="H96" s="2555"/>
      <c r="I96" s="2555"/>
      <c r="J96" s="2555"/>
      <c r="K96" s="2555"/>
      <c r="L96" s="2555"/>
      <c r="M96" s="2555"/>
      <c r="N96" s="2555"/>
    </row>
    <row r="97" spans="1:14" x14ac:dyDescent="0.2">
      <c r="A97" s="2555" t="s">
        <v>708</v>
      </c>
      <c r="B97" s="2555"/>
      <c r="C97" s="2555"/>
      <c r="D97" s="2555"/>
      <c r="E97" s="2555"/>
      <c r="F97" s="2555"/>
      <c r="G97" s="2555"/>
      <c r="H97" s="2555"/>
      <c r="I97" s="2555"/>
      <c r="J97" s="2555"/>
      <c r="K97" s="2555"/>
      <c r="L97" s="2555"/>
      <c r="M97" s="2555"/>
      <c r="N97" s="2555"/>
    </row>
    <row r="98" spans="1:14" ht="34.9" customHeight="1" x14ac:dyDescent="0.2">
      <c r="A98" s="3002" t="s">
        <v>636</v>
      </c>
      <c r="B98" s="3002"/>
      <c r="C98" s="3002"/>
      <c r="D98" s="3002"/>
      <c r="E98" s="3002"/>
      <c r="F98" s="3002"/>
      <c r="G98" s="3002"/>
      <c r="H98" s="3002"/>
      <c r="I98" s="3002"/>
      <c r="J98" s="3002"/>
      <c r="K98" s="3002"/>
      <c r="L98" s="3002"/>
      <c r="M98" s="3002"/>
      <c r="N98" s="3002"/>
    </row>
    <row r="99" spans="1:14" x14ac:dyDescent="0.2">
      <c r="A99" s="2555"/>
      <c r="B99" s="2555"/>
      <c r="C99" s="2555"/>
      <c r="D99" s="2555"/>
      <c r="E99" s="2555"/>
      <c r="F99" s="2555"/>
      <c r="G99" s="2555"/>
      <c r="H99" s="2555"/>
      <c r="I99" s="2555"/>
      <c r="J99" s="2555"/>
      <c r="K99" s="2555"/>
      <c r="L99" s="2555"/>
      <c r="M99" s="2555"/>
      <c r="N99" s="2555"/>
    </row>
    <row r="100" spans="1:14" x14ac:dyDescent="0.2">
      <c r="A100" s="565"/>
      <c r="B100" s="565"/>
      <c r="C100" s="565"/>
      <c r="D100" s="565"/>
      <c r="E100" s="565"/>
      <c r="F100" s="565"/>
      <c r="G100" s="565"/>
      <c r="H100" s="565"/>
      <c r="I100" s="565"/>
      <c r="J100" s="565"/>
      <c r="K100" s="565"/>
      <c r="L100" s="565"/>
      <c r="M100" s="565"/>
      <c r="N100" s="565"/>
    </row>
  </sheetData>
  <mergeCells count="27">
    <mergeCell ref="A1:N1"/>
    <mergeCell ref="A2:N2"/>
    <mergeCell ref="A3:N3"/>
    <mergeCell ref="A5:C10"/>
    <mergeCell ref="D6:G6"/>
    <mergeCell ref="H6:K6"/>
    <mergeCell ref="L6:N6"/>
    <mergeCell ref="F8:G8"/>
    <mergeCell ref="J8:K8"/>
    <mergeCell ref="F9:G9"/>
    <mergeCell ref="J9:K9"/>
    <mergeCell ref="A50:N50"/>
    <mergeCell ref="A51:N51"/>
    <mergeCell ref="A52:N52"/>
    <mergeCell ref="A98:N98"/>
    <mergeCell ref="A99:N99"/>
    <mergeCell ref="J57:K57"/>
    <mergeCell ref="F58:G58"/>
    <mergeCell ref="J58:K58"/>
    <mergeCell ref="A95:N95"/>
    <mergeCell ref="A96:N96"/>
    <mergeCell ref="A97:N97"/>
    <mergeCell ref="A54:C59"/>
    <mergeCell ref="D55:G55"/>
    <mergeCell ref="H55:K55"/>
    <mergeCell ref="L55:N55"/>
    <mergeCell ref="F57:G57"/>
  </mergeCells>
  <printOptions horizontalCentered="1"/>
  <pageMargins left="0.7" right="0.7" top="0.75" bottom="0.5" header="0.3" footer="0.3"/>
  <pageSetup scale="65" fitToHeight="0" orientation="landscape" r:id="rId1"/>
  <rowBreaks count="1" manualBreakCount="1">
    <brk id="46"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N116"/>
  <sheetViews>
    <sheetView zoomScaleNormal="100" workbookViewId="0">
      <selection activeCell="D10" sqref="D10"/>
    </sheetView>
  </sheetViews>
  <sheetFormatPr defaultRowHeight="12.75" x14ac:dyDescent="0.2"/>
  <cols>
    <col min="1" max="1" width="1.7109375" style="564" customWidth="1"/>
    <col min="2" max="2" width="2.7109375" style="564" customWidth="1"/>
    <col min="3" max="3" width="18.7109375" style="564" customWidth="1"/>
    <col min="4" max="4" width="9.7109375" style="564" customWidth="1"/>
    <col min="5" max="5" width="14.28515625" style="564" customWidth="1"/>
    <col min="6" max="6" width="3.7109375" style="564" customWidth="1"/>
    <col min="7" max="7" width="10.7109375" style="564" customWidth="1"/>
    <col min="8" max="8" width="14.7109375" style="1527" customWidth="1"/>
    <col min="9" max="9" width="4.28515625" style="564" customWidth="1"/>
    <col min="10" max="10" width="12.7109375" style="564" customWidth="1"/>
    <col min="11" max="11" width="12.85546875" style="564" customWidth="1"/>
    <col min="12" max="12" width="10.7109375" style="564" customWidth="1"/>
    <col min="13" max="13" width="6.140625" style="564" customWidth="1"/>
    <col min="14" max="14" width="8.140625" customWidth="1"/>
  </cols>
  <sheetData>
    <row r="1" spans="1:14" x14ac:dyDescent="0.2">
      <c r="A1" s="1397"/>
      <c r="B1" s="1398"/>
      <c r="C1" s="1398"/>
      <c r="D1" s="1398"/>
      <c r="E1" s="1398"/>
      <c r="F1" s="1398"/>
      <c r="G1" s="1398"/>
      <c r="H1" s="1399"/>
      <c r="I1" s="1398"/>
      <c r="J1" s="1398"/>
      <c r="K1" s="1398"/>
      <c r="L1" s="1398"/>
      <c r="M1" s="1400"/>
    </row>
    <row r="2" spans="1:14" ht="20.25" x14ac:dyDescent="0.3">
      <c r="A2" s="3198" t="s">
        <v>709</v>
      </c>
      <c r="B2" s="3199"/>
      <c r="C2" s="3199"/>
      <c r="D2" s="3199"/>
      <c r="E2" s="3199"/>
      <c r="F2" s="3199"/>
      <c r="G2" s="3199"/>
      <c r="H2" s="3199"/>
      <c r="I2" s="3199"/>
      <c r="J2" s="3199"/>
      <c r="K2" s="3199"/>
      <c r="L2" s="3199"/>
      <c r="M2" s="3200"/>
    </row>
    <row r="3" spans="1:14" ht="18" x14ac:dyDescent="0.25">
      <c r="A3" s="3195" t="s">
        <v>710</v>
      </c>
      <c r="B3" s="3196"/>
      <c r="C3" s="3196"/>
      <c r="D3" s="3196"/>
      <c r="E3" s="3196"/>
      <c r="F3" s="3196"/>
      <c r="G3" s="3196"/>
      <c r="H3" s="3196"/>
      <c r="I3" s="3196"/>
      <c r="J3" s="3196"/>
      <c r="K3" s="3196"/>
      <c r="L3" s="3196"/>
      <c r="M3" s="3197"/>
    </row>
    <row r="4" spans="1:14" ht="18" x14ac:dyDescent="0.25">
      <c r="A4" s="3195" t="s">
        <v>1</v>
      </c>
      <c r="B4" s="3196"/>
      <c r="C4" s="3196"/>
      <c r="D4" s="3196"/>
      <c r="E4" s="3196"/>
      <c r="F4" s="3196"/>
      <c r="G4" s="3196"/>
      <c r="H4" s="3196"/>
      <c r="I4" s="3196"/>
      <c r="J4" s="3196"/>
      <c r="K4" s="3196"/>
      <c r="L4" s="3196"/>
      <c r="M4" s="3197"/>
    </row>
    <row r="5" spans="1:14" x14ac:dyDescent="0.2">
      <c r="A5" s="1401"/>
      <c r="B5" s="1402"/>
      <c r="C5" s="1402"/>
      <c r="D5" s="1402"/>
      <c r="E5" s="1402"/>
      <c r="F5" s="1402"/>
      <c r="G5" s="1402"/>
      <c r="H5" s="1403"/>
      <c r="I5" s="1402"/>
      <c r="J5" s="1402"/>
      <c r="K5" s="1402"/>
      <c r="L5" s="1402"/>
      <c r="M5" s="1404"/>
    </row>
    <row r="6" spans="1:14" x14ac:dyDescent="0.2">
      <c r="A6" s="3173" t="s">
        <v>639</v>
      </c>
      <c r="B6" s="3174"/>
      <c r="C6" s="3175"/>
      <c r="D6" s="1405"/>
      <c r="E6" s="1406"/>
      <c r="F6" s="1407"/>
      <c r="G6" s="1408"/>
      <c r="H6" s="1409"/>
      <c r="I6" s="1410"/>
      <c r="J6" s="1408"/>
      <c r="K6" s="1410"/>
      <c r="L6" s="1410"/>
      <c r="M6" s="1411"/>
    </row>
    <row r="7" spans="1:14" ht="18" x14ac:dyDescent="0.2">
      <c r="A7" s="3176"/>
      <c r="B7" s="3177"/>
      <c r="C7" s="3178"/>
      <c r="D7" s="3189" t="s">
        <v>12</v>
      </c>
      <c r="E7" s="3190"/>
      <c r="F7" s="3191"/>
      <c r="G7" s="1412" t="s">
        <v>711</v>
      </c>
      <c r="H7" s="1413"/>
      <c r="I7" s="1414"/>
      <c r="J7" s="1412" t="s">
        <v>312</v>
      </c>
      <c r="K7" s="1415"/>
      <c r="L7" s="1416"/>
      <c r="M7" s="1417"/>
    </row>
    <row r="8" spans="1:14" ht="12.75" customHeight="1" x14ac:dyDescent="0.25">
      <c r="A8" s="3176"/>
      <c r="B8" s="3177"/>
      <c r="C8" s="3178"/>
      <c r="D8" s="3189" t="s">
        <v>811</v>
      </c>
      <c r="E8" s="3190"/>
      <c r="F8" s="3191"/>
      <c r="G8" s="1412">
        <v>2014</v>
      </c>
      <c r="H8" s="1418"/>
      <c r="I8" s="1419"/>
      <c r="J8" s="1412">
        <v>2014</v>
      </c>
      <c r="K8" s="1420"/>
      <c r="L8" s="1421"/>
      <c r="M8" s="1422"/>
    </row>
    <row r="9" spans="1:14" ht="12.75" customHeight="1" x14ac:dyDescent="0.2">
      <c r="A9" s="3176"/>
      <c r="B9" s="3177"/>
      <c r="C9" s="3178"/>
      <c r="D9" s="1423"/>
      <c r="E9" s="1424"/>
      <c r="F9" s="1425"/>
      <c r="G9" s="1426"/>
      <c r="H9" s="1427"/>
      <c r="I9" s="1416"/>
      <c r="J9" s="1426"/>
      <c r="K9" s="1428"/>
      <c r="L9" s="3083" t="s">
        <v>712</v>
      </c>
      <c r="M9" s="3043"/>
      <c r="N9" s="342"/>
    </row>
    <row r="10" spans="1:14" ht="15.75" customHeight="1" x14ac:dyDescent="0.25">
      <c r="A10" s="3176"/>
      <c r="B10" s="3177"/>
      <c r="C10" s="3178"/>
      <c r="D10" s="1429" t="s">
        <v>49</v>
      </c>
      <c r="E10" s="3192" t="s">
        <v>12</v>
      </c>
      <c r="F10" s="3193"/>
      <c r="G10" s="1430" t="s">
        <v>49</v>
      </c>
      <c r="H10" s="3194" t="s">
        <v>128</v>
      </c>
      <c r="I10" s="3194"/>
      <c r="J10" s="1431" t="s">
        <v>713</v>
      </c>
      <c r="K10" s="1432" t="s">
        <v>314</v>
      </c>
      <c r="L10" s="3083" t="s">
        <v>714</v>
      </c>
      <c r="M10" s="3043"/>
      <c r="N10" s="342"/>
    </row>
    <row r="11" spans="1:14" ht="13.5" thickBot="1" x14ac:dyDescent="0.25">
      <c r="A11" s="3186"/>
      <c r="B11" s="3187"/>
      <c r="C11" s="3188"/>
      <c r="D11" s="1433"/>
      <c r="E11" s="1434"/>
      <c r="F11" s="1435"/>
      <c r="G11" s="1436"/>
      <c r="H11" s="1437"/>
      <c r="I11" s="1438"/>
      <c r="J11" s="1439"/>
      <c r="K11" s="1437"/>
      <c r="L11" s="1437"/>
      <c r="M11" s="1440"/>
    </row>
    <row r="12" spans="1:14" x14ac:dyDescent="0.2">
      <c r="A12" s="1441"/>
      <c r="B12" s="1442"/>
      <c r="C12" s="1442"/>
      <c r="D12" s="1443"/>
      <c r="E12" s="1442"/>
      <c r="F12" s="1442"/>
      <c r="G12" s="1444"/>
      <c r="H12" s="1445"/>
      <c r="I12" s="1442"/>
      <c r="J12" s="1444"/>
      <c r="K12" s="1442"/>
      <c r="L12" s="1442"/>
      <c r="M12" s="1446"/>
    </row>
    <row r="13" spans="1:14" x14ac:dyDescent="0.2">
      <c r="A13" s="1447"/>
      <c r="B13" s="1448" t="s">
        <v>641</v>
      </c>
      <c r="C13" s="1448"/>
      <c r="D13" s="1449">
        <f>SUM(D14:D19)</f>
        <v>503</v>
      </c>
      <c r="E13" s="1450">
        <f>SUM(E14:E19)</f>
        <v>1316092117.9700003</v>
      </c>
      <c r="F13" s="1451"/>
      <c r="G13" s="1452">
        <v>1551</v>
      </c>
      <c r="H13" s="1451">
        <f>SUM(H14:H19)</f>
        <v>1768968</v>
      </c>
      <c r="I13" s="1453"/>
      <c r="J13" s="1454">
        <f>SUM(J14:J19)</f>
        <v>37432</v>
      </c>
      <c r="K13" s="1781">
        <f>SUM(K14:K19)</f>
        <v>232881667</v>
      </c>
      <c r="L13" s="1456">
        <v>497</v>
      </c>
      <c r="M13" s="1457"/>
    </row>
    <row r="14" spans="1:14" x14ac:dyDescent="0.2">
      <c r="A14" s="1458"/>
      <c r="B14" s="1459"/>
      <c r="C14" s="1460" t="s">
        <v>642</v>
      </c>
      <c r="D14" s="1461">
        <v>150</v>
      </c>
      <c r="E14" s="1462">
        <v>235660737.03999999</v>
      </c>
      <c r="F14" s="1462"/>
      <c r="G14" s="1463">
        <v>550</v>
      </c>
      <c r="H14" s="1462">
        <v>504094</v>
      </c>
      <c r="I14" s="1464"/>
      <c r="J14" s="1465">
        <v>8353</v>
      </c>
      <c r="K14" s="1466">
        <v>45117473</v>
      </c>
      <c r="L14" s="1466">
        <v>445</v>
      </c>
      <c r="M14" s="1467"/>
    </row>
    <row r="15" spans="1:14" x14ac:dyDescent="0.2">
      <c r="A15" s="1458"/>
      <c r="B15" s="1459"/>
      <c r="C15" s="1460" t="s">
        <v>643</v>
      </c>
      <c r="D15" s="1461">
        <v>20</v>
      </c>
      <c r="E15" s="1462">
        <v>123776321.2</v>
      </c>
      <c r="F15" s="1462"/>
      <c r="G15" s="1463">
        <v>74</v>
      </c>
      <c r="H15" s="1462">
        <v>139167</v>
      </c>
      <c r="I15" s="1464"/>
      <c r="J15" s="1465">
        <v>3339</v>
      </c>
      <c r="K15" s="1466">
        <v>20834820</v>
      </c>
      <c r="L15" s="1466">
        <v>518</v>
      </c>
      <c r="M15" s="1467"/>
    </row>
    <row r="16" spans="1:14" x14ac:dyDescent="0.2">
      <c r="A16" s="1458"/>
      <c r="B16" s="1459"/>
      <c r="C16" s="1460" t="s">
        <v>644</v>
      </c>
      <c r="D16" s="1461">
        <v>243</v>
      </c>
      <c r="E16" s="1462">
        <v>759720097.03999996</v>
      </c>
      <c r="F16" s="1462"/>
      <c r="G16" s="1463">
        <v>692</v>
      </c>
      <c r="H16" s="1462">
        <v>773150</v>
      </c>
      <c r="I16" s="1464"/>
      <c r="J16" s="1465">
        <v>16915</v>
      </c>
      <c r="K16" s="1466">
        <v>114174963</v>
      </c>
      <c r="L16" s="1466">
        <v>532</v>
      </c>
      <c r="M16" s="1467"/>
    </row>
    <row r="17" spans="1:13" x14ac:dyDescent="0.2">
      <c r="A17" s="1458"/>
      <c r="B17" s="1459"/>
      <c r="C17" s="1460" t="s">
        <v>645</v>
      </c>
      <c r="D17" s="1461">
        <v>32</v>
      </c>
      <c r="E17" s="1462">
        <v>64493102.640000001</v>
      </c>
      <c r="F17" s="1462"/>
      <c r="G17" s="1463">
        <v>82</v>
      </c>
      <c r="H17" s="1462">
        <v>188649</v>
      </c>
      <c r="I17" s="1464"/>
      <c r="J17" s="1465">
        <v>5122</v>
      </c>
      <c r="K17" s="1466">
        <v>34787364</v>
      </c>
      <c r="L17" s="1466">
        <v>529</v>
      </c>
      <c r="M17" s="1467"/>
    </row>
    <row r="18" spans="1:13" x14ac:dyDescent="0.2">
      <c r="A18" s="1458"/>
      <c r="B18" s="1459"/>
      <c r="C18" s="1460" t="s">
        <v>646</v>
      </c>
      <c r="D18" s="1461">
        <v>48</v>
      </c>
      <c r="E18" s="1462">
        <v>118210453.64</v>
      </c>
      <c r="F18" s="1462"/>
      <c r="G18" s="1463">
        <v>100</v>
      </c>
      <c r="H18" s="1462">
        <v>80408</v>
      </c>
      <c r="I18" s="1464"/>
      <c r="J18" s="1465">
        <v>1946</v>
      </c>
      <c r="K18" s="1466">
        <v>9095760</v>
      </c>
      <c r="L18" s="1466">
        <v>387</v>
      </c>
      <c r="M18" s="1467"/>
    </row>
    <row r="19" spans="1:13" x14ac:dyDescent="0.2">
      <c r="A19" s="1458"/>
      <c r="B19" s="1459"/>
      <c r="C19" s="1460" t="s">
        <v>647</v>
      </c>
      <c r="D19" s="1461">
        <v>10</v>
      </c>
      <c r="E19" s="1462">
        <v>14231406.41</v>
      </c>
      <c r="F19" s="1462"/>
      <c r="G19" s="1463">
        <v>52</v>
      </c>
      <c r="H19" s="1462">
        <v>83500</v>
      </c>
      <c r="I19" s="1464"/>
      <c r="J19" s="1465">
        <v>1757</v>
      </c>
      <c r="K19" s="1466">
        <v>8871287</v>
      </c>
      <c r="L19" s="1466">
        <v>389</v>
      </c>
      <c r="M19" s="1467"/>
    </row>
    <row r="20" spans="1:13" x14ac:dyDescent="0.2">
      <c r="A20" s="1447"/>
      <c r="B20" s="1448" t="s">
        <v>648</v>
      </c>
      <c r="C20" s="1448"/>
      <c r="D20" s="1449">
        <f>SUM(D21:D28)</f>
        <v>1496</v>
      </c>
      <c r="E20" s="1451">
        <f>SUM(E21:E28)</f>
        <v>14427854613.200001</v>
      </c>
      <c r="F20" s="1451"/>
      <c r="G20" s="1452">
        <v>6767</v>
      </c>
      <c r="H20" s="1451">
        <f>SUM(H21:H28)</f>
        <v>6639842</v>
      </c>
      <c r="I20" s="1468"/>
      <c r="J20" s="1454">
        <f>SUM(J21:J28)</f>
        <v>199135</v>
      </c>
      <c r="K20" s="1469">
        <f>SUM(K21:K28)</f>
        <v>1287687347</v>
      </c>
      <c r="L20" s="1469">
        <v>510</v>
      </c>
      <c r="M20" s="1470"/>
    </row>
    <row r="21" spans="1:13" x14ac:dyDescent="0.2">
      <c r="A21" s="1471"/>
      <c r="B21" s="1459"/>
      <c r="C21" s="1460" t="s">
        <v>649</v>
      </c>
      <c r="D21" s="1461">
        <v>19</v>
      </c>
      <c r="E21" s="1462">
        <v>52022605.369999997</v>
      </c>
      <c r="F21" s="1462"/>
      <c r="G21" s="1463">
        <v>76</v>
      </c>
      <c r="H21" s="1462">
        <v>136074</v>
      </c>
      <c r="I21" s="1464"/>
      <c r="J21" s="1465">
        <v>1767</v>
      </c>
      <c r="K21" s="1466">
        <v>11710879</v>
      </c>
      <c r="L21" s="1466">
        <v>521</v>
      </c>
      <c r="M21" s="1467"/>
    </row>
    <row r="22" spans="1:13" x14ac:dyDescent="0.2">
      <c r="A22" s="1471"/>
      <c r="B22" s="1459"/>
      <c r="C22" s="1460" t="s">
        <v>651</v>
      </c>
      <c r="D22" s="1461">
        <v>60</v>
      </c>
      <c r="E22" s="1462">
        <v>180873781.13</v>
      </c>
      <c r="F22" s="1462"/>
      <c r="G22" s="1463">
        <v>191</v>
      </c>
      <c r="H22" s="1462">
        <v>89685</v>
      </c>
      <c r="I22" s="1464"/>
      <c r="J22" s="1465">
        <v>470</v>
      </c>
      <c r="K22" s="1466">
        <v>3061025</v>
      </c>
      <c r="L22" s="1466">
        <v>519</v>
      </c>
      <c r="M22" s="1467"/>
    </row>
    <row r="23" spans="1:13" x14ac:dyDescent="0.2">
      <c r="A23" s="1471"/>
      <c r="B23" s="1459"/>
      <c r="C23" s="1460" t="s">
        <v>652</v>
      </c>
      <c r="D23" s="1461">
        <v>76</v>
      </c>
      <c r="E23" s="1462">
        <v>170254927.78</v>
      </c>
      <c r="F23" s="1462"/>
      <c r="G23" s="1463">
        <v>384</v>
      </c>
      <c r="H23" s="1462">
        <v>649446</v>
      </c>
      <c r="I23" s="1464"/>
      <c r="J23" s="1465">
        <v>16494</v>
      </c>
      <c r="K23" s="1466">
        <v>139825784</v>
      </c>
      <c r="L23" s="1466">
        <v>666</v>
      </c>
      <c r="M23" s="1467"/>
    </row>
    <row r="24" spans="1:13" x14ac:dyDescent="0.2">
      <c r="A24" s="1471"/>
      <c r="B24" s="1459"/>
      <c r="C24" s="1460" t="s">
        <v>653</v>
      </c>
      <c r="D24" s="1461">
        <v>255</v>
      </c>
      <c r="E24" s="1462">
        <v>567780208.48000002</v>
      </c>
      <c r="F24" s="1462"/>
      <c r="G24" s="1463">
        <v>1183</v>
      </c>
      <c r="H24" s="1462">
        <v>1036021</v>
      </c>
      <c r="I24" s="1464"/>
      <c r="J24" s="1465">
        <v>18978</v>
      </c>
      <c r="K24" s="1466">
        <v>116076950</v>
      </c>
      <c r="L24" s="1466">
        <v>485</v>
      </c>
      <c r="M24" s="1467"/>
    </row>
    <row r="25" spans="1:13" x14ac:dyDescent="0.2">
      <c r="A25" s="1471"/>
      <c r="B25" s="1459"/>
      <c r="C25" s="1460" t="s">
        <v>654</v>
      </c>
      <c r="D25" s="1461">
        <v>538</v>
      </c>
      <c r="E25" s="1462">
        <v>3551706587.3200002</v>
      </c>
      <c r="F25" s="1462"/>
      <c r="G25" s="1463">
        <v>2983</v>
      </c>
      <c r="H25" s="1462">
        <v>1939060</v>
      </c>
      <c r="I25" s="1464"/>
      <c r="J25" s="1465">
        <v>47196</v>
      </c>
      <c r="K25" s="1466">
        <v>329610113</v>
      </c>
      <c r="L25" s="1466">
        <v>542</v>
      </c>
      <c r="M25" s="1467"/>
    </row>
    <row r="26" spans="1:13" x14ac:dyDescent="0.2">
      <c r="A26" s="1471"/>
      <c r="B26" s="1459"/>
      <c r="C26" s="1460" t="s">
        <v>655</v>
      </c>
      <c r="D26" s="1461">
        <v>428</v>
      </c>
      <c r="E26" s="1462">
        <v>5595252127.9099998</v>
      </c>
      <c r="F26" s="1462"/>
      <c r="G26" s="1463">
        <v>1350</v>
      </c>
      <c r="H26" s="1462">
        <v>1700930</v>
      </c>
      <c r="I26" s="1464"/>
      <c r="J26" s="1465">
        <v>78357</v>
      </c>
      <c r="K26" s="1466">
        <v>491966960</v>
      </c>
      <c r="L26" s="1466">
        <v>494</v>
      </c>
      <c r="M26" s="1467"/>
    </row>
    <row r="27" spans="1:13" x14ac:dyDescent="0.2">
      <c r="A27" s="1471"/>
      <c r="B27" s="1459"/>
      <c r="C27" s="1460" t="s">
        <v>656</v>
      </c>
      <c r="D27" s="1461">
        <v>68</v>
      </c>
      <c r="E27" s="1462">
        <v>3043356043.2800002</v>
      </c>
      <c r="F27" s="1462"/>
      <c r="G27" s="1463">
        <v>480</v>
      </c>
      <c r="H27" s="1462">
        <v>853588</v>
      </c>
      <c r="I27" s="1464"/>
      <c r="J27" s="1465">
        <v>20695</v>
      </c>
      <c r="K27" s="1466">
        <v>100490693</v>
      </c>
      <c r="L27" s="1466">
        <v>396</v>
      </c>
      <c r="M27" s="1467"/>
    </row>
    <row r="28" spans="1:13" x14ac:dyDescent="0.2">
      <c r="A28" s="1471"/>
      <c r="B28" s="1459"/>
      <c r="C28" s="1460" t="s">
        <v>657</v>
      </c>
      <c r="D28" s="1461">
        <v>52</v>
      </c>
      <c r="E28" s="1462">
        <v>1266608331.9300001</v>
      </c>
      <c r="F28" s="1462"/>
      <c r="G28" s="1463">
        <v>118</v>
      </c>
      <c r="H28" s="1462">
        <v>235038</v>
      </c>
      <c r="I28" s="1464"/>
      <c r="J28" s="1465">
        <v>15178</v>
      </c>
      <c r="K28" s="1466">
        <v>94944943</v>
      </c>
      <c r="L28" s="1466">
        <v>514</v>
      </c>
      <c r="M28" s="1467"/>
    </row>
    <row r="29" spans="1:13" x14ac:dyDescent="0.2">
      <c r="A29" s="1447"/>
      <c r="B29" s="1448" t="s">
        <v>658</v>
      </c>
      <c r="C29" s="1448"/>
      <c r="D29" s="1449">
        <f>SUM(D30:D39)</f>
        <v>472</v>
      </c>
      <c r="E29" s="1451">
        <f>SUM(E30:E39)</f>
        <v>5374513734.4899998</v>
      </c>
      <c r="F29" s="1451"/>
      <c r="G29" s="1452">
        <v>2607</v>
      </c>
      <c r="H29" s="1451">
        <f>SUM(H30:H39)</f>
        <v>5977997</v>
      </c>
      <c r="I29" s="1468"/>
      <c r="J29" s="1454">
        <f>SUM(J30:J39)</f>
        <v>206741</v>
      </c>
      <c r="K29" s="1469">
        <f>SUM(K30:K39)</f>
        <v>1134009828</v>
      </c>
      <c r="L29" s="1469">
        <v>442</v>
      </c>
      <c r="M29" s="1470"/>
    </row>
    <row r="30" spans="1:13" x14ac:dyDescent="0.2">
      <c r="A30" s="1471"/>
      <c r="B30" s="1459"/>
      <c r="C30" s="1460" t="s">
        <v>659</v>
      </c>
      <c r="D30" s="1461">
        <v>34</v>
      </c>
      <c r="E30" s="1462">
        <v>226902223.19999999</v>
      </c>
      <c r="F30" s="1462"/>
      <c r="G30" s="1463">
        <v>175</v>
      </c>
      <c r="H30" s="1462">
        <v>426779</v>
      </c>
      <c r="I30" s="1464"/>
      <c r="J30" s="1465">
        <v>19455</v>
      </c>
      <c r="K30" s="1466">
        <v>93515388</v>
      </c>
      <c r="L30" s="1466">
        <v>378</v>
      </c>
      <c r="M30" s="1467"/>
    </row>
    <row r="31" spans="1:13" x14ac:dyDescent="0.2">
      <c r="A31" s="1471"/>
      <c r="B31" s="1459"/>
      <c r="C31" s="1460" t="s">
        <v>660</v>
      </c>
      <c r="D31" s="1461">
        <v>21</v>
      </c>
      <c r="E31" s="1462">
        <v>35575275.549999997</v>
      </c>
      <c r="F31" s="1462"/>
      <c r="G31" s="1463">
        <v>100</v>
      </c>
      <c r="H31" s="1462">
        <v>265964</v>
      </c>
      <c r="I31" s="1464"/>
      <c r="J31" s="1465">
        <v>3995</v>
      </c>
      <c r="K31" s="1466">
        <v>16659437</v>
      </c>
      <c r="L31" s="1466">
        <v>329</v>
      </c>
      <c r="M31" s="1467"/>
    </row>
    <row r="32" spans="1:13" x14ac:dyDescent="0.2">
      <c r="A32" s="1471"/>
      <c r="B32" s="1459"/>
      <c r="C32" s="1460" t="s">
        <v>661</v>
      </c>
      <c r="D32" s="1461">
        <v>117</v>
      </c>
      <c r="E32" s="1462">
        <v>1008636108.11</v>
      </c>
      <c r="F32" s="1462"/>
      <c r="G32" s="1463">
        <v>649</v>
      </c>
      <c r="H32" s="1462">
        <v>1354559</v>
      </c>
      <c r="I32" s="1464"/>
      <c r="J32" s="1465">
        <v>53756</v>
      </c>
      <c r="K32" s="1466">
        <v>401647862</v>
      </c>
      <c r="L32" s="1466">
        <v>587</v>
      </c>
      <c r="M32" s="1467"/>
    </row>
    <row r="33" spans="1:13" x14ac:dyDescent="0.2">
      <c r="A33" s="1471"/>
      <c r="B33" s="1459"/>
      <c r="C33" s="1460" t="s">
        <v>662</v>
      </c>
      <c r="D33" s="1461">
        <v>80</v>
      </c>
      <c r="E33" s="1462">
        <v>2325228398.73</v>
      </c>
      <c r="F33" s="1462"/>
      <c r="G33" s="1463">
        <v>450</v>
      </c>
      <c r="H33" s="1462">
        <v>828817</v>
      </c>
      <c r="I33" s="1464"/>
      <c r="J33" s="1465">
        <v>29248</v>
      </c>
      <c r="K33" s="1466">
        <v>175140679</v>
      </c>
      <c r="L33" s="1466">
        <v>475</v>
      </c>
      <c r="M33" s="1467"/>
    </row>
    <row r="34" spans="1:13" x14ac:dyDescent="0.2">
      <c r="A34" s="1471"/>
      <c r="B34" s="1459"/>
      <c r="C34" s="1460" t="s">
        <v>663</v>
      </c>
      <c r="D34" s="1461">
        <v>30</v>
      </c>
      <c r="E34" s="1462">
        <v>113227240.45999999</v>
      </c>
      <c r="F34" s="1462"/>
      <c r="G34" s="1463">
        <v>211</v>
      </c>
      <c r="H34" s="1462">
        <v>476260</v>
      </c>
      <c r="I34" s="1464"/>
      <c r="J34" s="1465">
        <v>8540</v>
      </c>
      <c r="K34" s="1466">
        <v>36771620</v>
      </c>
      <c r="L34" s="1466">
        <v>346</v>
      </c>
      <c r="M34" s="1467"/>
    </row>
    <row r="35" spans="1:13" x14ac:dyDescent="0.2">
      <c r="A35" s="1471"/>
      <c r="B35" s="1459"/>
      <c r="C35" s="1460" t="s">
        <v>664</v>
      </c>
      <c r="D35" s="1461">
        <v>26</v>
      </c>
      <c r="E35" s="1462">
        <v>77416031.359999999</v>
      </c>
      <c r="F35" s="1462"/>
      <c r="G35" s="1463">
        <v>162</v>
      </c>
      <c r="H35" s="1462">
        <v>448427</v>
      </c>
      <c r="I35" s="1464"/>
      <c r="J35" s="1465">
        <v>5838</v>
      </c>
      <c r="K35" s="1466">
        <v>29468138</v>
      </c>
      <c r="L35" s="1466">
        <v>421</v>
      </c>
      <c r="M35" s="1467"/>
    </row>
    <row r="36" spans="1:13" x14ac:dyDescent="0.2">
      <c r="A36" s="1471"/>
      <c r="B36" s="1459"/>
      <c r="C36" s="1460" t="s">
        <v>665</v>
      </c>
      <c r="D36" s="1461">
        <v>12</v>
      </c>
      <c r="E36" s="1462">
        <v>18365757.18</v>
      </c>
      <c r="F36" s="1462"/>
      <c r="G36" s="1463">
        <v>89</v>
      </c>
      <c r="H36" s="1462">
        <v>312353</v>
      </c>
      <c r="I36" s="1464"/>
      <c r="J36" s="1465">
        <v>7058</v>
      </c>
      <c r="K36" s="1466">
        <v>36888082</v>
      </c>
      <c r="L36" s="1466">
        <v>451</v>
      </c>
      <c r="M36" s="1467"/>
    </row>
    <row r="37" spans="1:13" x14ac:dyDescent="0.2">
      <c r="A37" s="1471"/>
      <c r="B37" s="1459"/>
      <c r="C37" s="1460" t="s">
        <v>666</v>
      </c>
      <c r="D37" s="1461">
        <v>57</v>
      </c>
      <c r="E37" s="1462">
        <v>397332553.29000002</v>
      </c>
      <c r="F37" s="1462"/>
      <c r="G37" s="1463">
        <v>392</v>
      </c>
      <c r="H37" s="1462">
        <v>865928</v>
      </c>
      <c r="I37" s="1464"/>
      <c r="J37" s="1465">
        <v>39918</v>
      </c>
      <c r="K37" s="1466">
        <v>174435918</v>
      </c>
      <c r="L37" s="1466">
        <v>362</v>
      </c>
      <c r="M37" s="1467"/>
    </row>
    <row r="38" spans="1:13" x14ac:dyDescent="0.2">
      <c r="A38" s="1471"/>
      <c r="B38" s="1459"/>
      <c r="C38" s="1460" t="s">
        <v>667</v>
      </c>
      <c r="D38" s="1461">
        <v>26</v>
      </c>
      <c r="E38" s="1462">
        <v>172078021.19999999</v>
      </c>
      <c r="F38" s="1462"/>
      <c r="G38" s="1463">
        <v>147</v>
      </c>
      <c r="H38" s="1462">
        <v>466983</v>
      </c>
      <c r="I38" s="1464"/>
      <c r="J38" s="1465">
        <v>18640</v>
      </c>
      <c r="K38" s="1466">
        <v>75000687</v>
      </c>
      <c r="L38" s="1466">
        <v>341</v>
      </c>
      <c r="M38" s="1467"/>
    </row>
    <row r="39" spans="1:13" x14ac:dyDescent="0.2">
      <c r="A39" s="1471"/>
      <c r="B39" s="1459"/>
      <c r="C39" s="1460" t="s">
        <v>668</v>
      </c>
      <c r="D39" s="1461">
        <v>69</v>
      </c>
      <c r="E39" s="1462">
        <v>999752125.40999997</v>
      </c>
      <c r="F39" s="1462"/>
      <c r="G39" s="1463">
        <v>231</v>
      </c>
      <c r="H39" s="1462">
        <v>531927</v>
      </c>
      <c r="I39" s="1464"/>
      <c r="J39" s="1465">
        <v>20293</v>
      </c>
      <c r="K39" s="1466">
        <v>94482017</v>
      </c>
      <c r="L39" s="1466">
        <v>388</v>
      </c>
      <c r="M39" s="1467"/>
    </row>
    <row r="40" spans="1:13" x14ac:dyDescent="0.2">
      <c r="A40" s="1447"/>
      <c r="B40" s="1448" t="s">
        <v>669</v>
      </c>
      <c r="C40" s="1448"/>
      <c r="D40" s="1449">
        <f>SUM(D41:D46)</f>
        <v>1387</v>
      </c>
      <c r="E40" s="1451">
        <f>SUM(E41:E46)</f>
        <v>23353220966.52</v>
      </c>
      <c r="F40" s="1451"/>
      <c r="G40" s="1452">
        <v>4435</v>
      </c>
      <c r="H40" s="1451">
        <f>SUM(H41:H46)</f>
        <v>6454257</v>
      </c>
      <c r="I40" s="1472"/>
      <c r="J40" s="1454">
        <f>SUM(J41:J46)</f>
        <v>220314</v>
      </c>
      <c r="K40" s="1469">
        <f>SUM(K41:K46)</f>
        <v>1697722413</v>
      </c>
      <c r="L40" s="1469">
        <v>598</v>
      </c>
      <c r="M40" s="1470"/>
    </row>
    <row r="41" spans="1:13" x14ac:dyDescent="0.2">
      <c r="A41" s="1471"/>
      <c r="B41" s="1459"/>
      <c r="C41" s="1460" t="s">
        <v>670</v>
      </c>
      <c r="D41" s="1461">
        <v>334</v>
      </c>
      <c r="E41" s="1462">
        <v>9243319735.1700001</v>
      </c>
      <c r="F41" s="1462"/>
      <c r="G41" s="1463">
        <v>1250</v>
      </c>
      <c r="H41" s="1462">
        <v>1314355</v>
      </c>
      <c r="I41" s="1464"/>
      <c r="J41" s="1465">
        <v>41302</v>
      </c>
      <c r="K41" s="1466">
        <v>312206332</v>
      </c>
      <c r="L41" s="1466">
        <v>592</v>
      </c>
      <c r="M41" s="1467"/>
    </row>
    <row r="42" spans="1:13" x14ac:dyDescent="0.2">
      <c r="A42" s="1471"/>
      <c r="B42" s="1459"/>
      <c r="C42" s="1460" t="s">
        <v>671</v>
      </c>
      <c r="D42" s="1461">
        <v>130</v>
      </c>
      <c r="E42" s="1462">
        <v>1510145560.0699999</v>
      </c>
      <c r="F42" s="1462"/>
      <c r="G42" s="1463">
        <v>340</v>
      </c>
      <c r="H42" s="1462">
        <v>828817</v>
      </c>
      <c r="I42" s="1464"/>
      <c r="J42" s="1465">
        <v>31180</v>
      </c>
      <c r="K42" s="1466">
        <v>295152450</v>
      </c>
      <c r="L42" s="1466">
        <v>729</v>
      </c>
      <c r="M42" s="1467"/>
    </row>
    <row r="43" spans="1:13" x14ac:dyDescent="0.2">
      <c r="A43" s="1471"/>
      <c r="B43" s="1459"/>
      <c r="C43" s="1460" t="s">
        <v>672</v>
      </c>
      <c r="D43" s="1461">
        <v>369</v>
      </c>
      <c r="E43" s="1462">
        <v>7610866868.3100004</v>
      </c>
      <c r="F43" s="1462"/>
      <c r="G43" s="1463">
        <v>780</v>
      </c>
      <c r="H43" s="1462">
        <v>1271059</v>
      </c>
      <c r="I43" s="1464"/>
      <c r="J43" s="1465">
        <v>45791</v>
      </c>
      <c r="K43" s="1466">
        <v>390045950</v>
      </c>
      <c r="L43" s="1466">
        <v>650</v>
      </c>
      <c r="M43" s="1467"/>
    </row>
    <row r="44" spans="1:13" x14ac:dyDescent="0.2">
      <c r="A44" s="1471"/>
      <c r="B44" s="1459"/>
      <c r="C44" s="1460" t="s">
        <v>673</v>
      </c>
      <c r="D44" s="1461">
        <v>44</v>
      </c>
      <c r="E44" s="1462">
        <v>166350974.63</v>
      </c>
      <c r="F44" s="1462"/>
      <c r="G44" s="1463">
        <v>377</v>
      </c>
      <c r="H44" s="1462">
        <v>575224</v>
      </c>
      <c r="I44" s="1464"/>
      <c r="J44" s="1465">
        <v>8571</v>
      </c>
      <c r="K44" s="1466">
        <v>55986137</v>
      </c>
      <c r="L44" s="1466">
        <v>509</v>
      </c>
      <c r="M44" s="1467"/>
    </row>
    <row r="45" spans="1:13" x14ac:dyDescent="0.2">
      <c r="A45" s="1471"/>
      <c r="B45" s="1459"/>
      <c r="C45" s="1460" t="s">
        <v>674</v>
      </c>
      <c r="D45" s="1461">
        <v>413</v>
      </c>
      <c r="E45" s="1462">
        <v>4435157533.4499998</v>
      </c>
      <c r="F45" s="1462"/>
      <c r="G45" s="1463">
        <v>1257</v>
      </c>
      <c r="H45" s="1462">
        <v>1787523</v>
      </c>
      <c r="I45" s="1464"/>
      <c r="J45" s="1465">
        <v>80946</v>
      </c>
      <c r="K45" s="1466">
        <v>567394482</v>
      </c>
      <c r="L45" s="1466">
        <v>548</v>
      </c>
      <c r="M45" s="1467"/>
    </row>
    <row r="46" spans="1:13" x14ac:dyDescent="0.2">
      <c r="A46" s="1471"/>
      <c r="B46" s="1459"/>
      <c r="C46" s="1460" t="s">
        <v>675</v>
      </c>
      <c r="D46" s="1461">
        <v>97</v>
      </c>
      <c r="E46" s="1462">
        <v>387380294.88999999</v>
      </c>
      <c r="F46" s="1462"/>
      <c r="G46" s="1463">
        <v>431</v>
      </c>
      <c r="H46" s="1462">
        <v>677279</v>
      </c>
      <c r="I46" s="1464"/>
      <c r="J46" s="1465">
        <v>12524</v>
      </c>
      <c r="K46" s="1466">
        <v>76937062</v>
      </c>
      <c r="L46" s="1466">
        <v>482</v>
      </c>
      <c r="M46" s="1467"/>
    </row>
    <row r="47" spans="1:13" ht="13.5" thickBot="1" x14ac:dyDescent="0.25">
      <c r="A47" s="1473"/>
      <c r="B47" s="1474"/>
      <c r="C47" s="1474"/>
      <c r="D47" s="1475"/>
      <c r="E47" s="1476"/>
      <c r="F47" s="1477"/>
      <c r="G47" s="1478"/>
      <c r="H47" s="1479"/>
      <c r="I47" s="1479"/>
      <c r="J47" s="1480"/>
      <c r="K47" s="1481"/>
      <c r="L47" s="1479"/>
      <c r="M47" s="1482"/>
    </row>
    <row r="48" spans="1:13" x14ac:dyDescent="0.2">
      <c r="A48" s="1483"/>
      <c r="B48" s="1483"/>
      <c r="C48" s="1483"/>
      <c r="D48" s="1484"/>
      <c r="E48" s="1485"/>
      <c r="F48" s="1485"/>
      <c r="G48" s="1486"/>
      <c r="H48" s="1487"/>
      <c r="I48" s="1488"/>
      <c r="J48" s="1489"/>
      <c r="K48" s="1488"/>
      <c r="L48" s="1488"/>
      <c r="M48" s="1488"/>
    </row>
    <row r="49" spans="1:14" ht="13.5" thickBot="1" x14ac:dyDescent="0.25">
      <c r="A49" s="1483"/>
      <c r="B49" s="1483"/>
      <c r="C49" s="1483"/>
      <c r="D49" s="1484"/>
      <c r="E49" s="1485"/>
      <c r="F49" s="1485"/>
      <c r="G49" s="1486"/>
      <c r="H49" s="1487"/>
      <c r="I49" s="1488"/>
      <c r="J49" s="1489"/>
      <c r="K49" s="1488"/>
      <c r="L49" s="1488"/>
      <c r="M49" s="1488"/>
    </row>
    <row r="50" spans="1:14" x14ac:dyDescent="0.2">
      <c r="A50" s="1397"/>
      <c r="B50" s="1398"/>
      <c r="C50" s="1398"/>
      <c r="D50" s="1398"/>
      <c r="E50" s="1398"/>
      <c r="F50" s="1398"/>
      <c r="G50" s="1398"/>
      <c r="H50" s="1490"/>
      <c r="I50" s="1491"/>
      <c r="J50" s="1398"/>
      <c r="K50" s="1398"/>
      <c r="L50" s="1492"/>
      <c r="M50" s="1493"/>
    </row>
    <row r="51" spans="1:14" ht="20.25" x14ac:dyDescent="0.3">
      <c r="A51" s="3198" t="s">
        <v>715</v>
      </c>
      <c r="B51" s="3199"/>
      <c r="C51" s="3199"/>
      <c r="D51" s="3199"/>
      <c r="E51" s="3199"/>
      <c r="F51" s="3199"/>
      <c r="G51" s="3199"/>
      <c r="H51" s="3199"/>
      <c r="I51" s="3199"/>
      <c r="J51" s="3199"/>
      <c r="K51" s="3199"/>
      <c r="L51" s="3199"/>
      <c r="M51" s="3200"/>
    </row>
    <row r="52" spans="1:14" ht="18" x14ac:dyDescent="0.25">
      <c r="A52" s="3195" t="s">
        <v>710</v>
      </c>
      <c r="B52" s="3196"/>
      <c r="C52" s="3196"/>
      <c r="D52" s="3196"/>
      <c r="E52" s="3196"/>
      <c r="F52" s="3196"/>
      <c r="G52" s="3196"/>
      <c r="H52" s="3196"/>
      <c r="I52" s="3196"/>
      <c r="J52" s="3196"/>
      <c r="K52" s="3196"/>
      <c r="L52" s="3196"/>
      <c r="M52" s="3197"/>
    </row>
    <row r="53" spans="1:14" ht="18" x14ac:dyDescent="0.25">
      <c r="A53" s="3195" t="s">
        <v>1</v>
      </c>
      <c r="B53" s="3196"/>
      <c r="C53" s="3196"/>
      <c r="D53" s="3196"/>
      <c r="E53" s="3196"/>
      <c r="F53" s="3196"/>
      <c r="G53" s="3196"/>
      <c r="H53" s="3196"/>
      <c r="I53" s="3196"/>
      <c r="J53" s="3196"/>
      <c r="K53" s="3196"/>
      <c r="L53" s="3196"/>
      <c r="M53" s="3197"/>
    </row>
    <row r="54" spans="1:14" x14ac:dyDescent="0.2">
      <c r="A54" s="1401"/>
      <c r="B54" s="1402"/>
      <c r="C54" s="1402"/>
      <c r="D54" s="1402"/>
      <c r="E54" s="1402"/>
      <c r="F54" s="1402"/>
      <c r="G54" s="1402"/>
      <c r="H54" s="1494"/>
      <c r="I54" s="1495"/>
      <c r="J54" s="1402"/>
      <c r="K54" s="1496"/>
      <c r="L54" s="1496"/>
      <c r="M54" s="1497"/>
    </row>
    <row r="55" spans="1:14" x14ac:dyDescent="0.2">
      <c r="A55" s="3173" t="s">
        <v>639</v>
      </c>
      <c r="B55" s="3174"/>
      <c r="C55" s="3175"/>
      <c r="D55" s="1405"/>
      <c r="E55" s="1406"/>
      <c r="F55" s="1407"/>
      <c r="G55" s="1408"/>
      <c r="H55" s="1409"/>
      <c r="I55" s="1410"/>
      <c r="J55" s="1408"/>
      <c r="K55" s="1410"/>
      <c r="L55" s="1410"/>
      <c r="M55" s="1411"/>
    </row>
    <row r="56" spans="1:14" ht="18" x14ac:dyDescent="0.2">
      <c r="A56" s="3176"/>
      <c r="B56" s="3177"/>
      <c r="C56" s="3178"/>
      <c r="D56" s="3189" t="s">
        <v>12</v>
      </c>
      <c r="E56" s="3190"/>
      <c r="F56" s="3191"/>
      <c r="G56" s="1412" t="s">
        <v>711</v>
      </c>
      <c r="H56" s="1413"/>
      <c r="I56" s="1414"/>
      <c r="J56" s="1412" t="s">
        <v>312</v>
      </c>
      <c r="K56" s="1415"/>
      <c r="L56" s="1416"/>
      <c r="M56" s="1417"/>
    </row>
    <row r="57" spans="1:14" ht="12.75" customHeight="1" x14ac:dyDescent="0.25">
      <c r="A57" s="3176"/>
      <c r="B57" s="3177"/>
      <c r="C57" s="3178"/>
      <c r="D57" s="3189" t="s">
        <v>811</v>
      </c>
      <c r="E57" s="3190"/>
      <c r="F57" s="3191"/>
      <c r="G57" s="1412">
        <v>2014</v>
      </c>
      <c r="H57" s="1418"/>
      <c r="I57" s="1419"/>
      <c r="J57" s="1412">
        <v>2014</v>
      </c>
      <c r="K57" s="1420"/>
      <c r="L57" s="1421"/>
      <c r="M57" s="1422"/>
    </row>
    <row r="58" spans="1:14" ht="12.75" customHeight="1" x14ac:dyDescent="0.2">
      <c r="A58" s="3176"/>
      <c r="B58" s="3177"/>
      <c r="C58" s="3178"/>
      <c r="D58" s="1423"/>
      <c r="E58" s="1424"/>
      <c r="F58" s="1425"/>
      <c r="G58" s="1426"/>
      <c r="H58" s="1427"/>
      <c r="I58" s="1416"/>
      <c r="J58" s="1426"/>
      <c r="K58" s="1428"/>
      <c r="L58" s="3083" t="s">
        <v>712</v>
      </c>
      <c r="M58" s="3043"/>
      <c r="N58" s="342"/>
    </row>
    <row r="59" spans="1:14" ht="15.75" x14ac:dyDescent="0.25">
      <c r="A59" s="3176"/>
      <c r="B59" s="3177"/>
      <c r="C59" s="3178"/>
      <c r="D59" s="1429" t="s">
        <v>49</v>
      </c>
      <c r="E59" s="3192" t="s">
        <v>12</v>
      </c>
      <c r="F59" s="3193"/>
      <c r="G59" s="1430" t="s">
        <v>49</v>
      </c>
      <c r="H59" s="3194" t="s">
        <v>128</v>
      </c>
      <c r="I59" s="3194"/>
      <c r="J59" s="1431" t="s">
        <v>713</v>
      </c>
      <c r="K59" s="1432" t="s">
        <v>314</v>
      </c>
      <c r="L59" s="3083" t="s">
        <v>714</v>
      </c>
      <c r="M59" s="3043"/>
      <c r="N59" s="342"/>
    </row>
    <row r="60" spans="1:14" ht="13.5" thickBot="1" x14ac:dyDescent="0.25">
      <c r="A60" s="3186"/>
      <c r="B60" s="3187"/>
      <c r="C60" s="3188"/>
      <c r="D60" s="1433"/>
      <c r="E60" s="1434"/>
      <c r="F60" s="1435"/>
      <c r="G60" s="1436"/>
      <c r="H60" s="1437"/>
      <c r="I60" s="1438"/>
      <c r="J60" s="1439"/>
      <c r="K60" s="1437"/>
      <c r="L60" s="1437"/>
      <c r="M60" s="1440"/>
    </row>
    <row r="61" spans="1:14" x14ac:dyDescent="0.2">
      <c r="A61" s="1441"/>
      <c r="B61" s="1442"/>
      <c r="C61" s="1498"/>
      <c r="D61" s="1442"/>
      <c r="E61" s="1442"/>
      <c r="F61" s="1442"/>
      <c r="G61" s="1499"/>
      <c r="H61" s="1445"/>
      <c r="I61" s="1500"/>
      <c r="J61" s="1499"/>
      <c r="K61" s="1445"/>
      <c r="L61" s="1501"/>
      <c r="M61" s="1502"/>
    </row>
    <row r="62" spans="1:14" x14ac:dyDescent="0.2">
      <c r="A62" s="1447"/>
      <c r="B62" s="1448" t="s">
        <v>677</v>
      </c>
      <c r="C62" s="1503"/>
      <c r="D62" s="1452">
        <f>SUM(D63:D68)</f>
        <v>169</v>
      </c>
      <c r="E62" s="1450">
        <f>SUM(E63:E68)</f>
        <v>1251880155.8299999</v>
      </c>
      <c r="F62" s="1504"/>
      <c r="G62" s="1452">
        <v>856</v>
      </c>
      <c r="H62" s="1451">
        <f>SUM(H63:H68)</f>
        <v>1784430</v>
      </c>
      <c r="I62" s="1505"/>
      <c r="J62" s="1454">
        <f>SUM(J63:J68)</f>
        <v>27892</v>
      </c>
      <c r="K62" s="1456">
        <f>SUM(K63:K68)</f>
        <v>154833200</v>
      </c>
      <c r="L62" s="1456">
        <v>443</v>
      </c>
      <c r="M62" s="1457"/>
    </row>
    <row r="63" spans="1:14" x14ac:dyDescent="0.2">
      <c r="A63" s="1471"/>
      <c r="B63" s="1459"/>
      <c r="C63" s="1506" t="s">
        <v>678</v>
      </c>
      <c r="D63" s="1463">
        <v>59</v>
      </c>
      <c r="E63" s="1462">
        <v>138615631.94</v>
      </c>
      <c r="F63" s="1509"/>
      <c r="G63" s="1507">
        <v>222</v>
      </c>
      <c r="H63" s="1508">
        <v>343279</v>
      </c>
      <c r="I63" s="1510"/>
      <c r="J63" s="1465">
        <v>6028</v>
      </c>
      <c r="K63" s="1466">
        <v>18807716</v>
      </c>
      <c r="L63" s="1466">
        <v>245</v>
      </c>
      <c r="M63" s="1467"/>
    </row>
    <row r="64" spans="1:14" x14ac:dyDescent="0.2">
      <c r="A64" s="1471"/>
      <c r="B64" s="1459"/>
      <c r="C64" s="1506" t="s">
        <v>679</v>
      </c>
      <c r="D64" s="1463">
        <v>15</v>
      </c>
      <c r="E64" s="1462">
        <v>384550493.68000001</v>
      </c>
      <c r="F64" s="1509"/>
      <c r="G64" s="1507">
        <v>142</v>
      </c>
      <c r="H64" s="1508">
        <v>330908</v>
      </c>
      <c r="I64" s="1510"/>
      <c r="J64" s="1465">
        <v>5083</v>
      </c>
      <c r="K64" s="1466">
        <v>44745250</v>
      </c>
      <c r="L64" s="1466">
        <v>685</v>
      </c>
      <c r="M64" s="1467"/>
    </row>
    <row r="65" spans="1:13" x14ac:dyDescent="0.2">
      <c r="A65" s="1471"/>
      <c r="B65" s="1459"/>
      <c r="C65" s="1506" t="s">
        <v>680</v>
      </c>
      <c r="D65" s="1463">
        <v>83</v>
      </c>
      <c r="E65" s="1462">
        <v>720068674.42999995</v>
      </c>
      <c r="F65" s="1509"/>
      <c r="G65" s="1507">
        <v>310</v>
      </c>
      <c r="H65" s="1508">
        <v>745317</v>
      </c>
      <c r="I65" s="1510"/>
      <c r="J65" s="1465">
        <v>14489</v>
      </c>
      <c r="K65" s="1466">
        <v>79210367</v>
      </c>
      <c r="L65" s="1466">
        <v>443</v>
      </c>
      <c r="M65" s="1467"/>
    </row>
    <row r="66" spans="1:13" x14ac:dyDescent="0.2">
      <c r="A66" s="1471"/>
      <c r="B66" s="1459"/>
      <c r="C66" s="1506" t="s">
        <v>681</v>
      </c>
      <c r="D66" s="1463">
        <v>9</v>
      </c>
      <c r="E66" s="1462">
        <v>8200712.8099999996</v>
      </c>
      <c r="F66" s="1509"/>
      <c r="G66" s="1507">
        <v>116</v>
      </c>
      <c r="H66" s="1508">
        <v>201019</v>
      </c>
      <c r="I66" s="1510"/>
      <c r="J66" s="1465">
        <v>1611</v>
      </c>
      <c r="K66" s="1466">
        <v>7310624</v>
      </c>
      <c r="L66" s="1466">
        <v>373</v>
      </c>
      <c r="M66" s="1467"/>
    </row>
    <row r="67" spans="1:13" x14ac:dyDescent="0.2">
      <c r="A67" s="1471"/>
      <c r="B67" s="1459"/>
      <c r="C67" s="1506" t="s">
        <v>682</v>
      </c>
      <c r="D67" s="1463">
        <v>2</v>
      </c>
      <c r="E67" s="1462">
        <v>202577.17</v>
      </c>
      <c r="F67" s="1509"/>
      <c r="G67" s="1507">
        <v>36</v>
      </c>
      <c r="H67" s="1508">
        <v>58759</v>
      </c>
      <c r="I67" s="1510"/>
      <c r="J67" s="1465">
        <v>127</v>
      </c>
      <c r="K67" s="1466">
        <v>530064</v>
      </c>
      <c r="L67" s="1466">
        <v>337</v>
      </c>
      <c r="M67" s="1467"/>
    </row>
    <row r="68" spans="1:13" x14ac:dyDescent="0.2">
      <c r="A68" s="1471"/>
      <c r="B68" s="1459"/>
      <c r="C68" s="1506" t="s">
        <v>683</v>
      </c>
      <c r="D68" s="1463">
        <v>1</v>
      </c>
      <c r="E68" s="1462">
        <v>242065.8</v>
      </c>
      <c r="F68" s="1509"/>
      <c r="G68" s="1507">
        <v>28</v>
      </c>
      <c r="H68" s="1508">
        <v>105148</v>
      </c>
      <c r="I68" s="1510"/>
      <c r="J68" s="1465">
        <v>554</v>
      </c>
      <c r="K68" s="1466">
        <v>4229179</v>
      </c>
      <c r="L68" s="1466">
        <v>592</v>
      </c>
      <c r="M68" s="1467"/>
    </row>
    <row r="69" spans="1:13" x14ac:dyDescent="0.2">
      <c r="A69" s="1447"/>
      <c r="B69" s="1448" t="s">
        <v>684</v>
      </c>
      <c r="C69" s="1503"/>
      <c r="D69" s="1452">
        <f>SUM(D70:D73)</f>
        <v>203</v>
      </c>
      <c r="E69" s="1451">
        <f>SUM(E70:E73)</f>
        <v>1605476264.25</v>
      </c>
      <c r="F69" s="1511"/>
      <c r="G69" s="1452">
        <v>1674</v>
      </c>
      <c r="H69" s="1451">
        <f>SUM(H70:H73)</f>
        <v>2736951</v>
      </c>
      <c r="I69" s="1505"/>
      <c r="J69" s="1454">
        <f>SUM(J70:J73)</f>
        <v>38009</v>
      </c>
      <c r="K69" s="1469">
        <f>SUM(K70:K73)</f>
        <v>260696687</v>
      </c>
      <c r="L69" s="1469">
        <v>541</v>
      </c>
      <c r="M69" s="1457"/>
    </row>
    <row r="70" spans="1:13" x14ac:dyDescent="0.2">
      <c r="A70" s="1471"/>
      <c r="B70" s="1459"/>
      <c r="C70" s="1506" t="s">
        <v>685</v>
      </c>
      <c r="D70" s="1463">
        <v>31</v>
      </c>
      <c r="E70" s="1462">
        <v>24241596.850000001</v>
      </c>
      <c r="F70" s="1509"/>
      <c r="G70" s="1507">
        <v>316</v>
      </c>
      <c r="H70" s="1508">
        <v>569038</v>
      </c>
      <c r="I70" s="1510"/>
      <c r="J70" s="1465">
        <v>9619</v>
      </c>
      <c r="K70" s="1466">
        <v>79067763</v>
      </c>
      <c r="L70" s="1466">
        <v>641</v>
      </c>
      <c r="M70" s="1512"/>
    </row>
    <row r="71" spans="1:13" x14ac:dyDescent="0.2">
      <c r="A71" s="1471"/>
      <c r="B71" s="1459"/>
      <c r="C71" s="1506" t="s">
        <v>686</v>
      </c>
      <c r="D71" s="1463">
        <v>10</v>
      </c>
      <c r="E71" s="1462">
        <v>28606215.550000001</v>
      </c>
      <c r="F71" s="1509"/>
      <c r="G71" s="1507">
        <v>83</v>
      </c>
      <c r="H71" s="1508">
        <v>108241</v>
      </c>
      <c r="I71" s="1510"/>
      <c r="J71" s="1465">
        <v>1854</v>
      </c>
      <c r="K71" s="1466">
        <v>11630649</v>
      </c>
      <c r="L71" s="1466">
        <v>486</v>
      </c>
      <c r="M71" s="1512"/>
    </row>
    <row r="72" spans="1:13" x14ac:dyDescent="0.2">
      <c r="A72" s="1471"/>
      <c r="B72" s="1459"/>
      <c r="C72" s="1506" t="s">
        <v>687</v>
      </c>
      <c r="D72" s="1463">
        <v>24</v>
      </c>
      <c r="E72" s="1462">
        <v>51893793.07</v>
      </c>
      <c r="F72" s="1509"/>
      <c r="G72" s="1507">
        <v>137</v>
      </c>
      <c r="H72" s="1508">
        <v>293797</v>
      </c>
      <c r="I72" s="1510"/>
      <c r="J72" s="1465">
        <v>3952</v>
      </c>
      <c r="K72" s="1466">
        <v>20468403</v>
      </c>
      <c r="L72" s="1466">
        <v>409</v>
      </c>
      <c r="M72" s="1512"/>
    </row>
    <row r="73" spans="1:13" x14ac:dyDescent="0.2">
      <c r="A73" s="1471"/>
      <c r="B73" s="1459"/>
      <c r="C73" s="1506" t="s">
        <v>688</v>
      </c>
      <c r="D73" s="1463">
        <v>138</v>
      </c>
      <c r="E73" s="1462">
        <v>1500734658.78</v>
      </c>
      <c r="F73" s="1509"/>
      <c r="G73" s="1507">
        <v>1138</v>
      </c>
      <c r="H73" s="1508">
        <v>1765875</v>
      </c>
      <c r="I73" s="1510"/>
      <c r="J73" s="1465">
        <v>22584</v>
      </c>
      <c r="K73" s="1466">
        <v>149529872</v>
      </c>
      <c r="L73" s="1466">
        <v>526</v>
      </c>
      <c r="M73" s="1512"/>
    </row>
    <row r="74" spans="1:13" x14ac:dyDescent="0.2">
      <c r="A74" s="1447"/>
      <c r="B74" s="1448" t="s">
        <v>689</v>
      </c>
      <c r="C74" s="1503"/>
      <c r="D74" s="1452">
        <f>SUM(D75:D80)</f>
        <v>56</v>
      </c>
      <c r="E74" s="1451">
        <f>SUM(E75:E80)</f>
        <v>300250269.86000001</v>
      </c>
      <c r="F74" s="1511"/>
      <c r="G74" s="1513">
        <v>560</v>
      </c>
      <c r="H74" s="1514">
        <f>SUM(H75:H80)</f>
        <v>1131892</v>
      </c>
      <c r="I74" s="1505"/>
      <c r="J74" s="1454">
        <f>SUM(J75:J80)</f>
        <v>19865</v>
      </c>
      <c r="K74" s="1469">
        <f>SUM(K75:K80)</f>
        <v>190839241</v>
      </c>
      <c r="L74" s="1469">
        <v>754</v>
      </c>
      <c r="M74" s="1457"/>
    </row>
    <row r="75" spans="1:13" x14ac:dyDescent="0.2">
      <c r="A75" s="1471"/>
      <c r="B75" s="1459"/>
      <c r="C75" s="1506" t="s">
        <v>690</v>
      </c>
      <c r="D75" s="1463">
        <v>20</v>
      </c>
      <c r="E75" s="1462">
        <v>207047297.5</v>
      </c>
      <c r="F75" s="1509"/>
      <c r="G75" s="1507">
        <v>242</v>
      </c>
      <c r="H75" s="1508">
        <v>454612</v>
      </c>
      <c r="I75" s="1510"/>
      <c r="J75" s="1465">
        <v>9930</v>
      </c>
      <c r="K75" s="1466">
        <v>104122519</v>
      </c>
      <c r="L75" s="1466">
        <v>830</v>
      </c>
      <c r="M75" s="1467"/>
    </row>
    <row r="76" spans="1:13" x14ac:dyDescent="0.2">
      <c r="A76" s="1471"/>
      <c r="B76" s="1459"/>
      <c r="C76" s="1506" t="s">
        <v>691</v>
      </c>
      <c r="D76" s="1463">
        <v>9</v>
      </c>
      <c r="E76" s="1462">
        <v>17683596.940000001</v>
      </c>
      <c r="F76" s="1509"/>
      <c r="G76" s="1507">
        <v>59</v>
      </c>
      <c r="H76" s="1508">
        <v>105148</v>
      </c>
      <c r="I76" s="1510"/>
      <c r="J76" s="1465">
        <v>2002</v>
      </c>
      <c r="K76" s="1466">
        <v>13684299</v>
      </c>
      <c r="L76" s="1466">
        <v>538</v>
      </c>
      <c r="M76" s="1467"/>
    </row>
    <row r="77" spans="1:13" x14ac:dyDescent="0.2">
      <c r="A77" s="1471"/>
      <c r="B77" s="1459"/>
      <c r="C77" s="1506" t="s">
        <v>692</v>
      </c>
      <c r="D77" s="1463">
        <v>5</v>
      </c>
      <c r="E77" s="1462">
        <v>2488440.38</v>
      </c>
      <c r="F77" s="1509"/>
      <c r="G77" s="1507">
        <v>38</v>
      </c>
      <c r="H77" s="1508">
        <v>64945</v>
      </c>
      <c r="I77" s="1510"/>
      <c r="J77" s="1465">
        <v>615</v>
      </c>
      <c r="K77" s="1466">
        <v>5809029</v>
      </c>
      <c r="L77" s="1466">
        <v>738</v>
      </c>
      <c r="M77" s="1467"/>
    </row>
    <row r="78" spans="1:13" x14ac:dyDescent="0.2">
      <c r="A78" s="1471"/>
      <c r="B78" s="1459"/>
      <c r="C78" s="1506" t="s">
        <v>693</v>
      </c>
      <c r="D78" s="1463">
        <v>10</v>
      </c>
      <c r="E78" s="1462">
        <v>2769954.38</v>
      </c>
      <c r="F78" s="1509"/>
      <c r="G78" s="1463">
        <v>107</v>
      </c>
      <c r="H78" s="1508">
        <v>312353</v>
      </c>
      <c r="I78" s="1510"/>
      <c r="J78" s="1465">
        <v>4546</v>
      </c>
      <c r="K78" s="1466">
        <v>44305108</v>
      </c>
      <c r="L78" s="1466">
        <v>758</v>
      </c>
      <c r="M78" s="1467"/>
    </row>
    <row r="79" spans="1:13" x14ac:dyDescent="0.2">
      <c r="A79" s="1471"/>
      <c r="B79" s="1459"/>
      <c r="C79" s="1506" t="s">
        <v>694</v>
      </c>
      <c r="D79" s="1463">
        <v>11</v>
      </c>
      <c r="E79" s="1462">
        <v>70170093.659999996</v>
      </c>
      <c r="F79" s="1509"/>
      <c r="G79" s="1507">
        <v>94</v>
      </c>
      <c r="H79" s="1508">
        <v>145352</v>
      </c>
      <c r="I79" s="1510"/>
      <c r="J79" s="1465">
        <v>2405</v>
      </c>
      <c r="K79" s="1466">
        <v>19511608</v>
      </c>
      <c r="L79" s="1466">
        <v>632</v>
      </c>
      <c r="M79" s="1467"/>
    </row>
    <row r="80" spans="1:13" x14ac:dyDescent="0.2">
      <c r="A80" s="1471"/>
      <c r="B80" s="1459"/>
      <c r="C80" s="1506" t="s">
        <v>695</v>
      </c>
      <c r="D80" s="1463">
        <v>1</v>
      </c>
      <c r="E80" s="1462">
        <v>90887</v>
      </c>
      <c r="F80" s="1509"/>
      <c r="G80" s="1507">
        <v>20</v>
      </c>
      <c r="H80" s="1508">
        <v>49482</v>
      </c>
      <c r="I80" s="1510"/>
      <c r="J80" s="1465">
        <v>367</v>
      </c>
      <c r="K80" s="1466">
        <v>3406678</v>
      </c>
      <c r="L80" s="1466">
        <v>727</v>
      </c>
      <c r="M80" s="1467"/>
    </row>
    <row r="81" spans="1:14" x14ac:dyDescent="0.2">
      <c r="A81" s="1447"/>
      <c r="B81" s="1448" t="s">
        <v>696</v>
      </c>
      <c r="C81" s="1503"/>
      <c r="D81" s="1452">
        <f>SUM(D82:D86)</f>
        <v>337</v>
      </c>
      <c r="E81" s="1451">
        <f>SUM(E82:E86)</f>
        <v>1129491088.8899999</v>
      </c>
      <c r="F81" s="1511"/>
      <c r="G81" s="1513">
        <v>3799</v>
      </c>
      <c r="H81" s="1514">
        <f>SUM(H82:H86)</f>
        <v>4434787</v>
      </c>
      <c r="I81" s="1505"/>
      <c r="J81" s="1454">
        <f>SUM(J82:J86)</f>
        <v>59638</v>
      </c>
      <c r="K81" s="1469">
        <f>SUM(K82:K86)</f>
        <v>536693269</v>
      </c>
      <c r="L81" s="1469">
        <v>702</v>
      </c>
      <c r="M81" s="1457"/>
    </row>
    <row r="82" spans="1:14" x14ac:dyDescent="0.2">
      <c r="A82" s="1471"/>
      <c r="B82" s="1459"/>
      <c r="C82" s="1506" t="s">
        <v>697</v>
      </c>
      <c r="D82" s="1463">
        <v>4</v>
      </c>
      <c r="E82" s="1462">
        <v>50534605.909999996</v>
      </c>
      <c r="F82" s="1509"/>
      <c r="G82" s="1507">
        <v>17</v>
      </c>
      <c r="H82" s="1508">
        <v>52574</v>
      </c>
      <c r="I82" s="1510"/>
      <c r="J82" s="1465">
        <v>588</v>
      </c>
      <c r="K82" s="1466">
        <v>4191682</v>
      </c>
      <c r="L82" s="1466">
        <v>553</v>
      </c>
      <c r="M82" s="1467"/>
    </row>
    <row r="83" spans="1:14" x14ac:dyDescent="0.2">
      <c r="A83" s="1471"/>
      <c r="B83" s="1459"/>
      <c r="C83" s="1506" t="s">
        <v>698</v>
      </c>
      <c r="D83" s="1463">
        <v>254</v>
      </c>
      <c r="E83" s="1462">
        <v>559348569.26999998</v>
      </c>
      <c r="F83" s="1509"/>
      <c r="G83" s="1507">
        <v>3163</v>
      </c>
      <c r="H83" s="1508">
        <v>3052396</v>
      </c>
      <c r="I83" s="1510"/>
      <c r="J83" s="1465">
        <v>40335</v>
      </c>
      <c r="K83" s="1466">
        <v>350328103</v>
      </c>
      <c r="L83" s="1466">
        <v>679</v>
      </c>
      <c r="M83" s="1467"/>
    </row>
    <row r="84" spans="1:14" x14ac:dyDescent="0.2">
      <c r="A84" s="1471"/>
      <c r="B84" s="1459"/>
      <c r="C84" s="1506" t="s">
        <v>699</v>
      </c>
      <c r="D84" s="1463">
        <v>25</v>
      </c>
      <c r="E84" s="1462">
        <v>159195248.13999999</v>
      </c>
      <c r="F84" s="1509"/>
      <c r="G84" s="1507">
        <v>159</v>
      </c>
      <c r="H84" s="1508">
        <v>136074</v>
      </c>
      <c r="I84" s="1510"/>
      <c r="J84" s="1465">
        <v>4420</v>
      </c>
      <c r="K84" s="1466">
        <v>44174081</v>
      </c>
      <c r="L84" s="1466">
        <v>777</v>
      </c>
      <c r="M84" s="1467"/>
    </row>
    <row r="85" spans="1:14" x14ac:dyDescent="0.2">
      <c r="A85" s="1471"/>
      <c r="B85" s="1459"/>
      <c r="C85" s="1506" t="s">
        <v>700</v>
      </c>
      <c r="D85" s="1463">
        <v>24</v>
      </c>
      <c r="E85" s="1462">
        <v>50342667.229999997</v>
      </c>
      <c r="F85" s="1509"/>
      <c r="G85" s="1507">
        <v>195</v>
      </c>
      <c r="H85" s="1508">
        <v>470075</v>
      </c>
      <c r="I85" s="1510"/>
      <c r="J85" s="1465">
        <v>4055</v>
      </c>
      <c r="K85" s="1466">
        <v>31869024</v>
      </c>
      <c r="L85" s="1466">
        <v>606</v>
      </c>
      <c r="M85" s="1467"/>
    </row>
    <row r="86" spans="1:14" x14ac:dyDescent="0.2">
      <c r="A86" s="1471"/>
      <c r="B86" s="1459"/>
      <c r="C86" s="1506" t="s">
        <v>701</v>
      </c>
      <c r="D86" s="1463">
        <v>30</v>
      </c>
      <c r="E86" s="1462">
        <v>310069998.33999997</v>
      </c>
      <c r="F86" s="1509"/>
      <c r="G86" s="1507">
        <v>265</v>
      </c>
      <c r="H86" s="1508">
        <v>723668</v>
      </c>
      <c r="I86" s="1510"/>
      <c r="J86" s="1465">
        <v>10240</v>
      </c>
      <c r="K86" s="1466">
        <v>106130379</v>
      </c>
      <c r="L86" s="1466">
        <v>806</v>
      </c>
      <c r="M86" s="1467"/>
    </row>
    <row r="87" spans="1:14" x14ac:dyDescent="0.2">
      <c r="A87" s="1447"/>
      <c r="B87" s="1448" t="s">
        <v>716</v>
      </c>
      <c r="C87" s="1503"/>
      <c r="D87" s="1452">
        <v>14</v>
      </c>
      <c r="E87" s="1451">
        <v>10355405.130000001</v>
      </c>
      <c r="F87" s="1511"/>
      <c r="G87" s="1513">
        <v>64</v>
      </c>
      <c r="H87" s="1451">
        <v>52669</v>
      </c>
      <c r="I87" s="1505"/>
      <c r="J87" s="1454">
        <v>3350</v>
      </c>
      <c r="K87" s="1469">
        <v>10431349</v>
      </c>
      <c r="L87" s="1469">
        <v>244</v>
      </c>
      <c r="M87" s="1457"/>
    </row>
    <row r="88" spans="1:14" x14ac:dyDescent="0.2">
      <c r="A88" s="1447"/>
      <c r="B88" s="1448" t="s">
        <v>702</v>
      </c>
      <c r="C88" s="1503"/>
      <c r="D88" s="1515" t="s">
        <v>33</v>
      </c>
      <c r="E88" s="1516" t="s">
        <v>33</v>
      </c>
      <c r="F88" s="1511"/>
      <c r="G88" s="1513">
        <v>9</v>
      </c>
      <c r="H88" s="1451">
        <v>2948</v>
      </c>
      <c r="I88" s="1505"/>
      <c r="J88" s="1454">
        <v>194</v>
      </c>
      <c r="K88" s="1469">
        <v>15056878</v>
      </c>
      <c r="L88" s="1469">
        <v>348</v>
      </c>
      <c r="M88" s="1457"/>
    </row>
    <row r="89" spans="1:14" x14ac:dyDescent="0.2">
      <c r="A89" s="1447"/>
      <c r="B89" s="1448" t="s">
        <v>706</v>
      </c>
      <c r="C89" s="1503"/>
      <c r="D89" s="1452">
        <v>3</v>
      </c>
      <c r="E89" s="1517">
        <v>3180901.8899999997</v>
      </c>
      <c r="F89" s="1511"/>
      <c r="G89" s="1452">
        <v>25</v>
      </c>
      <c r="H89" s="1451">
        <v>3085</v>
      </c>
      <c r="I89" s="1505"/>
      <c r="J89" s="1454">
        <v>2416</v>
      </c>
      <c r="K89" s="1469">
        <v>1013815</v>
      </c>
      <c r="L89" s="1469">
        <v>454</v>
      </c>
      <c r="M89" s="1457"/>
    </row>
    <row r="90" spans="1:14" ht="7.9" customHeight="1" x14ac:dyDescent="0.2">
      <c r="A90" s="1447"/>
      <c r="B90" s="1448"/>
      <c r="C90" s="1503"/>
      <c r="D90" s="1452"/>
      <c r="E90" s="1517"/>
      <c r="F90" s="1511"/>
      <c r="G90" s="1452"/>
      <c r="H90" s="1451"/>
      <c r="I90" s="1505"/>
      <c r="J90" s="1454"/>
      <c r="K90" s="1469"/>
      <c r="L90" s="1469"/>
      <c r="M90" s="1457"/>
    </row>
    <row r="91" spans="1:14" x14ac:dyDescent="0.2">
      <c r="A91" s="1447"/>
      <c r="B91" s="1448" t="s">
        <v>170</v>
      </c>
      <c r="C91" s="1503"/>
      <c r="D91" s="1452">
        <v>4640</v>
      </c>
      <c r="E91" s="1450">
        <v>48772315518</v>
      </c>
      <c r="F91" s="1504"/>
      <c r="G91" s="1513">
        <v>22344</v>
      </c>
      <c r="H91" s="1451">
        <f>SUM(H87:H89,H81,H74,H69,H62,H40,H29,H20,H13)</f>
        <v>30987826</v>
      </c>
      <c r="I91" s="1505"/>
      <c r="J91" s="1454">
        <v>814984</v>
      </c>
      <c r="K91" s="1455">
        <v>5521865696</v>
      </c>
      <c r="L91" s="1456">
        <v>539</v>
      </c>
      <c r="M91" s="1457"/>
    </row>
    <row r="92" spans="1:14" ht="13.5" thickBot="1" x14ac:dyDescent="0.25">
      <c r="A92" s="1518"/>
      <c r="B92" s="1519"/>
      <c r="C92" s="1520"/>
      <c r="D92" s="1521"/>
      <c r="E92" s="1522"/>
      <c r="F92" s="1523"/>
      <c r="G92" s="1521"/>
      <c r="H92" s="1524"/>
      <c r="I92" s="1525"/>
      <c r="J92" s="1521"/>
      <c r="K92" s="1522"/>
      <c r="L92" s="1522"/>
      <c r="M92" s="1526"/>
    </row>
    <row r="94" spans="1:14" ht="26.45" customHeight="1" x14ac:dyDescent="0.2">
      <c r="A94" s="3002" t="s">
        <v>942</v>
      </c>
      <c r="B94" s="3002"/>
      <c r="C94" s="3002"/>
      <c r="D94" s="3002"/>
      <c r="E94" s="3002"/>
      <c r="F94" s="3002"/>
      <c r="G94" s="3002"/>
      <c r="H94" s="3002"/>
      <c r="I94" s="3002"/>
      <c r="J94" s="3002"/>
      <c r="K94" s="3002"/>
      <c r="L94" s="3002"/>
      <c r="M94" s="3002"/>
      <c r="N94" s="332"/>
    </row>
    <row r="95" spans="1:14" x14ac:dyDescent="0.2">
      <c r="A95" s="3002" t="s">
        <v>148</v>
      </c>
      <c r="B95" s="3002"/>
      <c r="C95" s="3002"/>
      <c r="D95" s="3002"/>
      <c r="E95" s="3002"/>
      <c r="F95" s="3002"/>
      <c r="G95" s="3002"/>
      <c r="H95" s="3002"/>
      <c r="I95" s="3002"/>
      <c r="J95" s="3002"/>
      <c r="K95" s="3002"/>
      <c r="L95" s="3002"/>
      <c r="M95" s="3002"/>
    </row>
    <row r="96" spans="1:14" x14ac:dyDescent="0.2">
      <c r="A96" s="3002" t="s">
        <v>717</v>
      </c>
      <c r="B96" s="3002"/>
      <c r="C96" s="3002"/>
      <c r="D96" s="3002"/>
      <c r="E96" s="3002"/>
      <c r="F96" s="3002"/>
      <c r="G96" s="3002"/>
      <c r="H96" s="3002"/>
      <c r="I96" s="3002"/>
      <c r="J96" s="3002"/>
      <c r="K96" s="3002"/>
      <c r="L96" s="3002"/>
      <c r="M96" s="3002"/>
      <c r="N96" s="332"/>
    </row>
    <row r="97" spans="1:14" x14ac:dyDescent="0.2">
      <c r="A97" s="440"/>
      <c r="B97" s="1914"/>
      <c r="C97" s="1914"/>
      <c r="J97" s="1527"/>
      <c r="K97" s="1527"/>
      <c r="L97" s="1527"/>
      <c r="N97" s="332"/>
    </row>
    <row r="98" spans="1:14" x14ac:dyDescent="0.2">
      <c r="G98" s="1527"/>
    </row>
    <row r="110" spans="1:14" x14ac:dyDescent="0.2">
      <c r="J110" s="1528"/>
      <c r="K110" s="1528"/>
    </row>
    <row r="111" spans="1:14" x14ac:dyDescent="0.2">
      <c r="J111" s="1528"/>
      <c r="K111" s="1528"/>
    </row>
    <row r="113" spans="10:11" x14ac:dyDescent="0.2">
      <c r="J113" s="1528"/>
      <c r="K113" s="1528"/>
    </row>
    <row r="114" spans="10:11" x14ac:dyDescent="0.2">
      <c r="J114" s="1528"/>
      <c r="K114" s="1528"/>
    </row>
    <row r="115" spans="10:11" x14ac:dyDescent="0.2">
      <c r="J115" s="1528"/>
      <c r="K115" s="1528"/>
    </row>
    <row r="116" spans="10:11" x14ac:dyDescent="0.2">
      <c r="J116" s="1528"/>
      <c r="K116" s="1528"/>
    </row>
  </sheetData>
  <mergeCells count="23">
    <mergeCell ref="A53:M53"/>
    <mergeCell ref="A2:M2"/>
    <mergeCell ref="A3:M3"/>
    <mergeCell ref="A4:M4"/>
    <mergeCell ref="A51:M51"/>
    <mergeCell ref="A52:M52"/>
    <mergeCell ref="A6:C11"/>
    <mergeCell ref="D7:F7"/>
    <mergeCell ref="D8:F8"/>
    <mergeCell ref="L9:M9"/>
    <mergeCell ref="E10:F10"/>
    <mergeCell ref="H10:I10"/>
    <mergeCell ref="L10:M10"/>
    <mergeCell ref="A94:M94"/>
    <mergeCell ref="A95:M95"/>
    <mergeCell ref="A96:M96"/>
    <mergeCell ref="A55:C60"/>
    <mergeCell ref="D56:F56"/>
    <mergeCell ref="D57:F57"/>
    <mergeCell ref="L58:M58"/>
    <mergeCell ref="E59:F59"/>
    <mergeCell ref="H59:I59"/>
    <mergeCell ref="L59:M59"/>
  </mergeCells>
  <printOptions horizontalCentered="1"/>
  <pageMargins left="0.7" right="0.7" top="0.75" bottom="0.5" header="0.3" footer="0.3"/>
  <pageSetup scale="83" fitToHeight="2"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F42"/>
  <sheetViews>
    <sheetView zoomScaleNormal="100" workbookViewId="0">
      <selection activeCell="D10" sqref="D10"/>
    </sheetView>
  </sheetViews>
  <sheetFormatPr defaultColWidth="9.140625" defaultRowHeight="12.75" x14ac:dyDescent="0.2"/>
  <cols>
    <col min="1" max="1" width="2.7109375" style="105" customWidth="1"/>
    <col min="2" max="2" width="27.140625" style="105" customWidth="1"/>
    <col min="3" max="3" width="25.7109375" style="105" customWidth="1"/>
    <col min="4" max="4" width="13.140625" style="105" customWidth="1"/>
    <col min="5" max="5" width="25.7109375" style="143" customWidth="1"/>
    <col min="6" max="6" width="12" style="143" customWidth="1"/>
    <col min="7" max="16384" width="9.140625" style="105"/>
  </cols>
  <sheetData>
    <row r="1" spans="1:6" ht="5.0999999999999996" customHeight="1" x14ac:dyDescent="0.2">
      <c r="A1" s="32"/>
      <c r="B1" s="33"/>
      <c r="C1" s="33"/>
      <c r="D1" s="33"/>
      <c r="E1" s="33"/>
      <c r="F1" s="34"/>
    </row>
    <row r="2" spans="1:6" s="925" customFormat="1" ht="18" customHeight="1" x14ac:dyDescent="0.3">
      <c r="A2" s="2583" t="s">
        <v>718</v>
      </c>
      <c r="B2" s="2584"/>
      <c r="C2" s="2584"/>
      <c r="D2" s="2584"/>
      <c r="E2" s="2584"/>
      <c r="F2" s="2585"/>
    </row>
    <row r="3" spans="1:6" s="926" customFormat="1" ht="18" customHeight="1" x14ac:dyDescent="0.25">
      <c r="A3" s="2549" t="s">
        <v>805</v>
      </c>
      <c r="B3" s="2550"/>
      <c r="C3" s="2550"/>
      <c r="D3" s="2550"/>
      <c r="E3" s="2550"/>
      <c r="F3" s="2551"/>
    </row>
    <row r="4" spans="1:6" ht="24.75" customHeight="1" x14ac:dyDescent="0.2">
      <c r="A4" s="3007" t="s">
        <v>1</v>
      </c>
      <c r="B4" s="3008"/>
      <c r="C4" s="3008"/>
      <c r="D4" s="3008"/>
      <c r="E4" s="3008"/>
      <c r="F4" s="3009"/>
    </row>
    <row r="5" spans="1:6" s="935" customFormat="1" ht="9.9499999999999993" customHeight="1" x14ac:dyDescent="0.2">
      <c r="A5" s="3201" t="s">
        <v>719</v>
      </c>
      <c r="B5" s="3202"/>
      <c r="C5" s="3207" t="s">
        <v>720</v>
      </c>
      <c r="D5" s="3208"/>
      <c r="E5" s="3213" t="s">
        <v>721</v>
      </c>
      <c r="F5" s="3214"/>
    </row>
    <row r="6" spans="1:6" s="935" customFormat="1" ht="12" customHeight="1" x14ac:dyDescent="0.2">
      <c r="A6" s="3203"/>
      <c r="B6" s="3204"/>
      <c r="C6" s="3209"/>
      <c r="D6" s="3210"/>
      <c r="E6" s="3215"/>
      <c r="F6" s="3216"/>
    </row>
    <row r="7" spans="1:6" s="935" customFormat="1" ht="12" customHeight="1" x14ac:dyDescent="0.2">
      <c r="A7" s="3203"/>
      <c r="B7" s="3204"/>
      <c r="C7" s="3209"/>
      <c r="D7" s="3210"/>
      <c r="E7" s="3215"/>
      <c r="F7" s="3216"/>
    </row>
    <row r="8" spans="1:6" s="935" customFormat="1" ht="12" customHeight="1" thickBot="1" x14ac:dyDescent="0.25">
      <c r="A8" s="3205"/>
      <c r="B8" s="3206"/>
      <c r="C8" s="3211"/>
      <c r="D8" s="3212"/>
      <c r="E8" s="3217"/>
      <c r="F8" s="3218"/>
    </row>
    <row r="9" spans="1:6" ht="9.9499999999999993" customHeight="1" x14ac:dyDescent="0.2">
      <c r="A9" s="478"/>
      <c r="B9" s="66"/>
      <c r="C9" s="1529"/>
      <c r="D9" s="938"/>
      <c r="E9" s="1179"/>
      <c r="F9" s="1182"/>
    </row>
    <row r="10" spans="1:6" ht="18.75" customHeight="1" x14ac:dyDescent="0.2">
      <c r="A10" s="1530"/>
      <c r="B10" s="1531">
        <v>1990</v>
      </c>
      <c r="C10" s="1532">
        <v>2164.77</v>
      </c>
      <c r="D10" s="938"/>
      <c r="E10" s="1532">
        <v>25977.24</v>
      </c>
      <c r="F10" s="1182"/>
    </row>
    <row r="11" spans="1:6" ht="18.75" customHeight="1" x14ac:dyDescent="0.2">
      <c r="A11" s="1530"/>
      <c r="B11" s="1531">
        <v>1991</v>
      </c>
      <c r="C11" s="1533">
        <v>2250</v>
      </c>
      <c r="D11" s="938"/>
      <c r="E11" s="1533">
        <v>27000</v>
      </c>
      <c r="F11" s="1182"/>
    </row>
    <row r="12" spans="1:6" s="404" customFormat="1" ht="18.75" customHeight="1" x14ac:dyDescent="0.2">
      <c r="A12" s="1534"/>
      <c r="B12" s="1535">
        <v>1992</v>
      </c>
      <c r="C12" s="1536">
        <v>2352.27</v>
      </c>
      <c r="D12" s="952"/>
      <c r="E12" s="1533">
        <v>28227.24</v>
      </c>
      <c r="F12" s="953"/>
    </row>
    <row r="13" spans="1:6" s="404" customFormat="1" ht="18.75" customHeight="1" x14ac:dyDescent="0.2">
      <c r="A13" s="1534"/>
      <c r="B13" s="1535">
        <v>1993</v>
      </c>
      <c r="C13" s="1536">
        <v>2437.5</v>
      </c>
      <c r="D13" s="952"/>
      <c r="E13" s="1533">
        <v>29250</v>
      </c>
      <c r="F13" s="953"/>
    </row>
    <row r="14" spans="1:6" s="404" customFormat="1" ht="18.75" customHeight="1" x14ac:dyDescent="0.2">
      <c r="A14" s="1534"/>
      <c r="B14" s="1535">
        <v>1994</v>
      </c>
      <c r="C14" s="1536">
        <v>2556.8200000000002</v>
      </c>
      <c r="D14" s="952"/>
      <c r="E14" s="1533">
        <v>30681.84</v>
      </c>
      <c r="F14" s="953"/>
    </row>
    <row r="15" spans="1:6" s="404" customFormat="1" ht="18.75" customHeight="1" x14ac:dyDescent="0.2">
      <c r="A15" s="1534"/>
      <c r="B15" s="1535">
        <v>1995</v>
      </c>
      <c r="C15" s="1536">
        <v>2573.86</v>
      </c>
      <c r="D15" s="952"/>
      <c r="E15" s="1533">
        <v>30886.32</v>
      </c>
      <c r="F15" s="953"/>
    </row>
    <row r="16" spans="1:6" s="404" customFormat="1" ht="18.75" customHeight="1" x14ac:dyDescent="0.2">
      <c r="A16" s="1534"/>
      <c r="B16" s="1535">
        <v>1996</v>
      </c>
      <c r="C16" s="1536">
        <v>2642.05</v>
      </c>
      <c r="D16" s="952"/>
      <c r="E16" s="1533">
        <v>31704.6</v>
      </c>
      <c r="F16" s="953"/>
    </row>
    <row r="17" spans="1:6" s="969" customFormat="1" ht="18.75" customHeight="1" x14ac:dyDescent="0.2">
      <c r="A17" s="1534"/>
      <c r="B17" s="1535">
        <v>1997</v>
      </c>
      <c r="C17" s="1536">
        <v>2761.36</v>
      </c>
      <c r="D17" s="952"/>
      <c r="E17" s="1533">
        <v>33136.32</v>
      </c>
      <c r="F17" s="953"/>
    </row>
    <row r="18" spans="1:6" s="969" customFormat="1" ht="18.75" customHeight="1" x14ac:dyDescent="0.2">
      <c r="A18" s="1534"/>
      <c r="B18" s="1535">
        <v>1998</v>
      </c>
      <c r="C18" s="1536">
        <v>2880.68</v>
      </c>
      <c r="D18" s="952"/>
      <c r="E18" s="1533">
        <v>34568.160000000003</v>
      </c>
      <c r="F18" s="953"/>
    </row>
    <row r="19" spans="1:6" s="969" customFormat="1" ht="18.75" customHeight="1" x14ac:dyDescent="0.2">
      <c r="A19" s="1534"/>
      <c r="B19" s="1535">
        <v>1999</v>
      </c>
      <c r="C19" s="1536">
        <v>3051.14</v>
      </c>
      <c r="D19" s="952"/>
      <c r="E19" s="1533">
        <v>36613.68</v>
      </c>
      <c r="F19" s="953"/>
    </row>
    <row r="20" spans="1:6" s="969" customFormat="1" ht="18.75" customHeight="1" x14ac:dyDescent="0.2">
      <c r="A20" s="1534"/>
      <c r="B20" s="1535">
        <v>2000</v>
      </c>
      <c r="C20" s="1536">
        <v>3221.59</v>
      </c>
      <c r="D20" s="952"/>
      <c r="E20" s="1533">
        <v>38659.08</v>
      </c>
      <c r="F20" s="953"/>
    </row>
    <row r="21" spans="1:6" s="969" customFormat="1" ht="18.75" customHeight="1" x14ac:dyDescent="0.2">
      <c r="A21" s="1534"/>
      <c r="B21" s="1535">
        <v>2001</v>
      </c>
      <c r="C21" s="1536">
        <v>3392.05</v>
      </c>
      <c r="D21" s="952"/>
      <c r="E21" s="1533">
        <v>40704.6</v>
      </c>
      <c r="F21" s="953"/>
    </row>
    <row r="22" spans="1:6" s="969" customFormat="1" ht="18.75" customHeight="1" x14ac:dyDescent="0.2">
      <c r="A22" s="1534"/>
      <c r="B22" s="1535">
        <v>2002</v>
      </c>
      <c r="C22" s="1536">
        <v>3579.55</v>
      </c>
      <c r="D22" s="952"/>
      <c r="E22" s="1533">
        <v>42954.6</v>
      </c>
      <c r="F22" s="953"/>
    </row>
    <row r="23" spans="1:6" s="969" customFormat="1" ht="18.75" customHeight="1" x14ac:dyDescent="0.2">
      <c r="A23" s="1534"/>
      <c r="B23" s="1535">
        <v>2003</v>
      </c>
      <c r="C23" s="1536">
        <v>3664.77</v>
      </c>
      <c r="D23" s="952"/>
      <c r="E23" s="1533">
        <v>43977.24</v>
      </c>
      <c r="F23" s="953"/>
    </row>
    <row r="24" spans="1:6" s="969" customFormat="1" ht="18.75" customHeight="1" x14ac:dyDescent="0.2">
      <c r="A24" s="1534"/>
      <c r="B24" s="1535">
        <v>2004</v>
      </c>
      <c r="C24" s="1536">
        <v>3698.86</v>
      </c>
      <c r="D24" s="952"/>
      <c r="E24" s="1533">
        <v>44386.32</v>
      </c>
      <c r="F24" s="953"/>
    </row>
    <row r="25" spans="1:6" s="969" customFormat="1" ht="18.75" customHeight="1" x14ac:dyDescent="0.2">
      <c r="A25" s="1534"/>
      <c r="B25" s="1535">
        <v>2005</v>
      </c>
      <c r="C25" s="1536">
        <v>3801.14</v>
      </c>
      <c r="D25" s="952"/>
      <c r="E25" s="1533">
        <v>45613.68</v>
      </c>
      <c r="F25" s="953"/>
    </row>
    <row r="26" spans="1:6" s="969" customFormat="1" ht="18.75" customHeight="1" x14ac:dyDescent="0.2">
      <c r="A26" s="1534"/>
      <c r="B26" s="1535">
        <v>2006</v>
      </c>
      <c r="C26" s="1536">
        <v>3971.59</v>
      </c>
      <c r="D26" s="952"/>
      <c r="E26" s="1533">
        <v>47659.08</v>
      </c>
      <c r="F26" s="953"/>
    </row>
    <row r="27" spans="1:6" s="969" customFormat="1" ht="18.75" customHeight="1" x14ac:dyDescent="0.2">
      <c r="A27" s="1534"/>
      <c r="B27" s="1535">
        <v>2007</v>
      </c>
      <c r="C27" s="1536">
        <v>4125</v>
      </c>
      <c r="D27" s="952"/>
      <c r="E27" s="1533">
        <v>49500</v>
      </c>
      <c r="F27" s="953"/>
    </row>
    <row r="28" spans="1:6" s="969" customFormat="1" ht="18.75" customHeight="1" x14ac:dyDescent="0.2">
      <c r="A28" s="1534"/>
      <c r="B28" s="1535">
        <v>2008</v>
      </c>
      <c r="C28" s="1536">
        <v>4312.5</v>
      </c>
      <c r="D28" s="952"/>
      <c r="E28" s="1533">
        <v>51750</v>
      </c>
      <c r="F28" s="953"/>
    </row>
    <row r="29" spans="1:6" s="969" customFormat="1" ht="18.75" customHeight="1" x14ac:dyDescent="0.2">
      <c r="A29" s="1534"/>
      <c r="B29" s="1535">
        <v>2009</v>
      </c>
      <c r="C29" s="1536">
        <v>4500</v>
      </c>
      <c r="D29" s="952"/>
      <c r="E29" s="1533">
        <v>54000</v>
      </c>
      <c r="F29" s="953"/>
    </row>
    <row r="30" spans="1:6" s="969" customFormat="1" ht="18.75" customHeight="1" x14ac:dyDescent="0.2">
      <c r="A30" s="1534"/>
      <c r="B30" s="1535">
        <v>2010</v>
      </c>
      <c r="C30" s="1536">
        <v>4500</v>
      </c>
      <c r="D30" s="952"/>
      <c r="E30" s="1533">
        <v>54000</v>
      </c>
      <c r="F30" s="953"/>
    </row>
    <row r="31" spans="1:6" s="969" customFormat="1" ht="18.75" customHeight="1" x14ac:dyDescent="0.2">
      <c r="A31" s="1534"/>
      <c r="B31" s="1535">
        <v>2011</v>
      </c>
      <c r="C31" s="1536">
        <v>4500</v>
      </c>
      <c r="D31" s="952"/>
      <c r="E31" s="1533">
        <v>54000</v>
      </c>
      <c r="F31" s="953"/>
    </row>
    <row r="32" spans="1:6" s="969" customFormat="1" ht="18.75" customHeight="1" x14ac:dyDescent="0.2">
      <c r="A32" s="1534"/>
      <c r="B32" s="1535">
        <v>2012</v>
      </c>
      <c r="C32" s="1536">
        <f>+E32/12</f>
        <v>4653.41</v>
      </c>
      <c r="D32" s="952"/>
      <c r="E32" s="1533">
        <v>55840.92</v>
      </c>
      <c r="F32" s="953"/>
    </row>
    <row r="33" spans="1:6" s="969" customFormat="1" ht="18.75" customHeight="1" x14ac:dyDescent="0.2">
      <c r="A33" s="1534"/>
      <c r="B33" s="1535">
        <v>2013</v>
      </c>
      <c r="C33" s="1536">
        <v>4789.7700000000004</v>
      </c>
      <c r="D33" s="952"/>
      <c r="E33" s="1533">
        <v>57477.24</v>
      </c>
      <c r="F33" s="953"/>
    </row>
    <row r="34" spans="1:6" s="969" customFormat="1" ht="18.75" customHeight="1" x14ac:dyDescent="0.2">
      <c r="A34" s="1534"/>
      <c r="B34" s="1535">
        <v>2014</v>
      </c>
      <c r="C34" s="1536">
        <v>4943.18</v>
      </c>
      <c r="D34" s="952"/>
      <c r="E34" s="1533">
        <v>59318.16</v>
      </c>
      <c r="F34" s="953"/>
    </row>
    <row r="35" spans="1:6" s="969" customFormat="1" ht="18.600000000000001" customHeight="1" x14ac:dyDescent="0.2">
      <c r="A35" s="1534"/>
      <c r="B35" s="1535">
        <v>2015</v>
      </c>
      <c r="C35" s="1536">
        <v>5011.3599999999997</v>
      </c>
      <c r="D35" s="952"/>
      <c r="E35" s="1533">
        <v>60136.319999999992</v>
      </c>
      <c r="F35" s="953"/>
    </row>
    <row r="36" spans="1:6" s="404" customFormat="1" ht="18.75" customHeight="1" thickBot="1" x14ac:dyDescent="0.25">
      <c r="A36" s="999"/>
      <c r="B36" s="1276">
        <v>2016</v>
      </c>
      <c r="C36" s="1537">
        <v>5011.3599999999997</v>
      </c>
      <c r="D36" s="1538"/>
      <c r="E36" s="1539">
        <f>+C36*12</f>
        <v>60136.319999999992</v>
      </c>
      <c r="F36" s="1540"/>
    </row>
    <row r="37" spans="1:6" s="292" customFormat="1" x14ac:dyDescent="0.2">
      <c r="E37" s="387"/>
      <c r="F37" s="387"/>
    </row>
    <row r="38" spans="1:6" s="411" customFormat="1" ht="26.45" customHeight="1" x14ac:dyDescent="0.2">
      <c r="A38" s="2878" t="s">
        <v>943</v>
      </c>
      <c r="B38" s="3137"/>
      <c r="C38" s="3137"/>
      <c r="D38" s="3137"/>
      <c r="E38" s="3137"/>
      <c r="F38" s="3137"/>
    </row>
    <row r="39" spans="1:6" s="411" customFormat="1" ht="26.45" customHeight="1" x14ac:dyDescent="0.2">
      <c r="A39" s="2878" t="s">
        <v>944</v>
      </c>
      <c r="B39" s="3137"/>
      <c r="C39" s="3137"/>
      <c r="D39" s="3137"/>
      <c r="E39" s="3137"/>
      <c r="F39" s="3137"/>
    </row>
    <row r="40" spans="1:6" s="1541" customFormat="1" ht="26.45" customHeight="1" x14ac:dyDescent="0.2">
      <c r="A40" s="2878" t="s">
        <v>945</v>
      </c>
      <c r="B40" s="3137"/>
      <c r="C40" s="3137"/>
      <c r="D40" s="3137"/>
      <c r="E40" s="3137"/>
      <c r="F40" s="3137"/>
    </row>
    <row r="41" spans="1:6" ht="26.45" customHeight="1" x14ac:dyDescent="0.2">
      <c r="A41" s="2878" t="s">
        <v>946</v>
      </c>
      <c r="B41" s="3137"/>
      <c r="C41" s="3137"/>
      <c r="D41" s="3137"/>
      <c r="E41" s="3137"/>
      <c r="F41" s="3137"/>
    </row>
    <row r="42" spans="1:6" x14ac:dyDescent="0.2">
      <c r="C42" s="1542"/>
      <c r="D42" s="1542"/>
    </row>
  </sheetData>
  <mergeCells count="10">
    <mergeCell ref="A39:F39"/>
    <mergeCell ref="A40:F40"/>
    <mergeCell ref="A41:F41"/>
    <mergeCell ref="A38:F38"/>
    <mergeCell ref="A2:F2"/>
    <mergeCell ref="A3:F3"/>
    <mergeCell ref="A4:F4"/>
    <mergeCell ref="A5:B8"/>
    <mergeCell ref="C5:D8"/>
    <mergeCell ref="E5:F8"/>
  </mergeCells>
  <printOptions horizontalCentered="1"/>
  <pageMargins left="0.7" right="0.7" top="0.75" bottom="0.5" header="0.3" footer="0.3"/>
  <pageSetup scale="71"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M45"/>
  <sheetViews>
    <sheetView zoomScaleNormal="100" workbookViewId="0">
      <selection activeCell="D10" sqref="D10"/>
    </sheetView>
  </sheetViews>
  <sheetFormatPr defaultRowHeight="12.75" x14ac:dyDescent="0.2"/>
  <cols>
    <col min="1" max="1" width="22.7109375" style="105" customWidth="1"/>
    <col min="2" max="2" width="11.140625" style="105" customWidth="1"/>
    <col min="3" max="3" width="7.7109375" style="105" customWidth="1"/>
    <col min="4" max="4" width="5.7109375" style="105" customWidth="1"/>
    <col min="5" max="5" width="11.140625" style="105" customWidth="1"/>
    <col min="6" max="6" width="7.7109375" style="105" customWidth="1"/>
    <col min="7" max="7" width="5.7109375" style="105" customWidth="1"/>
    <col min="8" max="8" width="11.140625" style="105" customWidth="1"/>
    <col min="9" max="9" width="7.7109375" style="143" customWidth="1"/>
    <col min="10" max="10" width="5.7109375" style="143" customWidth="1"/>
    <col min="11" max="11" width="11.140625" style="143" customWidth="1"/>
  </cols>
  <sheetData>
    <row r="1" spans="1:13" x14ac:dyDescent="0.2">
      <c r="A1" s="32"/>
      <c r="B1" s="33"/>
      <c r="C1" s="33"/>
      <c r="D1" s="33"/>
      <c r="E1" s="33"/>
      <c r="F1" s="33"/>
      <c r="G1" s="33"/>
      <c r="H1" s="33"/>
      <c r="I1" s="33"/>
      <c r="J1" s="33"/>
      <c r="K1" s="34"/>
    </row>
    <row r="2" spans="1:13" ht="20.25" x14ac:dyDescent="0.3">
      <c r="A2" s="2546" t="s">
        <v>370</v>
      </c>
      <c r="B2" s="2547"/>
      <c r="C2" s="2547"/>
      <c r="D2" s="2547"/>
      <c r="E2" s="2547"/>
      <c r="F2" s="2547"/>
      <c r="G2" s="2547"/>
      <c r="H2" s="2547"/>
      <c r="I2" s="2547"/>
      <c r="J2" s="2547"/>
      <c r="K2" s="2548"/>
    </row>
    <row r="3" spans="1:13" ht="18" x14ac:dyDescent="0.25">
      <c r="A3" s="2549" t="s">
        <v>406</v>
      </c>
      <c r="B3" s="2550"/>
      <c r="C3" s="2550"/>
      <c r="D3" s="2550"/>
      <c r="E3" s="2550"/>
      <c r="F3" s="2550"/>
      <c r="G3" s="2550"/>
      <c r="H3" s="2550"/>
      <c r="I3" s="2550"/>
      <c r="J3" s="2550"/>
      <c r="K3" s="2551"/>
    </row>
    <row r="4" spans="1:13" ht="18" x14ac:dyDescent="0.25">
      <c r="A4" s="2549" t="s">
        <v>350</v>
      </c>
      <c r="B4" s="2550"/>
      <c r="C4" s="2550"/>
      <c r="D4" s="2550"/>
      <c r="E4" s="2550"/>
      <c r="F4" s="2550"/>
      <c r="G4" s="2550"/>
      <c r="H4" s="2550"/>
      <c r="I4" s="2550"/>
      <c r="J4" s="2550"/>
      <c r="K4" s="2551"/>
    </row>
    <row r="5" spans="1:13" ht="7.5" customHeight="1" x14ac:dyDescent="0.2">
      <c r="A5" s="2766"/>
      <c r="B5" s="2767"/>
      <c r="C5" s="2767"/>
      <c r="D5" s="2767"/>
      <c r="E5" s="2767"/>
      <c r="F5" s="2767"/>
      <c r="G5" s="2767"/>
      <c r="H5" s="2767"/>
      <c r="I5" s="2767"/>
      <c r="J5" s="2767"/>
      <c r="K5" s="2768"/>
    </row>
    <row r="6" spans="1:13" ht="15.75" x14ac:dyDescent="0.2">
      <c r="A6" s="3219" t="s">
        <v>84</v>
      </c>
      <c r="B6" s="2169"/>
      <c r="C6" s="365"/>
      <c r="D6" s="365"/>
      <c r="E6" s="365"/>
      <c r="F6" s="365"/>
      <c r="G6" s="365"/>
      <c r="H6" s="365"/>
      <c r="I6" s="365"/>
      <c r="J6" s="365"/>
      <c r="K6" s="743"/>
    </row>
    <row r="7" spans="1:13" ht="15.75" x14ac:dyDescent="0.2">
      <c r="A7" s="2882"/>
      <c r="B7" s="2078"/>
      <c r="C7" s="3220" t="s">
        <v>10</v>
      </c>
      <c r="D7" s="3220"/>
      <c r="E7" s="368"/>
      <c r="F7" s="3220" t="s">
        <v>11</v>
      </c>
      <c r="G7" s="3220"/>
      <c r="H7" s="368"/>
      <c r="I7" s="3220" t="s">
        <v>371</v>
      </c>
      <c r="J7" s="3220"/>
      <c r="K7" s="527"/>
    </row>
    <row r="8" spans="1:13" ht="16.5" thickBot="1" x14ac:dyDescent="0.25">
      <c r="A8" s="2883"/>
      <c r="B8" s="2170"/>
      <c r="C8" s="2784" t="s">
        <v>15</v>
      </c>
      <c r="D8" s="2784"/>
      <c r="E8" s="744"/>
      <c r="F8" s="2784" t="s">
        <v>15</v>
      </c>
      <c r="G8" s="2784"/>
      <c r="H8" s="744"/>
      <c r="I8" s="2784" t="s">
        <v>15</v>
      </c>
      <c r="J8" s="2784"/>
      <c r="K8" s="745"/>
    </row>
    <row r="9" spans="1:13" s="404" customFormat="1" ht="7.5" customHeight="1" x14ac:dyDescent="0.2">
      <c r="A9" s="746"/>
      <c r="B9" s="2171"/>
      <c r="C9" s="747"/>
      <c r="D9" s="747"/>
      <c r="E9" s="535"/>
      <c r="F9" s="747"/>
      <c r="G9" s="747"/>
      <c r="H9" s="535"/>
      <c r="I9" s="747"/>
      <c r="J9" s="747"/>
      <c r="K9" s="748"/>
      <c r="M9" s="749"/>
    </row>
    <row r="10" spans="1:13" s="404" customFormat="1" ht="26.25" customHeight="1" x14ac:dyDescent="0.2">
      <c r="A10" s="746">
        <v>1980</v>
      </c>
      <c r="B10" s="2172"/>
      <c r="C10" s="2177">
        <v>21.1</v>
      </c>
      <c r="D10" s="747"/>
      <c r="E10" s="535"/>
      <c r="F10" s="2177">
        <v>29.6</v>
      </c>
      <c r="G10" s="747"/>
      <c r="H10" s="535"/>
      <c r="I10" s="2177">
        <v>-8.5</v>
      </c>
      <c r="J10" s="747"/>
      <c r="K10" s="748"/>
      <c r="M10" s="749"/>
    </row>
    <row r="11" spans="1:13" s="404" customFormat="1" ht="26.25" customHeight="1" x14ac:dyDescent="0.2">
      <c r="A11" s="746">
        <v>1985</v>
      </c>
      <c r="B11" s="2172"/>
      <c r="C11" s="2178">
        <v>78.400000000000006</v>
      </c>
      <c r="D11" s="750"/>
      <c r="E11" s="537"/>
      <c r="F11" s="2178">
        <v>51.7</v>
      </c>
      <c r="G11" s="750"/>
      <c r="H11" s="537"/>
      <c r="I11" s="2178">
        <v>26.7</v>
      </c>
      <c r="J11" s="750"/>
      <c r="K11" s="751"/>
      <c r="M11" s="749"/>
    </row>
    <row r="12" spans="1:13" s="404" customFormat="1" ht="26.25" customHeight="1" x14ac:dyDescent="0.2">
      <c r="A12" s="746">
        <v>1990</v>
      </c>
      <c r="B12" s="2172"/>
      <c r="C12" s="2178">
        <v>190</v>
      </c>
      <c r="D12" s="750"/>
      <c r="E12" s="537"/>
      <c r="F12" s="2178">
        <v>58</v>
      </c>
      <c r="G12" s="750"/>
      <c r="H12" s="537"/>
      <c r="I12" s="2178">
        <v>132</v>
      </c>
      <c r="J12" s="750"/>
      <c r="K12" s="751"/>
      <c r="M12" s="749"/>
    </row>
    <row r="13" spans="1:13" s="404" customFormat="1" ht="18" customHeight="1" x14ac:dyDescent="0.2">
      <c r="A13" s="2062">
        <v>1995</v>
      </c>
      <c r="B13" s="378"/>
      <c r="C13" s="2179">
        <v>477</v>
      </c>
      <c r="D13" s="752"/>
      <c r="E13" s="540"/>
      <c r="F13" s="2179">
        <v>285</v>
      </c>
      <c r="G13" s="752"/>
      <c r="H13" s="540"/>
      <c r="I13" s="2179">
        <v>192</v>
      </c>
      <c r="J13" s="752"/>
      <c r="K13" s="538"/>
      <c r="M13" s="749"/>
    </row>
    <row r="14" spans="1:13" s="404" customFormat="1" ht="18" customHeight="1" x14ac:dyDescent="0.2">
      <c r="A14" s="18">
        <v>1996</v>
      </c>
      <c r="B14" s="378"/>
      <c r="C14" s="2179">
        <v>505</v>
      </c>
      <c r="D14" s="752"/>
      <c r="E14" s="540"/>
      <c r="F14" s="2179">
        <v>381</v>
      </c>
      <c r="G14" s="752"/>
      <c r="H14" s="540"/>
      <c r="I14" s="2179">
        <v>124</v>
      </c>
      <c r="J14" s="752"/>
      <c r="K14" s="538"/>
      <c r="M14" s="749"/>
    </row>
    <row r="15" spans="1:13" s="105" customFormat="1" ht="18" customHeight="1" x14ac:dyDescent="0.2">
      <c r="A15" s="18">
        <v>1997</v>
      </c>
      <c r="B15" s="378"/>
      <c r="C15" s="2179">
        <v>596</v>
      </c>
      <c r="D15" s="752"/>
      <c r="E15" s="540"/>
      <c r="F15" s="2179">
        <v>377</v>
      </c>
      <c r="G15" s="752"/>
      <c r="H15" s="540"/>
      <c r="I15" s="2179">
        <v>219</v>
      </c>
      <c r="J15" s="752"/>
      <c r="K15" s="538"/>
      <c r="M15" s="749"/>
    </row>
    <row r="16" spans="1:13" s="105" customFormat="1" ht="18" customHeight="1" x14ac:dyDescent="0.2">
      <c r="A16" s="18">
        <v>1998</v>
      </c>
      <c r="B16" s="378"/>
      <c r="C16" s="2179">
        <v>745</v>
      </c>
      <c r="D16" s="752"/>
      <c r="E16" s="540"/>
      <c r="F16" s="2179">
        <v>404</v>
      </c>
      <c r="G16" s="752"/>
      <c r="H16" s="540"/>
      <c r="I16" s="2179">
        <v>341</v>
      </c>
      <c r="J16" s="752"/>
      <c r="K16" s="538"/>
      <c r="M16" s="749"/>
    </row>
    <row r="17" spans="1:13" s="105" customFormat="1" ht="18" customHeight="1" x14ac:dyDescent="0.2">
      <c r="A17" s="18">
        <v>1999</v>
      </c>
      <c r="B17" s="378"/>
      <c r="C17" s="2179">
        <v>692</v>
      </c>
      <c r="D17" s="752"/>
      <c r="E17" s="540"/>
      <c r="F17" s="2179">
        <v>493</v>
      </c>
      <c r="G17" s="752"/>
      <c r="H17" s="540"/>
      <c r="I17" s="2179">
        <v>199</v>
      </c>
      <c r="J17" s="752"/>
      <c r="K17" s="538"/>
      <c r="M17" s="749"/>
    </row>
    <row r="18" spans="1:13" s="105" customFormat="1" ht="18" customHeight="1" x14ac:dyDescent="0.2">
      <c r="A18" s="18">
        <v>2000</v>
      </c>
      <c r="B18" s="378"/>
      <c r="C18" s="2179">
        <v>694</v>
      </c>
      <c r="D18" s="752"/>
      <c r="E18" s="540"/>
      <c r="F18" s="2179">
        <v>427</v>
      </c>
      <c r="G18" s="752"/>
      <c r="H18" s="540"/>
      <c r="I18" s="2179">
        <v>267</v>
      </c>
      <c r="J18" s="752"/>
      <c r="K18" s="538"/>
      <c r="M18" s="749"/>
    </row>
    <row r="19" spans="1:13" s="105" customFormat="1" ht="18" customHeight="1" x14ac:dyDescent="0.2">
      <c r="A19" s="18">
        <v>2001</v>
      </c>
      <c r="B19" s="378"/>
      <c r="C19" s="2179">
        <v>807</v>
      </c>
      <c r="D19" s="752"/>
      <c r="E19" s="540"/>
      <c r="F19" s="2179">
        <v>691</v>
      </c>
      <c r="G19" s="752"/>
      <c r="H19" s="540"/>
      <c r="I19" s="2179">
        <v>116</v>
      </c>
      <c r="J19" s="752"/>
      <c r="K19" s="538"/>
      <c r="M19" s="749"/>
    </row>
    <row r="20" spans="1:13" s="105" customFormat="1" ht="18" customHeight="1" x14ac:dyDescent="0.2">
      <c r="A20" s="18">
        <v>2002</v>
      </c>
      <c r="B20" s="378"/>
      <c r="C20" s="2179">
        <v>944</v>
      </c>
      <c r="D20" s="752"/>
      <c r="E20" s="540"/>
      <c r="F20" s="2179">
        <v>786</v>
      </c>
      <c r="G20" s="752"/>
      <c r="H20" s="540"/>
      <c r="I20" s="2179">
        <v>158</v>
      </c>
      <c r="J20" s="752"/>
      <c r="K20" s="538"/>
      <c r="M20" s="749"/>
    </row>
    <row r="21" spans="1:13" s="105" customFormat="1" ht="18" customHeight="1" x14ac:dyDescent="0.2">
      <c r="A21" s="18">
        <v>2003</v>
      </c>
      <c r="B21" s="378"/>
      <c r="C21" s="2179">
        <v>1000</v>
      </c>
      <c r="D21" s="752"/>
      <c r="E21" s="540"/>
      <c r="F21" s="2179">
        <v>1261</v>
      </c>
      <c r="G21" s="752"/>
      <c r="H21" s="540"/>
      <c r="I21" s="2179">
        <v>-261</v>
      </c>
      <c r="J21" s="752"/>
      <c r="K21" s="538"/>
      <c r="M21" s="749"/>
    </row>
    <row r="22" spans="1:13" s="105" customFormat="1" ht="18" customHeight="1" x14ac:dyDescent="0.2">
      <c r="A22" s="18">
        <v>2004</v>
      </c>
      <c r="B22" s="378"/>
      <c r="C22" s="2179">
        <v>1070</v>
      </c>
      <c r="D22" s="752"/>
      <c r="E22" s="540"/>
      <c r="F22" s="2179">
        <v>1306</v>
      </c>
      <c r="G22" s="752"/>
      <c r="H22" s="540"/>
      <c r="I22" s="2179">
        <v>-236</v>
      </c>
      <c r="J22" s="752"/>
      <c r="K22" s="538"/>
      <c r="M22" s="749"/>
    </row>
    <row r="23" spans="1:13" s="105" customFormat="1" ht="18" customHeight="1" x14ac:dyDescent="0.2">
      <c r="A23" s="18">
        <v>2005</v>
      </c>
      <c r="B23" s="378"/>
      <c r="C23" s="2179">
        <v>1160</v>
      </c>
      <c r="D23" s="752"/>
      <c r="E23" s="540"/>
      <c r="F23" s="2179">
        <v>1495</v>
      </c>
      <c r="G23" s="752"/>
      <c r="H23" s="540"/>
      <c r="I23" s="2179">
        <v>-335</v>
      </c>
      <c r="J23" s="752"/>
      <c r="K23" s="538"/>
      <c r="M23" s="749"/>
    </row>
    <row r="24" spans="1:13" s="105" customFormat="1" ht="18" customHeight="1" x14ac:dyDescent="0.2">
      <c r="A24" s="18">
        <v>2006</v>
      </c>
      <c r="B24" s="378"/>
      <c r="C24" s="2179">
        <v>1166</v>
      </c>
      <c r="D24" s="752"/>
      <c r="E24" s="540"/>
      <c r="F24" s="2179">
        <v>1905</v>
      </c>
      <c r="G24" s="752"/>
      <c r="H24" s="540"/>
      <c r="I24" s="2179">
        <v>-739</v>
      </c>
      <c r="J24" s="752"/>
      <c r="K24" s="538"/>
      <c r="M24" s="749"/>
    </row>
    <row r="25" spans="1:13" s="105" customFormat="1" ht="18" customHeight="1" x14ac:dyDescent="0.2">
      <c r="A25" s="18">
        <v>2007</v>
      </c>
      <c r="B25" s="378"/>
      <c r="C25" s="2179">
        <v>1197</v>
      </c>
      <c r="D25" s="752"/>
      <c r="E25" s="540"/>
      <c r="F25" s="2179">
        <v>2152</v>
      </c>
      <c r="G25" s="752"/>
      <c r="H25" s="540"/>
      <c r="I25" s="2179">
        <v>-955</v>
      </c>
      <c r="J25" s="752"/>
      <c r="K25" s="538"/>
      <c r="M25" s="749"/>
    </row>
    <row r="26" spans="1:13" s="105" customFormat="1" ht="18" customHeight="1" x14ac:dyDescent="0.2">
      <c r="A26" s="18">
        <v>2008</v>
      </c>
      <c r="B26" s="378"/>
      <c r="C26" s="2179">
        <v>1327</v>
      </c>
      <c r="D26" s="752"/>
      <c r="E26" s="540"/>
      <c r="F26" s="2179">
        <v>1800</v>
      </c>
      <c r="G26" s="752"/>
      <c r="H26" s="540"/>
      <c r="I26" s="2179">
        <v>-473</v>
      </c>
      <c r="J26" s="752"/>
      <c r="K26" s="538"/>
      <c r="M26" s="749"/>
    </row>
    <row r="27" spans="1:13" s="105" customFormat="1" ht="18" customHeight="1" x14ac:dyDescent="0.2">
      <c r="A27" s="18">
        <v>2009</v>
      </c>
      <c r="B27" s="378"/>
      <c r="C27" s="2179">
        <v>1459</v>
      </c>
      <c r="D27" s="752"/>
      <c r="E27" s="540"/>
      <c r="F27" s="2179">
        <v>2328</v>
      </c>
      <c r="G27" s="752"/>
      <c r="H27" s="540"/>
      <c r="I27" s="2179">
        <v>-869</v>
      </c>
      <c r="J27" s="752"/>
      <c r="K27" s="538"/>
      <c r="M27" s="749"/>
    </row>
    <row r="28" spans="1:13" s="105" customFormat="1" ht="18" customHeight="1" x14ac:dyDescent="0.2">
      <c r="A28" s="18">
        <v>2010</v>
      </c>
      <c r="B28" s="378"/>
      <c r="C28" s="2179">
        <v>1628</v>
      </c>
      <c r="D28" s="752"/>
      <c r="E28" s="540"/>
      <c r="F28" s="2179">
        <v>3064</v>
      </c>
      <c r="G28" s="752"/>
      <c r="H28" s="540"/>
      <c r="I28" s="2179">
        <v>-1436</v>
      </c>
      <c r="J28" s="752"/>
      <c r="K28" s="538"/>
      <c r="M28" s="749"/>
    </row>
    <row r="29" spans="1:13" s="105" customFormat="1" ht="18" customHeight="1" x14ac:dyDescent="0.2">
      <c r="A29" s="18">
        <v>2011</v>
      </c>
      <c r="B29" s="378"/>
      <c r="C29" s="2179">
        <v>1739</v>
      </c>
      <c r="D29" s="752"/>
      <c r="E29" s="540"/>
      <c r="F29" s="2179">
        <v>4509</v>
      </c>
      <c r="G29" s="752"/>
      <c r="H29" s="540"/>
      <c r="I29" s="2179">
        <v>-2770</v>
      </c>
      <c r="J29" s="752"/>
      <c r="K29" s="538"/>
      <c r="M29" s="749"/>
    </row>
    <row r="30" spans="1:13" s="105" customFormat="1" ht="18" customHeight="1" x14ac:dyDescent="0.2">
      <c r="A30" s="18">
        <v>2012</v>
      </c>
      <c r="B30" s="378"/>
      <c r="C30" s="2179">
        <v>1807</v>
      </c>
      <c r="D30" s="752"/>
      <c r="E30" s="540"/>
      <c r="F30" s="2179">
        <v>7044</v>
      </c>
      <c r="G30" s="752"/>
      <c r="H30" s="540"/>
      <c r="I30" s="2179">
        <v>-5237</v>
      </c>
      <c r="J30" s="752"/>
      <c r="K30" s="538"/>
      <c r="M30" s="749"/>
    </row>
    <row r="31" spans="1:13" s="105" customFormat="1" ht="18" customHeight="1" x14ac:dyDescent="0.2">
      <c r="A31" s="18">
        <v>2013</v>
      </c>
      <c r="B31" s="378"/>
      <c r="C31" s="2179">
        <v>1719</v>
      </c>
      <c r="D31" s="752"/>
      <c r="E31" s="540"/>
      <c r="F31" s="2179">
        <v>9977</v>
      </c>
      <c r="G31" s="752"/>
      <c r="H31" s="540"/>
      <c r="I31" s="2179">
        <v>-8258</v>
      </c>
      <c r="J31" s="752"/>
      <c r="K31" s="538"/>
      <c r="M31" s="749"/>
    </row>
    <row r="32" spans="1:13" s="105" customFormat="1" ht="18" customHeight="1" x14ac:dyDescent="0.2">
      <c r="A32" s="18">
        <v>2014</v>
      </c>
      <c r="B32" s="378"/>
      <c r="C32" s="2179">
        <v>1769</v>
      </c>
      <c r="D32" s="752"/>
      <c r="E32" s="540"/>
      <c r="F32" s="2179">
        <v>44203</v>
      </c>
      <c r="G32" s="752"/>
      <c r="H32" s="540"/>
      <c r="I32" s="2179">
        <v>-42434</v>
      </c>
      <c r="J32" s="752"/>
      <c r="K32" s="538"/>
      <c r="M32" s="749"/>
    </row>
    <row r="33" spans="1:13" s="105" customFormat="1" ht="18" customHeight="1" x14ac:dyDescent="0.2">
      <c r="A33" s="2062">
        <v>2015</v>
      </c>
      <c r="B33" s="378"/>
      <c r="C33" s="2179">
        <v>1924</v>
      </c>
      <c r="D33" s="752"/>
      <c r="E33" s="540"/>
      <c r="F33" s="2179">
        <v>54208</v>
      </c>
      <c r="G33" s="752"/>
      <c r="H33" s="540"/>
      <c r="I33" s="2179">
        <v>-52284</v>
      </c>
      <c r="J33" s="752"/>
      <c r="K33" s="538"/>
      <c r="M33" s="749"/>
    </row>
    <row r="34" spans="1:13" s="105" customFormat="1" ht="10.15" customHeight="1" thickBot="1" x14ac:dyDescent="0.25">
      <c r="A34" s="2071"/>
      <c r="B34" s="2173"/>
      <c r="C34" s="2180"/>
      <c r="D34" s="754"/>
      <c r="E34" s="753"/>
      <c r="F34" s="754"/>
      <c r="G34" s="754"/>
      <c r="H34" s="753"/>
      <c r="I34" s="754"/>
      <c r="J34" s="754"/>
      <c r="K34" s="755"/>
      <c r="M34" s="749"/>
    </row>
    <row r="35" spans="1:13" x14ac:dyDescent="0.2">
      <c r="A35" s="383"/>
      <c r="B35" s="383"/>
      <c r="C35" s="384"/>
      <c r="D35" s="384"/>
      <c r="E35" s="384"/>
      <c r="F35" s="384"/>
      <c r="G35" s="384"/>
      <c r="H35" s="384"/>
      <c r="I35" s="384"/>
      <c r="J35" s="384"/>
      <c r="K35" s="384"/>
    </row>
    <row r="36" spans="1:13" x14ac:dyDescent="0.2">
      <c r="A36" s="354" t="s">
        <v>854</v>
      </c>
      <c r="B36" s="2053"/>
      <c r="C36" s="354"/>
      <c r="D36" s="2053"/>
      <c r="E36" s="354"/>
      <c r="F36" s="354"/>
      <c r="G36" s="2053"/>
      <c r="H36" s="354"/>
      <c r="I36" s="354"/>
      <c r="J36" s="2053"/>
      <c r="K36" s="354"/>
    </row>
    <row r="37" spans="1:13" x14ac:dyDescent="0.2">
      <c r="A37" s="354" t="s">
        <v>23</v>
      </c>
      <c r="B37" s="2053"/>
      <c r="C37" s="354"/>
      <c r="D37" s="2053"/>
      <c r="E37" s="354"/>
      <c r="F37" s="354"/>
      <c r="G37" s="2053"/>
      <c r="H37" s="354"/>
      <c r="I37" s="354"/>
      <c r="J37" s="2053"/>
      <c r="K37" s="354"/>
    </row>
    <row r="38" spans="1:13" x14ac:dyDescent="0.2">
      <c r="A38" s="385"/>
      <c r="B38" s="385"/>
      <c r="C38" s="385"/>
      <c r="D38" s="385"/>
      <c r="E38" s="385"/>
      <c r="F38" s="385"/>
      <c r="G38" s="385"/>
      <c r="H38" s="385"/>
      <c r="I38" s="756"/>
      <c r="J38" s="756"/>
      <c r="K38" s="756"/>
    </row>
    <row r="43" spans="1:13" x14ac:dyDescent="0.2">
      <c r="A43"/>
      <c r="B43"/>
    </row>
    <row r="44" spans="1:13" x14ac:dyDescent="0.2">
      <c r="A44"/>
      <c r="B44"/>
    </row>
    <row r="45" spans="1:13" x14ac:dyDescent="0.2">
      <c r="A45"/>
      <c r="B45"/>
    </row>
  </sheetData>
  <mergeCells count="11">
    <mergeCell ref="A2:K2"/>
    <mergeCell ref="A3:K3"/>
    <mergeCell ref="A4:K4"/>
    <mergeCell ref="A5:K5"/>
    <mergeCell ref="A6:A8"/>
    <mergeCell ref="C7:D7"/>
    <mergeCell ref="C8:D8"/>
    <mergeCell ref="F7:G7"/>
    <mergeCell ref="F8:G8"/>
    <mergeCell ref="I7:J7"/>
    <mergeCell ref="I8:J8"/>
  </mergeCells>
  <printOptions horizontalCentered="1"/>
  <pageMargins left="0.7" right="0.7" top="0.75" bottom="0.5" header="0.3" footer="0.3"/>
  <pageSetup scale="83"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L41"/>
  <sheetViews>
    <sheetView zoomScaleNormal="100" workbookViewId="0">
      <selection activeCell="D10" sqref="D10"/>
    </sheetView>
  </sheetViews>
  <sheetFormatPr defaultRowHeight="12.75" x14ac:dyDescent="0.2"/>
  <cols>
    <col min="1" max="1" width="18.28515625" style="547" customWidth="1"/>
    <col min="2" max="6" width="25" style="547" customWidth="1"/>
  </cols>
  <sheetData>
    <row r="1" spans="1:6" s="547" customFormat="1" ht="18" customHeight="1" x14ac:dyDescent="0.2">
      <c r="A1" s="546"/>
      <c r="B1" s="201"/>
      <c r="C1" s="201"/>
      <c r="D1" s="201"/>
      <c r="E1" s="201"/>
      <c r="F1" s="202"/>
    </row>
    <row r="2" spans="1:6" s="548" customFormat="1" ht="20.25" x14ac:dyDescent="0.2">
      <c r="A2" s="2556" t="s">
        <v>372</v>
      </c>
      <c r="B2" s="2557"/>
      <c r="C2" s="2557"/>
      <c r="D2" s="2557"/>
      <c r="E2" s="2557"/>
      <c r="F2" s="2558"/>
    </row>
    <row r="3" spans="1:6" s="549" customFormat="1" ht="23.25" x14ac:dyDescent="0.2">
      <c r="A3" s="2559" t="s">
        <v>405</v>
      </c>
      <c r="B3" s="2560"/>
      <c r="C3" s="2560"/>
      <c r="D3" s="2560"/>
      <c r="E3" s="2560"/>
      <c r="F3" s="2561"/>
    </row>
    <row r="4" spans="1:6" s="549" customFormat="1" ht="29.25" customHeight="1" thickBot="1" x14ac:dyDescent="0.25">
      <c r="A4" s="3221" t="s">
        <v>350</v>
      </c>
      <c r="B4" s="3222"/>
      <c r="C4" s="3222"/>
      <c r="D4" s="3222"/>
      <c r="E4" s="3222"/>
      <c r="F4" s="3223"/>
    </row>
    <row r="5" spans="1:6" s="547" customFormat="1" ht="9.75" customHeight="1" x14ac:dyDescent="0.2">
      <c r="A5" s="2642" t="s">
        <v>84</v>
      </c>
      <c r="B5" s="216"/>
      <c r="C5" s="216"/>
      <c r="D5" s="2051"/>
      <c r="E5" s="216"/>
      <c r="F5" s="217"/>
    </row>
    <row r="6" spans="1:6" s="446" customFormat="1" ht="54" customHeight="1" x14ac:dyDescent="0.2">
      <c r="A6" s="2644"/>
      <c r="B6" s="2176" t="s">
        <v>947</v>
      </c>
      <c r="C6" s="2176" t="s">
        <v>948</v>
      </c>
      <c r="D6" s="2176" t="s">
        <v>950</v>
      </c>
      <c r="E6" s="2176" t="s">
        <v>949</v>
      </c>
      <c r="F6" s="2066" t="s">
        <v>951</v>
      </c>
    </row>
    <row r="7" spans="1:6" s="557" customFormat="1" ht="15.75" customHeight="1" x14ac:dyDescent="0.2">
      <c r="A7" s="2644"/>
      <c r="B7" s="2087" t="s">
        <v>15</v>
      </c>
      <c r="C7" s="2087" t="s">
        <v>15</v>
      </c>
      <c r="D7" s="2087" t="s">
        <v>15</v>
      </c>
      <c r="E7" s="2087" t="s">
        <v>15</v>
      </c>
      <c r="F7" s="2088" t="s">
        <v>15</v>
      </c>
    </row>
    <row r="8" spans="1:6" s="446" customFormat="1" ht="7.5" customHeight="1" thickBot="1" x14ac:dyDescent="0.25">
      <c r="A8" s="2646"/>
      <c r="B8" s="559"/>
      <c r="C8" s="559"/>
      <c r="D8" s="559"/>
      <c r="E8" s="159"/>
      <c r="F8" s="2488"/>
    </row>
    <row r="9" spans="1:6" s="446" customFormat="1" ht="9" customHeight="1" x14ac:dyDescent="0.2">
      <c r="A9" s="2174"/>
      <c r="B9" s="2491"/>
      <c r="C9" s="2491"/>
      <c r="D9" s="2491"/>
      <c r="E9" s="2491"/>
      <c r="F9" s="2492"/>
    </row>
    <row r="10" spans="1:6" s="446" customFormat="1" ht="26.25" customHeight="1" x14ac:dyDescent="0.2">
      <c r="A10" s="2175">
        <v>1980</v>
      </c>
      <c r="B10" s="2443">
        <v>4.5</v>
      </c>
      <c r="C10" s="2443">
        <v>3.9</v>
      </c>
      <c r="D10" s="2491" t="s">
        <v>906</v>
      </c>
      <c r="E10" s="2443">
        <v>2.1</v>
      </c>
      <c r="F10" s="2444">
        <f t="shared" ref="F10:F33" si="0">B10-IF(ISNUMBER(C10),C10,0)-IF(ISNUMBER(D10),D10,0)-IF(ISNUMBER(E10),E10,0)</f>
        <v>-1.5</v>
      </c>
    </row>
    <row r="11" spans="1:6" s="446" customFormat="1" ht="26.25" customHeight="1" x14ac:dyDescent="0.2">
      <c r="A11" s="2175">
        <v>1985</v>
      </c>
      <c r="B11" s="2445">
        <v>14.2</v>
      </c>
      <c r="C11" s="2445">
        <v>3.5</v>
      </c>
      <c r="D11" s="2445" t="s">
        <v>906</v>
      </c>
      <c r="E11" s="2445">
        <v>4.2</v>
      </c>
      <c r="F11" s="2446">
        <f t="shared" si="0"/>
        <v>6.4999999999999991</v>
      </c>
    </row>
    <row r="12" spans="1:6" s="446" customFormat="1" ht="26.25" customHeight="1" x14ac:dyDescent="0.2">
      <c r="A12" s="2175">
        <v>1990</v>
      </c>
      <c r="B12" s="2445">
        <v>21.2</v>
      </c>
      <c r="C12" s="2445">
        <v>2</v>
      </c>
      <c r="D12" s="2445" t="s">
        <v>906</v>
      </c>
      <c r="E12" s="2445">
        <v>2.2000000000000002</v>
      </c>
      <c r="F12" s="2446">
        <f t="shared" si="0"/>
        <v>17</v>
      </c>
    </row>
    <row r="13" spans="1:6" s="446" customFormat="1" ht="18" customHeight="1" x14ac:dyDescent="0.2">
      <c r="A13" s="2175">
        <v>1995</v>
      </c>
      <c r="B13" s="2445">
        <v>22</v>
      </c>
      <c r="C13" s="2445">
        <v>2</v>
      </c>
      <c r="D13" s="2493">
        <v>4.3499999999999996</v>
      </c>
      <c r="E13" s="2445" t="s">
        <v>916</v>
      </c>
      <c r="F13" s="2446">
        <f t="shared" si="0"/>
        <v>15.65</v>
      </c>
    </row>
    <row r="14" spans="1:6" s="446" customFormat="1" ht="18" customHeight="1" x14ac:dyDescent="0.2">
      <c r="A14" s="2175" t="s">
        <v>373</v>
      </c>
      <c r="B14" s="2445">
        <v>22</v>
      </c>
      <c r="C14" s="2445">
        <v>2</v>
      </c>
      <c r="D14" s="2494">
        <v>4.0199999999999996</v>
      </c>
      <c r="E14" s="2445" t="s">
        <v>916</v>
      </c>
      <c r="F14" s="2446">
        <f t="shared" si="0"/>
        <v>15.98</v>
      </c>
    </row>
    <row r="15" spans="1:6" s="446" customFormat="1" ht="18" customHeight="1" x14ac:dyDescent="0.2">
      <c r="A15" s="2175" t="s">
        <v>374</v>
      </c>
      <c r="B15" s="2445">
        <v>23</v>
      </c>
      <c r="C15" s="2445">
        <v>1</v>
      </c>
      <c r="D15" s="2494">
        <v>4.49</v>
      </c>
      <c r="E15" s="2445" t="s">
        <v>916</v>
      </c>
      <c r="F15" s="2446">
        <f t="shared" si="0"/>
        <v>17.509999999999998</v>
      </c>
    </row>
    <row r="16" spans="1:6" s="446" customFormat="1" ht="18" customHeight="1" x14ac:dyDescent="0.2">
      <c r="A16" s="2175" t="s">
        <v>375</v>
      </c>
      <c r="B16" s="2445">
        <v>23</v>
      </c>
      <c r="C16" s="2445">
        <v>1</v>
      </c>
      <c r="D16" s="2494">
        <v>2.2599999999999998</v>
      </c>
      <c r="E16" s="2445" t="s">
        <v>916</v>
      </c>
      <c r="F16" s="2446">
        <f t="shared" si="0"/>
        <v>19.740000000000002</v>
      </c>
    </row>
    <row r="17" spans="1:6" s="446" customFormat="1" ht="18" customHeight="1" x14ac:dyDescent="0.2">
      <c r="A17" s="2175" t="s">
        <v>376</v>
      </c>
      <c r="B17" s="2445">
        <v>23</v>
      </c>
      <c r="C17" s="2445">
        <v>1</v>
      </c>
      <c r="D17" s="2494">
        <v>19.22</v>
      </c>
      <c r="E17" s="2445" t="s">
        <v>916</v>
      </c>
      <c r="F17" s="2446">
        <f t="shared" si="0"/>
        <v>2.7800000000000011</v>
      </c>
    </row>
    <row r="18" spans="1:6" s="446" customFormat="1" ht="18" customHeight="1" x14ac:dyDescent="0.2">
      <c r="A18" s="2175" t="s">
        <v>377</v>
      </c>
      <c r="B18" s="2445">
        <v>24</v>
      </c>
      <c r="C18" s="2445">
        <v>1</v>
      </c>
      <c r="D18" s="2494">
        <v>91.03</v>
      </c>
      <c r="E18" s="2445" t="s">
        <v>916</v>
      </c>
      <c r="F18" s="2446">
        <f t="shared" si="0"/>
        <v>-68.03</v>
      </c>
    </row>
    <row r="19" spans="1:6" s="446" customFormat="1" ht="18" customHeight="1" x14ac:dyDescent="0.2">
      <c r="A19" s="2175" t="s">
        <v>378</v>
      </c>
      <c r="B19" s="2445">
        <v>24</v>
      </c>
      <c r="C19" s="2445">
        <v>1</v>
      </c>
      <c r="D19" s="2494">
        <v>4.53</v>
      </c>
      <c r="E19" s="2445" t="s">
        <v>916</v>
      </c>
      <c r="F19" s="2446">
        <f t="shared" si="0"/>
        <v>18.47</v>
      </c>
    </row>
    <row r="20" spans="1:6" s="446" customFormat="1" ht="18" customHeight="1" x14ac:dyDescent="0.2">
      <c r="A20" s="2175">
        <v>2002</v>
      </c>
      <c r="B20" s="2445">
        <v>25</v>
      </c>
      <c r="C20" s="2445">
        <v>1</v>
      </c>
      <c r="D20" s="2494">
        <v>4.8899999999999997</v>
      </c>
      <c r="E20" s="2445" t="s">
        <v>916</v>
      </c>
      <c r="F20" s="2446">
        <f t="shared" si="0"/>
        <v>19.11</v>
      </c>
    </row>
    <row r="21" spans="1:6" s="446" customFormat="1" ht="18" customHeight="1" x14ac:dyDescent="0.2">
      <c r="A21" s="2175">
        <v>2003</v>
      </c>
      <c r="B21" s="2445">
        <v>25</v>
      </c>
      <c r="C21" s="2445">
        <v>1</v>
      </c>
      <c r="D21" s="2494">
        <v>5.0199999999999996</v>
      </c>
      <c r="E21" s="2445" t="s">
        <v>916</v>
      </c>
      <c r="F21" s="2446">
        <f t="shared" si="0"/>
        <v>18.98</v>
      </c>
    </row>
    <row r="22" spans="1:6" s="446" customFormat="1" ht="18" customHeight="1" x14ac:dyDescent="0.2">
      <c r="A22" s="2175">
        <v>2004</v>
      </c>
      <c r="B22" s="2445">
        <v>27</v>
      </c>
      <c r="C22" s="2445">
        <v>1</v>
      </c>
      <c r="D22" s="2494">
        <v>10.119999999999999</v>
      </c>
      <c r="E22" s="2445" t="s">
        <v>916</v>
      </c>
      <c r="F22" s="2446">
        <f t="shared" si="0"/>
        <v>15.88</v>
      </c>
    </row>
    <row r="23" spans="1:6" s="446" customFormat="1" ht="18" customHeight="1" x14ac:dyDescent="0.2">
      <c r="A23" s="2175">
        <v>2005</v>
      </c>
      <c r="B23" s="2445">
        <v>26</v>
      </c>
      <c r="C23" s="2445">
        <v>0.70177900000000004</v>
      </c>
      <c r="D23" s="2494">
        <v>13.76</v>
      </c>
      <c r="E23" s="2445" t="s">
        <v>916</v>
      </c>
      <c r="F23" s="2446">
        <f t="shared" si="0"/>
        <v>11.538221000000002</v>
      </c>
    </row>
    <row r="24" spans="1:6" s="446" customFormat="1" ht="18" customHeight="1" x14ac:dyDescent="0.2">
      <c r="A24" s="2175">
        <v>2006</v>
      </c>
      <c r="B24" s="2445">
        <v>58</v>
      </c>
      <c r="C24" s="2445">
        <v>1</v>
      </c>
      <c r="D24" s="2494">
        <v>70.099999999999994</v>
      </c>
      <c r="E24" s="2445" t="s">
        <v>916</v>
      </c>
      <c r="F24" s="2446">
        <f t="shared" si="0"/>
        <v>-13.099999999999994</v>
      </c>
    </row>
    <row r="25" spans="1:6" s="446" customFormat="1" ht="18" customHeight="1" x14ac:dyDescent="0.2">
      <c r="A25" s="2175">
        <v>2007</v>
      </c>
      <c r="B25" s="2445">
        <v>81</v>
      </c>
      <c r="C25" s="2445" t="s">
        <v>379</v>
      </c>
      <c r="D25" s="2494">
        <v>71.87</v>
      </c>
      <c r="E25" s="2445" t="s">
        <v>916</v>
      </c>
      <c r="F25" s="2446">
        <f t="shared" si="0"/>
        <v>9.1299999999999955</v>
      </c>
    </row>
    <row r="26" spans="1:6" s="446" customFormat="1" ht="18" customHeight="1" x14ac:dyDescent="0.2">
      <c r="A26" s="2175">
        <v>2008</v>
      </c>
      <c r="B26" s="2445">
        <v>90</v>
      </c>
      <c r="C26" s="2445" t="s">
        <v>379</v>
      </c>
      <c r="D26" s="2494">
        <v>84.62</v>
      </c>
      <c r="E26" s="2445" t="s">
        <v>916</v>
      </c>
      <c r="F26" s="2446">
        <f t="shared" si="0"/>
        <v>5.3799999999999955</v>
      </c>
    </row>
    <row r="27" spans="1:6" s="446" customFormat="1" ht="18" customHeight="1" x14ac:dyDescent="0.2">
      <c r="A27" s="2175" t="s">
        <v>380</v>
      </c>
      <c r="B27" s="2445">
        <v>95</v>
      </c>
      <c r="C27" s="2445" t="s">
        <v>379</v>
      </c>
      <c r="D27" s="2494">
        <v>85.64</v>
      </c>
      <c r="E27" s="2445" t="s">
        <v>916</v>
      </c>
      <c r="F27" s="2446">
        <f t="shared" si="0"/>
        <v>9.36</v>
      </c>
    </row>
    <row r="28" spans="1:6" s="446" customFormat="1" ht="18" customHeight="1" x14ac:dyDescent="0.2">
      <c r="A28" s="2175">
        <v>2010</v>
      </c>
      <c r="B28" s="2445">
        <v>93</v>
      </c>
      <c r="C28" s="2445" t="s">
        <v>379</v>
      </c>
      <c r="D28" s="2494">
        <v>97.08</v>
      </c>
      <c r="E28" s="2445">
        <v>12</v>
      </c>
      <c r="F28" s="2446">
        <f t="shared" si="0"/>
        <v>-16.079999999999998</v>
      </c>
    </row>
    <row r="29" spans="1:6" s="446" customFormat="1" ht="18" customHeight="1" x14ac:dyDescent="0.2">
      <c r="A29" s="2175">
        <v>2011</v>
      </c>
      <c r="B29" s="2445">
        <v>92</v>
      </c>
      <c r="C29" s="2445" t="s">
        <v>379</v>
      </c>
      <c r="D29" s="2494">
        <v>114.33</v>
      </c>
      <c r="E29" s="2445">
        <v>14</v>
      </c>
      <c r="F29" s="2446">
        <f t="shared" si="0"/>
        <v>-36.33</v>
      </c>
    </row>
    <row r="30" spans="1:6" s="446" customFormat="1" ht="18" customHeight="1" x14ac:dyDescent="0.2">
      <c r="A30" s="2175">
        <v>2012</v>
      </c>
      <c r="B30" s="2445">
        <v>92</v>
      </c>
      <c r="C30" s="2445" t="s">
        <v>379</v>
      </c>
      <c r="D30" s="2494">
        <v>95.07</v>
      </c>
      <c r="E30" s="2445">
        <v>20</v>
      </c>
      <c r="F30" s="2446">
        <f t="shared" si="0"/>
        <v>-23.069999999999993</v>
      </c>
    </row>
    <row r="31" spans="1:6" s="446" customFormat="1" ht="18" customHeight="1" x14ac:dyDescent="0.2">
      <c r="A31" s="2175">
        <v>2013</v>
      </c>
      <c r="B31" s="2445">
        <v>110</v>
      </c>
      <c r="C31" s="2445" t="s">
        <v>379</v>
      </c>
      <c r="D31" s="2494">
        <v>89.2</v>
      </c>
      <c r="E31" s="2445">
        <v>25</v>
      </c>
      <c r="F31" s="2446">
        <f t="shared" si="0"/>
        <v>-4.2000000000000028</v>
      </c>
    </row>
    <row r="32" spans="1:6" s="446" customFormat="1" ht="18" customHeight="1" x14ac:dyDescent="0.2">
      <c r="A32" s="2175">
        <v>2014</v>
      </c>
      <c r="B32" s="2445">
        <v>122</v>
      </c>
      <c r="C32" s="2445" t="s">
        <v>379</v>
      </c>
      <c r="D32" s="2494">
        <v>96.52</v>
      </c>
      <c r="E32" s="2445">
        <v>18</v>
      </c>
      <c r="F32" s="2446">
        <f t="shared" si="0"/>
        <v>7.480000000000004</v>
      </c>
    </row>
    <row r="33" spans="1:12" s="446" customFormat="1" ht="18" customHeight="1" x14ac:dyDescent="0.2">
      <c r="A33" s="2175">
        <v>2015</v>
      </c>
      <c r="B33" s="2445">
        <v>212</v>
      </c>
      <c r="C33" s="2445" t="s">
        <v>379</v>
      </c>
      <c r="D33" s="2494">
        <v>102.59</v>
      </c>
      <c r="E33" s="2445">
        <v>32</v>
      </c>
      <c r="F33" s="2446">
        <f t="shared" si="0"/>
        <v>77.41</v>
      </c>
    </row>
    <row r="34" spans="1:12" s="547" customFormat="1" ht="7.15" customHeight="1" thickBot="1" x14ac:dyDescent="0.25">
      <c r="A34" s="2307"/>
      <c r="B34" s="2495"/>
      <c r="C34" s="2495"/>
      <c r="D34" s="2496"/>
      <c r="E34" s="2497"/>
      <c r="F34" s="2498"/>
    </row>
    <row r="35" spans="1:12" s="105" customFormat="1" ht="9" customHeight="1" x14ac:dyDescent="0.2">
      <c r="A35" s="564"/>
      <c r="B35" s="565"/>
      <c r="C35" s="565"/>
      <c r="D35" s="565"/>
      <c r="E35" s="565"/>
      <c r="F35" s="565"/>
      <c r="G35" s="385"/>
      <c r="H35" s="756"/>
      <c r="J35" s="292"/>
      <c r="K35" s="292"/>
      <c r="L35" s="292"/>
    </row>
    <row r="36" spans="1:12" s="105" customFormat="1" ht="13.15" customHeight="1" x14ac:dyDescent="0.2">
      <c r="A36" s="2049" t="s">
        <v>855</v>
      </c>
      <c r="B36" s="2049"/>
      <c r="C36" s="2049"/>
      <c r="D36" s="2049"/>
      <c r="E36" s="2049"/>
      <c r="F36" s="2053"/>
      <c r="G36" s="385"/>
      <c r="H36" s="756"/>
      <c r="J36" s="292"/>
      <c r="K36" s="292"/>
      <c r="L36" s="292"/>
    </row>
    <row r="37" spans="1:12" s="446" customFormat="1" x14ac:dyDescent="0.2">
      <c r="A37" s="2049" t="s">
        <v>23</v>
      </c>
      <c r="B37" s="2049"/>
      <c r="C37" s="2049"/>
      <c r="D37" s="2049"/>
      <c r="E37" s="2049"/>
      <c r="F37" s="2053"/>
    </row>
    <row r="38" spans="1:12" s="446" customFormat="1" x14ac:dyDescent="0.2">
      <c r="A38" s="2049" t="s">
        <v>381</v>
      </c>
      <c r="B38" s="2049"/>
      <c r="C38" s="2049"/>
      <c r="D38" s="2049"/>
      <c r="E38" s="2049"/>
      <c r="F38" s="2053"/>
    </row>
    <row r="39" spans="1:12" ht="12.6" customHeight="1" x14ac:dyDescent="0.2">
      <c r="A39" s="2049" t="s">
        <v>382</v>
      </c>
      <c r="B39" s="2049"/>
      <c r="C39" s="2049"/>
      <c r="D39" s="2049"/>
      <c r="E39" s="2049"/>
      <c r="F39" s="2053"/>
    </row>
    <row r="41" spans="1:12" x14ac:dyDescent="0.2">
      <c r="A41" s="759"/>
    </row>
  </sheetData>
  <mergeCells count="4">
    <mergeCell ref="A2:F2"/>
    <mergeCell ref="A3:F3"/>
    <mergeCell ref="A4:F4"/>
    <mergeCell ref="A5:A8"/>
  </mergeCells>
  <printOptions horizontalCentered="1"/>
  <pageMargins left="0.7" right="0.7" top="0.75" bottom="0.5" header="0.3" footer="0.3"/>
  <pageSetup scale="74"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S39"/>
  <sheetViews>
    <sheetView zoomScaleNormal="100" workbookViewId="0">
      <selection activeCell="D10" sqref="D10"/>
    </sheetView>
  </sheetViews>
  <sheetFormatPr defaultRowHeight="12.75" x14ac:dyDescent="0.2"/>
  <cols>
    <col min="1" max="1" width="13.7109375" style="105" customWidth="1"/>
    <col min="2" max="2" width="3.28515625" style="105" customWidth="1"/>
    <col min="3" max="3" width="13.28515625" style="105" customWidth="1"/>
    <col min="4" max="4" width="7.5703125" style="105" customWidth="1"/>
    <col min="5" max="5" width="2.140625" style="105" customWidth="1"/>
    <col min="6" max="6" width="7.42578125" style="105" customWidth="1"/>
    <col min="7" max="7" width="5.85546875" style="105" customWidth="1"/>
    <col min="8" max="8" width="4.28515625" style="105" customWidth="1"/>
    <col min="9" max="9" width="11.7109375" style="105" customWidth="1"/>
    <col min="10" max="10" width="7.7109375" style="105" customWidth="1"/>
    <col min="11" max="11" width="4.28515625" style="105" customWidth="1"/>
    <col min="12" max="13" width="11.7109375" style="105" customWidth="1"/>
    <col min="14" max="14" width="4.28515625" style="105" customWidth="1"/>
    <col min="15" max="19" width="9.140625" style="105"/>
  </cols>
  <sheetData>
    <row r="1" spans="1:19" x14ac:dyDescent="0.2">
      <c r="A1" s="32"/>
      <c r="B1" s="33"/>
      <c r="C1" s="33"/>
      <c r="D1" s="33"/>
      <c r="E1" s="33"/>
      <c r="F1" s="33"/>
      <c r="G1" s="33"/>
      <c r="H1" s="33"/>
      <c r="I1" s="33"/>
      <c r="J1" s="33"/>
      <c r="K1" s="33"/>
      <c r="L1" s="33"/>
      <c r="M1" s="33"/>
      <c r="N1" s="34"/>
    </row>
    <row r="2" spans="1:19" ht="20.25" x14ac:dyDescent="0.3">
      <c r="A2" s="2546" t="s">
        <v>383</v>
      </c>
      <c r="B2" s="2547"/>
      <c r="C2" s="2547"/>
      <c r="D2" s="2547"/>
      <c r="E2" s="2547"/>
      <c r="F2" s="2547"/>
      <c r="G2" s="2547"/>
      <c r="H2" s="2547"/>
      <c r="I2" s="2547"/>
      <c r="J2" s="2547"/>
      <c r="K2" s="2547"/>
      <c r="L2" s="2547"/>
      <c r="M2" s="2547"/>
      <c r="N2" s="2548"/>
      <c r="O2" s="143"/>
      <c r="P2" s="143"/>
      <c r="Q2" s="143"/>
      <c r="R2" s="143"/>
      <c r="S2" s="143"/>
    </row>
    <row r="3" spans="1:19" ht="18" x14ac:dyDescent="0.2">
      <c r="A3" s="2559" t="s">
        <v>952</v>
      </c>
      <c r="B3" s="2560"/>
      <c r="C3" s="2560"/>
      <c r="D3" s="2560"/>
      <c r="E3" s="2560"/>
      <c r="F3" s="2560"/>
      <c r="G3" s="2560"/>
      <c r="H3" s="2560"/>
      <c r="I3" s="2560"/>
      <c r="J3" s="2560"/>
      <c r="K3" s="2560"/>
      <c r="L3" s="2560"/>
      <c r="M3" s="2560"/>
      <c r="N3" s="2561"/>
    </row>
    <row r="4" spans="1:19" ht="24" customHeight="1" x14ac:dyDescent="0.2">
      <c r="A4" s="2562" t="s">
        <v>350</v>
      </c>
      <c r="B4" s="2563"/>
      <c r="C4" s="2563"/>
      <c r="D4" s="2563"/>
      <c r="E4" s="2563"/>
      <c r="F4" s="2563"/>
      <c r="G4" s="2563"/>
      <c r="H4" s="2563"/>
      <c r="I4" s="2563"/>
      <c r="J4" s="2563"/>
      <c r="K4" s="2563"/>
      <c r="L4" s="2563"/>
      <c r="M4" s="2563"/>
      <c r="N4" s="2564"/>
      <c r="O4" s="519"/>
      <c r="P4" s="519"/>
      <c r="Q4" s="519"/>
      <c r="R4" s="519"/>
      <c r="S4" s="519"/>
    </row>
    <row r="5" spans="1:19" ht="15.6" customHeight="1" x14ac:dyDescent="0.2">
      <c r="A5" s="3152" t="s">
        <v>84</v>
      </c>
      <c r="B5" s="3231"/>
      <c r="C5" s="3233" t="s">
        <v>384</v>
      </c>
      <c r="D5" s="3234"/>
      <c r="E5" s="3237" t="s">
        <v>385</v>
      </c>
      <c r="F5" s="3238"/>
      <c r="G5" s="3238"/>
      <c r="H5" s="3238"/>
      <c r="I5" s="3238"/>
      <c r="J5" s="3238"/>
      <c r="K5" s="3238"/>
      <c r="L5" s="3238"/>
      <c r="M5" s="3238"/>
      <c r="N5" s="3239"/>
      <c r="O5" s="524"/>
      <c r="P5" s="524"/>
      <c r="Q5" s="524"/>
      <c r="R5" s="524"/>
      <c r="S5" s="524"/>
    </row>
    <row r="6" spans="1:19" ht="15.6" customHeight="1" x14ac:dyDescent="0.2">
      <c r="A6" s="3152"/>
      <c r="B6" s="3231"/>
      <c r="C6" s="3233"/>
      <c r="D6" s="3234"/>
      <c r="E6" s="3237"/>
      <c r="F6" s="3238"/>
      <c r="G6" s="3238"/>
      <c r="H6" s="3238"/>
      <c r="I6" s="3238"/>
      <c r="J6" s="3238"/>
      <c r="K6" s="3238"/>
      <c r="L6" s="3238"/>
      <c r="M6" s="3238"/>
      <c r="N6" s="3239"/>
      <c r="O6" s="524"/>
      <c r="P6" s="524"/>
      <c r="Q6" s="524"/>
      <c r="R6" s="524"/>
      <c r="S6" s="524"/>
    </row>
    <row r="7" spans="1:19" ht="15.75" x14ac:dyDescent="0.25">
      <c r="A7" s="3152"/>
      <c r="B7" s="3231"/>
      <c r="C7" s="3233"/>
      <c r="D7" s="3234"/>
      <c r="E7" s="2068"/>
      <c r="F7" s="2069"/>
      <c r="G7" s="2069"/>
      <c r="H7" s="763"/>
      <c r="I7" s="3228" t="s">
        <v>39</v>
      </c>
      <c r="J7" s="3228"/>
      <c r="K7" s="764"/>
      <c r="L7" s="3229" t="s">
        <v>735</v>
      </c>
      <c r="M7" s="3229"/>
      <c r="N7" s="765"/>
      <c r="O7" s="524"/>
      <c r="P7" s="524"/>
      <c r="Q7" s="524"/>
      <c r="R7" s="524"/>
      <c r="S7" s="524"/>
    </row>
    <row r="8" spans="1:19" ht="15.75" x14ac:dyDescent="0.2">
      <c r="A8" s="3152"/>
      <c r="B8" s="3231"/>
      <c r="C8" s="3233"/>
      <c r="D8" s="3234"/>
      <c r="E8" s="2068"/>
      <c r="F8" s="3220" t="s">
        <v>22</v>
      </c>
      <c r="G8" s="3220"/>
      <c r="H8" s="2183"/>
      <c r="I8" s="3220" t="s">
        <v>772</v>
      </c>
      <c r="J8" s="3220"/>
      <c r="K8" s="766"/>
      <c r="L8" s="3220" t="s">
        <v>772</v>
      </c>
      <c r="M8" s="3220"/>
      <c r="N8" s="369"/>
      <c r="O8" s="528"/>
      <c r="P8" s="528"/>
      <c r="Q8" s="528"/>
      <c r="R8" s="528"/>
      <c r="S8" s="528"/>
    </row>
    <row r="9" spans="1:19" ht="15.75" customHeight="1" thickBot="1" x14ac:dyDescent="0.25">
      <c r="A9" s="3154"/>
      <c r="B9" s="3232"/>
      <c r="C9" s="3235"/>
      <c r="D9" s="3236"/>
      <c r="E9" s="2187"/>
      <c r="F9" s="3240" t="s">
        <v>15</v>
      </c>
      <c r="G9" s="3240"/>
      <c r="H9" s="2188"/>
      <c r="I9" s="767"/>
      <c r="J9" s="767"/>
      <c r="K9" s="767"/>
      <c r="L9" s="767"/>
      <c r="M9" s="767"/>
      <c r="N9" s="768"/>
      <c r="O9" s="528"/>
      <c r="P9" s="528"/>
      <c r="Q9" s="528"/>
      <c r="R9" s="528"/>
      <c r="S9" s="528"/>
    </row>
    <row r="10" spans="1:19" ht="12.75" customHeight="1" x14ac:dyDescent="0.2">
      <c r="A10" s="3224"/>
      <c r="B10" s="3230"/>
      <c r="C10" s="769"/>
      <c r="D10" s="770"/>
      <c r="E10" s="2184"/>
      <c r="F10" s="747"/>
      <c r="G10" s="747"/>
      <c r="H10" s="771"/>
      <c r="I10" s="747"/>
      <c r="J10" s="771"/>
      <c r="K10" s="771"/>
      <c r="L10" s="747"/>
      <c r="M10" s="747"/>
      <c r="N10" s="772"/>
      <c r="O10" s="404"/>
      <c r="P10" s="404"/>
      <c r="Q10" s="404"/>
      <c r="R10" s="404"/>
      <c r="S10" s="404"/>
    </row>
    <row r="11" spans="1:19" ht="26.25" customHeight="1" x14ac:dyDescent="0.2">
      <c r="A11" s="3224">
        <v>1980</v>
      </c>
      <c r="B11" s="3230"/>
      <c r="C11" s="769">
        <v>4100</v>
      </c>
      <c r="D11" s="770"/>
      <c r="E11" s="2185"/>
      <c r="F11" s="2178">
        <v>4</v>
      </c>
      <c r="G11" s="750"/>
      <c r="H11" s="2102"/>
      <c r="I11" s="2233">
        <v>76.94</v>
      </c>
      <c r="J11" s="2102"/>
      <c r="K11" s="2102"/>
      <c r="L11" s="2233">
        <v>45</v>
      </c>
      <c r="M11" s="750"/>
      <c r="N11" s="773"/>
      <c r="O11" s="404"/>
      <c r="P11" s="404"/>
      <c r="Q11" s="404"/>
      <c r="R11" s="404"/>
      <c r="S11" s="404"/>
    </row>
    <row r="12" spans="1:19" ht="26.25" customHeight="1" x14ac:dyDescent="0.2">
      <c r="A12" s="3224">
        <v>1985</v>
      </c>
      <c r="B12" s="3230"/>
      <c r="C12" s="769">
        <v>3100</v>
      </c>
      <c r="D12" s="770"/>
      <c r="E12" s="2185"/>
      <c r="F12" s="2178">
        <v>4</v>
      </c>
      <c r="G12" s="750"/>
      <c r="H12" s="2102"/>
      <c r="I12" s="2178">
        <v>91</v>
      </c>
      <c r="J12" s="2102"/>
      <c r="K12" s="2102"/>
      <c r="L12" s="2178">
        <v>45</v>
      </c>
      <c r="M12" s="750"/>
      <c r="N12" s="773"/>
      <c r="O12" s="404"/>
      <c r="P12" s="404"/>
      <c r="Q12" s="404"/>
      <c r="R12" s="404"/>
      <c r="S12" s="404"/>
    </row>
    <row r="13" spans="1:19" ht="26.25" customHeight="1" x14ac:dyDescent="0.2">
      <c r="A13" s="3224">
        <v>1990</v>
      </c>
      <c r="B13" s="3230"/>
      <c r="C13" s="769">
        <v>2170</v>
      </c>
      <c r="D13" s="770"/>
      <c r="E13" s="2185"/>
      <c r="F13" s="2178">
        <v>2</v>
      </c>
      <c r="G13" s="750"/>
      <c r="H13" s="2102"/>
      <c r="I13" s="2178">
        <v>97</v>
      </c>
      <c r="J13" s="2102"/>
      <c r="K13" s="2102"/>
      <c r="L13" s="2178">
        <v>50</v>
      </c>
      <c r="M13" s="750"/>
      <c r="N13" s="773"/>
      <c r="O13" s="404"/>
      <c r="P13" s="404"/>
      <c r="Q13" s="404"/>
      <c r="R13" s="404"/>
      <c r="S13" s="404"/>
    </row>
    <row r="14" spans="1:19" ht="18" customHeight="1" x14ac:dyDescent="0.2">
      <c r="A14" s="3224">
        <v>1995</v>
      </c>
      <c r="B14" s="3230"/>
      <c r="C14" s="769">
        <v>1300</v>
      </c>
      <c r="D14" s="770"/>
      <c r="E14" s="2185"/>
      <c r="F14" s="2178">
        <v>2</v>
      </c>
      <c r="G14" s="750"/>
      <c r="H14" s="2102"/>
      <c r="I14" s="2178">
        <v>102</v>
      </c>
      <c r="J14" s="2102"/>
      <c r="K14" s="2102"/>
      <c r="L14" s="2178">
        <v>55</v>
      </c>
      <c r="M14" s="750"/>
      <c r="N14" s="773"/>
      <c r="O14" s="404"/>
      <c r="P14" s="404"/>
      <c r="Q14" s="404"/>
      <c r="R14" s="404"/>
      <c r="S14" s="404"/>
    </row>
    <row r="15" spans="1:19" ht="18" customHeight="1" x14ac:dyDescent="0.2">
      <c r="A15" s="3224">
        <v>1996</v>
      </c>
      <c r="B15" s="3230"/>
      <c r="C15" s="769">
        <v>1130</v>
      </c>
      <c r="D15" s="770"/>
      <c r="E15" s="2185"/>
      <c r="F15" s="2178">
        <v>2</v>
      </c>
      <c r="G15" s="750"/>
      <c r="H15" s="2102"/>
      <c r="I15" s="2178">
        <v>104</v>
      </c>
      <c r="J15" s="2102"/>
      <c r="K15" s="2102"/>
      <c r="L15" s="2178">
        <v>55</v>
      </c>
      <c r="M15" s="750"/>
      <c r="N15" s="773"/>
      <c r="O15" s="404"/>
      <c r="P15" s="404"/>
      <c r="Q15" s="404"/>
      <c r="R15" s="404"/>
      <c r="S15" s="404"/>
    </row>
    <row r="16" spans="1:19" ht="18" customHeight="1" x14ac:dyDescent="0.2">
      <c r="A16" s="3224">
        <v>1997</v>
      </c>
      <c r="B16" s="3230"/>
      <c r="C16" s="769">
        <v>1000</v>
      </c>
      <c r="D16" s="770"/>
      <c r="E16" s="2185"/>
      <c r="F16" s="2178">
        <v>1</v>
      </c>
      <c r="G16" s="750"/>
      <c r="H16" s="2102"/>
      <c r="I16" s="2178">
        <v>102</v>
      </c>
      <c r="J16" s="2102"/>
      <c r="K16" s="2102"/>
      <c r="L16" s="2178">
        <v>55</v>
      </c>
      <c r="M16" s="750"/>
      <c r="N16" s="773"/>
    </row>
    <row r="17" spans="1:15" ht="18" customHeight="1" x14ac:dyDescent="0.2">
      <c r="A17" s="3224">
        <v>1998</v>
      </c>
      <c r="B17" s="3230"/>
      <c r="C17" s="769">
        <v>855</v>
      </c>
      <c r="D17" s="770"/>
      <c r="E17" s="2185"/>
      <c r="F17" s="2178">
        <v>1</v>
      </c>
      <c r="G17" s="750"/>
      <c r="H17" s="2102"/>
      <c r="I17" s="2178">
        <v>104</v>
      </c>
      <c r="J17" s="2102"/>
      <c r="K17" s="2102"/>
      <c r="L17" s="2178">
        <v>55</v>
      </c>
      <c r="M17" s="750"/>
      <c r="N17" s="773"/>
    </row>
    <row r="18" spans="1:15" ht="18" customHeight="1" x14ac:dyDescent="0.2">
      <c r="A18" s="3224">
        <v>1999</v>
      </c>
      <c r="B18" s="3230"/>
      <c r="C18" s="769">
        <v>738</v>
      </c>
      <c r="D18" s="770"/>
      <c r="E18" s="2185"/>
      <c r="F18" s="2178">
        <v>1</v>
      </c>
      <c r="G18" s="750"/>
      <c r="H18" s="2102"/>
      <c r="I18" s="2178">
        <v>106</v>
      </c>
      <c r="J18" s="2102"/>
      <c r="K18" s="2102"/>
      <c r="L18" s="2178">
        <v>62</v>
      </c>
      <c r="M18" s="750"/>
      <c r="N18" s="773"/>
    </row>
    <row r="19" spans="1:15" ht="18" customHeight="1" x14ac:dyDescent="0.2">
      <c r="A19" s="3224">
        <v>2000</v>
      </c>
      <c r="B19" s="3230"/>
      <c r="C19" s="769">
        <v>626</v>
      </c>
      <c r="D19" s="770"/>
      <c r="E19" s="2185"/>
      <c r="F19" s="2178">
        <v>1</v>
      </c>
      <c r="G19" s="750"/>
      <c r="H19" s="2102"/>
      <c r="I19" s="2178">
        <v>109</v>
      </c>
      <c r="J19" s="2102"/>
      <c r="K19" s="2102"/>
      <c r="L19" s="2178">
        <v>62</v>
      </c>
      <c r="M19" s="750"/>
      <c r="N19" s="773"/>
    </row>
    <row r="20" spans="1:15" ht="18" customHeight="1" x14ac:dyDescent="0.2">
      <c r="A20" s="3224">
        <v>2001</v>
      </c>
      <c r="B20" s="3230"/>
      <c r="C20" s="769">
        <v>510</v>
      </c>
      <c r="D20" s="770"/>
      <c r="E20" s="2185"/>
      <c r="F20" s="2178">
        <v>1</v>
      </c>
      <c r="G20" s="750"/>
      <c r="H20" s="2102"/>
      <c r="I20" s="2178">
        <v>112</v>
      </c>
      <c r="J20" s="2102"/>
      <c r="K20" s="2102"/>
      <c r="L20" s="2178">
        <v>77</v>
      </c>
      <c r="M20" s="750"/>
      <c r="N20" s="773"/>
      <c r="O20" s="775"/>
    </row>
    <row r="21" spans="1:15" ht="18" customHeight="1" x14ac:dyDescent="0.2">
      <c r="A21" s="3224">
        <v>2002</v>
      </c>
      <c r="B21" s="3230"/>
      <c r="C21" s="769">
        <v>463</v>
      </c>
      <c r="D21" s="770"/>
      <c r="E21" s="2185"/>
      <c r="F21" s="2178">
        <v>1</v>
      </c>
      <c r="G21" s="750"/>
      <c r="H21" s="2102"/>
      <c r="I21" s="2178">
        <v>114</v>
      </c>
      <c r="J21" s="2102"/>
      <c r="K21" s="2102"/>
      <c r="L21" s="2178">
        <v>82</v>
      </c>
      <c r="M21" s="750"/>
      <c r="N21" s="773"/>
    </row>
    <row r="22" spans="1:15" ht="18" customHeight="1" x14ac:dyDescent="0.2">
      <c r="A22" s="3224">
        <v>2003</v>
      </c>
      <c r="B22" s="3230"/>
      <c r="C22" s="769">
        <v>389</v>
      </c>
      <c r="D22" s="770"/>
      <c r="E22" s="2185"/>
      <c r="F22" s="2178">
        <v>1</v>
      </c>
      <c r="G22" s="750"/>
      <c r="H22" s="2102"/>
      <c r="I22" s="2178">
        <v>117</v>
      </c>
      <c r="J22" s="2102"/>
      <c r="K22" s="2102"/>
      <c r="L22" s="2178">
        <v>90</v>
      </c>
      <c r="M22" s="750"/>
      <c r="N22" s="773"/>
    </row>
    <row r="23" spans="1:15" ht="18" customHeight="1" x14ac:dyDescent="0.2">
      <c r="A23" s="3224">
        <v>2004</v>
      </c>
      <c r="B23" s="3230"/>
      <c r="C23" s="769">
        <v>324</v>
      </c>
      <c r="D23" s="770"/>
      <c r="E23" s="2185"/>
      <c r="F23" s="2178">
        <v>0.70177900000000004</v>
      </c>
      <c r="G23" s="750"/>
      <c r="H23" s="2102"/>
      <c r="I23" s="2178">
        <v>135</v>
      </c>
      <c r="J23" s="2102"/>
      <c r="K23" s="2102"/>
      <c r="L23" s="2178">
        <v>114.5</v>
      </c>
      <c r="M23" s="750"/>
      <c r="N23" s="773"/>
    </row>
    <row r="24" spans="1:15" ht="18" customHeight="1" x14ac:dyDescent="0.2">
      <c r="A24" s="3224">
        <v>2005</v>
      </c>
      <c r="B24" s="3230"/>
      <c r="C24" s="769">
        <v>279</v>
      </c>
      <c r="D24" s="770"/>
      <c r="E24" s="2185"/>
      <c r="F24" s="2178">
        <v>1</v>
      </c>
      <c r="G24" s="750"/>
      <c r="H24" s="2102"/>
      <c r="I24" s="2178">
        <v>120</v>
      </c>
      <c r="J24" s="2102"/>
      <c r="K24" s="2102"/>
      <c r="L24" s="2178">
        <v>102</v>
      </c>
      <c r="M24" s="750"/>
      <c r="N24" s="773"/>
    </row>
    <row r="25" spans="1:15" ht="18" customHeight="1" x14ac:dyDescent="0.2">
      <c r="A25" s="3224">
        <v>2006</v>
      </c>
      <c r="B25" s="3230"/>
      <c r="C25" s="769">
        <v>238</v>
      </c>
      <c r="D25" s="770"/>
      <c r="E25" s="2185"/>
      <c r="F25" s="2189" t="s">
        <v>386</v>
      </c>
      <c r="G25" s="750"/>
      <c r="H25" s="2102"/>
      <c r="I25" s="2178">
        <v>120</v>
      </c>
      <c r="J25" s="776"/>
      <c r="K25" s="776"/>
      <c r="L25" s="2178">
        <v>105</v>
      </c>
      <c r="M25" s="750"/>
      <c r="N25" s="773"/>
    </row>
    <row r="26" spans="1:15" ht="18" customHeight="1" x14ac:dyDescent="0.2">
      <c r="A26" s="3224">
        <v>2007</v>
      </c>
      <c r="B26" s="3225"/>
      <c r="C26" s="769">
        <v>203</v>
      </c>
      <c r="D26" s="777"/>
      <c r="E26" s="2499"/>
      <c r="F26" s="2189" t="s">
        <v>386</v>
      </c>
      <c r="G26" s="750"/>
      <c r="H26" s="777"/>
      <c r="I26" s="2192">
        <v>126</v>
      </c>
      <c r="J26" s="776"/>
      <c r="K26" s="776"/>
      <c r="L26" s="2192">
        <v>114</v>
      </c>
      <c r="M26" s="776"/>
      <c r="N26" s="778"/>
    </row>
    <row r="27" spans="1:15" ht="18" customHeight="1" x14ac:dyDescent="0.2">
      <c r="A27" s="3224">
        <v>2008</v>
      </c>
      <c r="B27" s="3225"/>
      <c r="C27" s="769">
        <v>166</v>
      </c>
      <c r="D27" s="777"/>
      <c r="E27" s="2499"/>
      <c r="F27" s="2189" t="s">
        <v>386</v>
      </c>
      <c r="G27" s="750"/>
      <c r="H27" s="777"/>
      <c r="I27" s="2192">
        <v>127</v>
      </c>
      <c r="J27" s="776"/>
      <c r="K27" s="776"/>
      <c r="L27" s="2192">
        <v>114</v>
      </c>
      <c r="M27" s="776"/>
      <c r="N27" s="778"/>
    </row>
    <row r="28" spans="1:15" ht="18" customHeight="1" x14ac:dyDescent="0.2">
      <c r="A28" s="3224">
        <v>2009</v>
      </c>
      <c r="B28" s="3225"/>
      <c r="C28" s="769">
        <v>134</v>
      </c>
      <c r="D28" s="777"/>
      <c r="E28" s="2499"/>
      <c r="F28" s="2189" t="s">
        <v>386</v>
      </c>
      <c r="G28" s="750"/>
      <c r="H28" s="777"/>
      <c r="I28" s="2192">
        <v>127</v>
      </c>
      <c r="J28" s="776"/>
      <c r="K28" s="776"/>
      <c r="L28" s="2192">
        <v>114</v>
      </c>
      <c r="M28" s="776"/>
      <c r="N28" s="778"/>
    </row>
    <row r="29" spans="1:15" ht="18" customHeight="1" x14ac:dyDescent="0.2">
      <c r="A29" s="3224">
        <v>2010</v>
      </c>
      <c r="B29" s="3225"/>
      <c r="C29" s="769">
        <v>110</v>
      </c>
      <c r="D29" s="777"/>
      <c r="E29" s="2499"/>
      <c r="F29" s="2189" t="s">
        <v>386</v>
      </c>
      <c r="G29" s="750"/>
      <c r="H29" s="777"/>
      <c r="I29" s="2192">
        <v>136</v>
      </c>
      <c r="J29" s="776"/>
      <c r="K29" s="776"/>
      <c r="L29" s="2192">
        <v>150</v>
      </c>
      <c r="M29" s="776"/>
      <c r="N29" s="778"/>
    </row>
    <row r="30" spans="1:15" ht="18" customHeight="1" x14ac:dyDescent="0.2">
      <c r="A30" s="3224">
        <v>2011</v>
      </c>
      <c r="B30" s="3225"/>
      <c r="C30" s="2500">
        <v>97</v>
      </c>
      <c r="D30" s="779"/>
      <c r="E30" s="2501"/>
      <c r="F30" s="2190" t="s">
        <v>386</v>
      </c>
      <c r="G30" s="2181"/>
      <c r="H30" s="779"/>
      <c r="I30" s="2192">
        <v>137</v>
      </c>
      <c r="J30" s="776"/>
      <c r="K30" s="776"/>
      <c r="L30" s="2192">
        <v>150</v>
      </c>
      <c r="M30" s="776"/>
      <c r="N30" s="778"/>
    </row>
    <row r="31" spans="1:15" ht="18" customHeight="1" x14ac:dyDescent="0.2">
      <c r="A31" s="3224">
        <v>2012</v>
      </c>
      <c r="B31" s="3225"/>
      <c r="C31" s="2500">
        <v>74</v>
      </c>
      <c r="D31" s="779"/>
      <c r="E31" s="2501"/>
      <c r="F31" s="2190" t="s">
        <v>386</v>
      </c>
      <c r="G31" s="2181"/>
      <c r="H31" s="779"/>
      <c r="I31" s="2192">
        <v>139</v>
      </c>
      <c r="J31" s="776"/>
      <c r="K31" s="776"/>
      <c r="L31" s="2192">
        <v>150</v>
      </c>
      <c r="M31" s="776"/>
      <c r="N31" s="778"/>
    </row>
    <row r="32" spans="1:15" ht="18" customHeight="1" x14ac:dyDescent="0.2">
      <c r="A32" s="3224">
        <v>2013</v>
      </c>
      <c r="B32" s="3225"/>
      <c r="C32" s="2500">
        <v>61</v>
      </c>
      <c r="D32" s="779"/>
      <c r="E32" s="2501"/>
      <c r="F32" s="2190" t="s">
        <v>386</v>
      </c>
      <c r="G32" s="2181"/>
      <c r="H32" s="779"/>
      <c r="I32" s="2192">
        <v>134</v>
      </c>
      <c r="J32" s="776"/>
      <c r="K32" s="776"/>
      <c r="L32" s="2192">
        <v>150</v>
      </c>
      <c r="M32" s="776"/>
      <c r="N32" s="778"/>
    </row>
    <row r="33" spans="1:19" ht="18" customHeight="1" x14ac:dyDescent="0.2">
      <c r="A33" s="3224">
        <v>2014</v>
      </c>
      <c r="B33" s="3225"/>
      <c r="C33" s="2500">
        <v>50</v>
      </c>
      <c r="D33" s="779"/>
      <c r="E33" s="2501"/>
      <c r="F33" s="2190" t="s">
        <v>386</v>
      </c>
      <c r="G33" s="2181"/>
      <c r="H33" s="779"/>
      <c r="I33" s="2192">
        <v>138</v>
      </c>
      <c r="J33" s="776"/>
      <c r="K33" s="776"/>
      <c r="L33" s="2192">
        <v>150</v>
      </c>
      <c r="M33" s="776"/>
      <c r="N33" s="778"/>
    </row>
    <row r="34" spans="1:19" ht="4.1500000000000004" customHeight="1" thickBot="1" x14ac:dyDescent="0.25">
      <c r="A34" s="3226"/>
      <c r="B34" s="3227"/>
      <c r="C34" s="780"/>
      <c r="D34" s="781"/>
      <c r="E34" s="2186"/>
      <c r="F34" s="2191"/>
      <c r="G34" s="2182"/>
      <c r="H34" s="781"/>
      <c r="I34" s="782"/>
      <c r="J34" s="782"/>
      <c r="K34" s="782"/>
      <c r="L34" s="782"/>
      <c r="M34" s="782"/>
      <c r="N34" s="783"/>
    </row>
    <row r="35" spans="1:19" ht="9" customHeight="1" x14ac:dyDescent="0.2">
      <c r="A35" s="383"/>
      <c r="B35" s="383"/>
      <c r="C35" s="384"/>
      <c r="D35" s="384"/>
      <c r="E35" s="384"/>
      <c r="F35" s="384"/>
      <c r="G35" s="384"/>
      <c r="H35" s="384"/>
      <c r="I35" s="384"/>
      <c r="J35" s="384"/>
      <c r="K35" s="384"/>
      <c r="L35" s="384"/>
      <c r="M35" s="384"/>
      <c r="N35" s="384"/>
    </row>
    <row r="36" spans="1:19" x14ac:dyDescent="0.2">
      <c r="A36" s="2164" t="s">
        <v>387</v>
      </c>
      <c r="B36" s="545"/>
      <c r="C36" s="384"/>
      <c r="D36" s="384"/>
      <c r="E36" s="384"/>
      <c r="F36" s="384"/>
      <c r="G36" s="384"/>
      <c r="H36" s="384"/>
      <c r="I36" s="384"/>
      <c r="J36" s="384"/>
      <c r="K36" s="384"/>
      <c r="L36" s="384"/>
      <c r="M36" s="384"/>
      <c r="N36" s="384"/>
      <c r="O36" s="784"/>
      <c r="P36" s="784"/>
      <c r="Q36" s="784"/>
      <c r="R36" s="784"/>
      <c r="S36" s="292"/>
    </row>
    <row r="37" spans="1:19" ht="13.15" customHeight="1" x14ac:dyDescent="0.2">
      <c r="A37" s="2164" t="s">
        <v>388</v>
      </c>
      <c r="B37" s="545"/>
      <c r="C37" s="384"/>
      <c r="D37" s="384"/>
      <c r="E37" s="384"/>
      <c r="F37" s="384"/>
      <c r="G37" s="384"/>
      <c r="H37" s="384"/>
      <c r="I37" s="384"/>
      <c r="J37" s="384"/>
      <c r="K37" s="384"/>
      <c r="L37" s="384"/>
      <c r="M37" s="384"/>
      <c r="N37" s="384"/>
    </row>
    <row r="38" spans="1:19" ht="25.9" customHeight="1" x14ac:dyDescent="0.2">
      <c r="A38" s="3002" t="s">
        <v>953</v>
      </c>
      <c r="B38" s="3002"/>
      <c r="C38" s="3002"/>
      <c r="D38" s="3002"/>
      <c r="E38" s="3002"/>
      <c r="F38" s="3002"/>
      <c r="G38" s="3002"/>
      <c r="H38" s="3002"/>
      <c r="I38" s="3002"/>
      <c r="J38" s="3002"/>
      <c r="K38" s="3002"/>
      <c r="L38" s="3002"/>
      <c r="M38" s="3002"/>
      <c r="N38" s="3002"/>
    </row>
    <row r="39" spans="1:19" x14ac:dyDescent="0.2">
      <c r="A39" s="103" t="s">
        <v>389</v>
      </c>
    </row>
  </sheetData>
  <mergeCells count="38">
    <mergeCell ref="A32:B32"/>
    <mergeCell ref="A2:N2"/>
    <mergeCell ref="A3:N3"/>
    <mergeCell ref="A4:N4"/>
    <mergeCell ref="A29:B29"/>
    <mergeCell ref="A30:B30"/>
    <mergeCell ref="A22:B22"/>
    <mergeCell ref="A11:B11"/>
    <mergeCell ref="A12:B12"/>
    <mergeCell ref="A13:B13"/>
    <mergeCell ref="A14:B14"/>
    <mergeCell ref="A15:B15"/>
    <mergeCell ref="A16:B16"/>
    <mergeCell ref="A17:B17"/>
    <mergeCell ref="A18:B18"/>
    <mergeCell ref="A19:B19"/>
    <mergeCell ref="A24:B24"/>
    <mergeCell ref="A25:B25"/>
    <mergeCell ref="A26:B26"/>
    <mergeCell ref="A27:B27"/>
    <mergeCell ref="A23:B23"/>
    <mergeCell ref="A20:B20"/>
    <mergeCell ref="A28:B28"/>
    <mergeCell ref="A38:N38"/>
    <mergeCell ref="A34:B34"/>
    <mergeCell ref="I7:J7"/>
    <mergeCell ref="I8:J8"/>
    <mergeCell ref="L8:M8"/>
    <mergeCell ref="L7:M7"/>
    <mergeCell ref="A21:B21"/>
    <mergeCell ref="A10:B10"/>
    <mergeCell ref="A5:B9"/>
    <mergeCell ref="C5:D9"/>
    <mergeCell ref="E5:N6"/>
    <mergeCell ref="F9:G9"/>
    <mergeCell ref="F8:G8"/>
    <mergeCell ref="A31:B31"/>
    <mergeCell ref="A33:B33"/>
  </mergeCells>
  <printOptions horizontalCentered="1"/>
  <pageMargins left="0.7" right="0.7" top="0.5" bottom="0.5" header="0.3" footer="0.3"/>
  <pageSetup scale="82"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AE67"/>
  <sheetViews>
    <sheetView zoomScaleNormal="100" zoomScaleSheetLayoutView="100" workbookViewId="0">
      <selection activeCell="D10" sqref="D10"/>
    </sheetView>
  </sheetViews>
  <sheetFormatPr defaultRowHeight="12.75" x14ac:dyDescent="0.2"/>
  <cols>
    <col min="1" max="1" width="12.7109375" customWidth="1"/>
    <col min="2" max="2" width="8.5703125" customWidth="1"/>
    <col min="3" max="3" width="5.7109375" customWidth="1"/>
    <col min="4" max="4" width="1.5703125" customWidth="1"/>
    <col min="5" max="5" width="10.7109375" customWidth="1"/>
    <col min="6" max="6" width="5.7109375" customWidth="1"/>
    <col min="7" max="7" width="1.7109375" customWidth="1"/>
    <col min="8" max="8" width="7.7109375" customWidth="1"/>
    <col min="9" max="9" width="5.5703125" customWidth="1"/>
    <col min="10" max="10" width="1.140625" customWidth="1"/>
    <col min="11" max="11" width="9.85546875" customWidth="1"/>
    <col min="12" max="12" width="6.28515625" customWidth="1"/>
    <col min="13" max="13" width="2.7109375" customWidth="1"/>
    <col min="14" max="14" width="1.7109375" customWidth="1"/>
    <col min="15" max="15" width="7" customWidth="1"/>
    <col min="16" max="16" width="3.5703125" customWidth="1"/>
    <col min="17" max="17" width="2.28515625" customWidth="1"/>
    <col min="18" max="18" width="1.28515625" customWidth="1"/>
    <col min="19" max="19" width="10.7109375" customWidth="1"/>
    <col min="20" max="20" width="4.28515625" customWidth="1"/>
    <col min="21" max="22" width="2.5703125" customWidth="1"/>
    <col min="23" max="23" width="10.42578125" customWidth="1"/>
    <col min="24" max="24" width="4.28515625" customWidth="1"/>
    <col min="25" max="25" width="2.5703125" customWidth="1"/>
    <col min="28" max="28" width="10.28515625" bestFit="1" customWidth="1"/>
    <col min="31" max="31" width="16" bestFit="1" customWidth="1"/>
  </cols>
  <sheetData>
    <row r="1" spans="1:28" x14ac:dyDescent="0.2">
      <c r="A1" s="569"/>
      <c r="B1" s="570"/>
      <c r="C1" s="570"/>
      <c r="D1" s="570"/>
      <c r="E1" s="570"/>
      <c r="F1" s="570"/>
      <c r="G1" s="570"/>
      <c r="H1" s="570"/>
      <c r="I1" s="570"/>
      <c r="J1" s="570"/>
      <c r="K1" s="570"/>
      <c r="L1" s="570"/>
      <c r="M1" s="570"/>
      <c r="N1" s="570"/>
      <c r="O1" s="570"/>
      <c r="P1" s="570"/>
      <c r="Q1" s="570"/>
      <c r="R1" s="570"/>
      <c r="S1" s="570"/>
      <c r="T1" s="570"/>
      <c r="U1" s="570"/>
      <c r="V1" s="570"/>
      <c r="W1" s="570"/>
      <c r="X1" s="570"/>
      <c r="Y1" s="571"/>
    </row>
    <row r="2" spans="1:28" ht="20.25" x14ac:dyDescent="0.3">
      <c r="A2" s="2546" t="s">
        <v>390</v>
      </c>
      <c r="B2" s="2547"/>
      <c r="C2" s="2547"/>
      <c r="D2" s="2547"/>
      <c r="E2" s="2547"/>
      <c r="F2" s="2547"/>
      <c r="G2" s="2547"/>
      <c r="H2" s="2547"/>
      <c r="I2" s="2547"/>
      <c r="J2" s="2547"/>
      <c r="K2" s="2547"/>
      <c r="L2" s="2547"/>
      <c r="M2" s="2547"/>
      <c r="N2" s="2547"/>
      <c r="O2" s="2547"/>
      <c r="P2" s="2547"/>
      <c r="Q2" s="2547"/>
      <c r="R2" s="2547"/>
      <c r="S2" s="2547"/>
      <c r="T2" s="2547"/>
      <c r="U2" s="2547"/>
      <c r="V2" s="2547"/>
      <c r="W2" s="2547"/>
      <c r="X2" s="2547"/>
      <c r="Y2" s="2548"/>
    </row>
    <row r="3" spans="1:28" ht="18" x14ac:dyDescent="0.2">
      <c r="A3" s="2559" t="s">
        <v>954</v>
      </c>
      <c r="B3" s="2560"/>
      <c r="C3" s="2560"/>
      <c r="D3" s="2560"/>
      <c r="E3" s="2560"/>
      <c r="F3" s="2560"/>
      <c r="G3" s="2560"/>
      <c r="H3" s="2560"/>
      <c r="I3" s="2560"/>
      <c r="J3" s="2560"/>
      <c r="K3" s="2560"/>
      <c r="L3" s="2560"/>
      <c r="M3" s="2560"/>
      <c r="N3" s="2560"/>
      <c r="O3" s="2560"/>
      <c r="P3" s="2560"/>
      <c r="Q3" s="2560"/>
      <c r="R3" s="2560"/>
      <c r="S3" s="2560"/>
      <c r="T3" s="2560"/>
      <c r="U3" s="2560"/>
      <c r="V3" s="2560"/>
      <c r="W3" s="2560"/>
      <c r="X3" s="2560"/>
      <c r="Y3" s="2561"/>
    </row>
    <row r="4" spans="1:28" ht="18" x14ac:dyDescent="0.2">
      <c r="A4" s="2559" t="s">
        <v>350</v>
      </c>
      <c r="B4" s="2560"/>
      <c r="C4" s="2560"/>
      <c r="D4" s="2560"/>
      <c r="E4" s="2560"/>
      <c r="F4" s="2560"/>
      <c r="G4" s="2560"/>
      <c r="H4" s="2560"/>
      <c r="I4" s="2560"/>
      <c r="J4" s="2560"/>
      <c r="K4" s="2560"/>
      <c r="L4" s="2560"/>
      <c r="M4" s="2560"/>
      <c r="N4" s="2560"/>
      <c r="O4" s="2560"/>
      <c r="P4" s="2560"/>
      <c r="Q4" s="2560"/>
      <c r="R4" s="2560"/>
      <c r="S4" s="2560"/>
      <c r="T4" s="2560"/>
      <c r="U4" s="2560"/>
      <c r="V4" s="2560"/>
      <c r="W4" s="2560"/>
      <c r="X4" s="2560"/>
      <c r="Y4" s="2561"/>
    </row>
    <row r="5" spans="1:28" ht="16.350000000000001" customHeight="1" x14ac:dyDescent="0.2">
      <c r="A5" s="578"/>
      <c r="B5" s="579"/>
      <c r="C5" s="579"/>
      <c r="D5" s="579"/>
      <c r="E5" s="579"/>
      <c r="F5" s="579"/>
      <c r="G5" s="579"/>
      <c r="H5" s="579"/>
      <c r="I5" s="579"/>
      <c r="J5" s="579"/>
      <c r="K5" s="579"/>
      <c r="L5" s="579"/>
      <c r="M5" s="579"/>
      <c r="N5" s="579"/>
      <c r="O5" s="579"/>
      <c r="P5" s="579"/>
      <c r="Q5" s="579"/>
      <c r="R5" s="579"/>
      <c r="S5" s="579"/>
      <c r="T5" s="579"/>
      <c r="U5" s="579"/>
      <c r="V5" s="579"/>
      <c r="W5" s="579"/>
      <c r="X5" s="579"/>
      <c r="Y5" s="580"/>
    </row>
    <row r="6" spans="1:28" ht="62.45" customHeight="1" x14ac:dyDescent="0.25">
      <c r="A6" s="2064" t="s">
        <v>7</v>
      </c>
      <c r="B6" s="3241" t="s">
        <v>961</v>
      </c>
      <c r="C6" s="3242"/>
      <c r="D6" s="2208"/>
      <c r="E6" s="3242" t="s">
        <v>960</v>
      </c>
      <c r="F6" s="3245"/>
      <c r="G6" s="2207"/>
      <c r="H6" s="3242" t="s">
        <v>959</v>
      </c>
      <c r="I6" s="3242"/>
      <c r="J6" s="2201"/>
      <c r="K6" s="3242" t="s">
        <v>962</v>
      </c>
      <c r="L6" s="3242"/>
      <c r="M6" s="2209"/>
      <c r="N6" s="2201"/>
      <c r="O6" s="3242" t="s">
        <v>957</v>
      </c>
      <c r="P6" s="3242"/>
      <c r="Q6" s="3242"/>
      <c r="R6" s="2201"/>
      <c r="S6" s="3242" t="s">
        <v>958</v>
      </c>
      <c r="T6" s="3242"/>
      <c r="U6" s="2072"/>
      <c r="V6" s="2073"/>
      <c r="W6" s="3242" t="s">
        <v>964</v>
      </c>
      <c r="X6" s="3242"/>
      <c r="Y6" s="2254"/>
    </row>
    <row r="7" spans="1:28" ht="17.45" customHeight="1" thickBot="1" x14ac:dyDescent="0.25">
      <c r="A7" s="2065"/>
      <c r="B7" s="3243"/>
      <c r="C7" s="3240"/>
      <c r="D7" s="785"/>
      <c r="E7" s="3240" t="s">
        <v>209</v>
      </c>
      <c r="F7" s="3240"/>
      <c r="G7" s="2248"/>
      <c r="H7" s="2249"/>
      <c r="I7" s="2249"/>
      <c r="J7" s="2075"/>
      <c r="K7" s="3240" t="s">
        <v>209</v>
      </c>
      <c r="L7" s="3240"/>
      <c r="M7" s="2188"/>
      <c r="N7" s="2070"/>
      <c r="O7" s="3244"/>
      <c r="P7" s="3244"/>
      <c r="Q7" s="3244"/>
      <c r="R7" s="2075"/>
      <c r="S7" s="3240" t="s">
        <v>209</v>
      </c>
      <c r="T7" s="3240"/>
      <c r="U7" s="2188"/>
      <c r="V7" s="2250"/>
      <c r="W7" s="3240" t="s">
        <v>209</v>
      </c>
      <c r="X7" s="3240"/>
      <c r="Y7" s="2074"/>
    </row>
    <row r="8" spans="1:28" s="791" customFormat="1" ht="8.4499999999999993" customHeight="1" x14ac:dyDescent="0.2">
      <c r="A8" s="2062"/>
      <c r="B8" s="2193"/>
      <c r="C8" s="2194"/>
      <c r="D8" s="786"/>
      <c r="E8" s="2200"/>
      <c r="F8" s="715"/>
      <c r="G8" s="788"/>
      <c r="H8" s="2205"/>
      <c r="I8" s="2204"/>
      <c r="J8" s="2204"/>
      <c r="K8" s="2205"/>
      <c r="L8" s="789"/>
      <c r="M8" s="790"/>
      <c r="N8" s="715"/>
      <c r="O8" s="2202"/>
      <c r="P8" s="140"/>
      <c r="Q8" s="786"/>
      <c r="R8" s="786"/>
      <c r="S8" s="2206"/>
      <c r="T8" s="787"/>
      <c r="U8" s="715"/>
      <c r="V8" s="2251"/>
      <c r="W8" s="139"/>
      <c r="X8" s="139"/>
      <c r="Y8" s="2203"/>
    </row>
    <row r="9" spans="1:28" s="791" customFormat="1" ht="26.25" customHeight="1" x14ac:dyDescent="0.2">
      <c r="A9" s="2067" t="s">
        <v>392</v>
      </c>
      <c r="B9" s="2210">
        <v>7</v>
      </c>
      <c r="C9" s="2195"/>
      <c r="D9" s="2211"/>
      <c r="E9" s="2212">
        <v>2611.3000000000002</v>
      </c>
      <c r="F9" s="640"/>
      <c r="G9" s="2213"/>
      <c r="H9" s="2214" t="s">
        <v>33</v>
      </c>
      <c r="I9" s="2215"/>
      <c r="J9" s="2215"/>
      <c r="K9" s="2214" t="s">
        <v>33</v>
      </c>
      <c r="L9" s="2216"/>
      <c r="M9" s="2217"/>
      <c r="N9" s="640"/>
      <c r="O9" s="2218">
        <v>7</v>
      </c>
      <c r="P9" s="776"/>
      <c r="Q9" s="2211"/>
      <c r="R9" s="2211"/>
      <c r="S9" s="2219">
        <v>2611.3000000000002</v>
      </c>
      <c r="T9" s="2220"/>
      <c r="U9" s="640"/>
      <c r="V9" s="2252"/>
      <c r="W9" s="2246">
        <v>165</v>
      </c>
      <c r="X9" s="2246"/>
      <c r="Y9" s="2221"/>
    </row>
    <row r="10" spans="1:28" ht="18" customHeight="1" x14ac:dyDescent="0.2">
      <c r="A10" s="2067">
        <v>1995</v>
      </c>
      <c r="B10" s="2210">
        <v>9</v>
      </c>
      <c r="C10" s="2195"/>
      <c r="D10" s="2211"/>
      <c r="E10" s="2178">
        <v>4346.4230100000004</v>
      </c>
      <c r="F10" s="640"/>
      <c r="G10" s="2213"/>
      <c r="H10" s="2214" t="s">
        <v>33</v>
      </c>
      <c r="I10" s="2215"/>
      <c r="J10" s="2215"/>
      <c r="K10" s="2214" t="s">
        <v>33</v>
      </c>
      <c r="L10" s="2216"/>
      <c r="M10" s="2217"/>
      <c r="N10" s="640"/>
      <c r="O10" s="2218">
        <v>9</v>
      </c>
      <c r="P10" s="776" t="s">
        <v>17</v>
      </c>
      <c r="Q10" s="2211"/>
      <c r="R10" s="2211"/>
      <c r="S10" s="2178">
        <v>4346.4230100000004</v>
      </c>
      <c r="T10" s="750"/>
      <c r="U10" s="640"/>
      <c r="V10" s="2252"/>
      <c r="W10" s="2246" t="s">
        <v>33</v>
      </c>
      <c r="X10" s="2246"/>
      <c r="Y10" s="2221"/>
    </row>
    <row r="11" spans="1:28" ht="18" customHeight="1" x14ac:dyDescent="0.2">
      <c r="A11" s="2067">
        <v>1996</v>
      </c>
      <c r="B11" s="2210">
        <v>12</v>
      </c>
      <c r="C11" s="2195"/>
      <c r="D11" s="2211"/>
      <c r="E11" s="2178">
        <v>4021.7590700000001</v>
      </c>
      <c r="F11" s="640"/>
      <c r="G11" s="2213"/>
      <c r="H11" s="2214" t="s">
        <v>33</v>
      </c>
      <c r="I11" s="2215"/>
      <c r="J11" s="2215"/>
      <c r="K11" s="2214" t="s">
        <v>33</v>
      </c>
      <c r="L11" s="2216"/>
      <c r="M11" s="2217"/>
      <c r="N11" s="640"/>
      <c r="O11" s="2218">
        <v>12</v>
      </c>
      <c r="P11" s="776" t="s">
        <v>17</v>
      </c>
      <c r="Q11" s="2211"/>
      <c r="R11" s="2211"/>
      <c r="S11" s="2178">
        <v>4021.7590700000001</v>
      </c>
      <c r="T11" s="750"/>
      <c r="U11" s="640"/>
      <c r="V11" s="2252"/>
      <c r="W11" s="2246" t="s">
        <v>33</v>
      </c>
      <c r="X11" s="2246"/>
      <c r="Y11" s="2221"/>
    </row>
    <row r="12" spans="1:28" ht="18" customHeight="1" x14ac:dyDescent="0.2">
      <c r="A12" s="2067">
        <v>1997</v>
      </c>
      <c r="B12" s="2210">
        <v>14</v>
      </c>
      <c r="C12" s="2195"/>
      <c r="D12" s="2211"/>
      <c r="E12" s="2178">
        <v>4494.0807299999997</v>
      </c>
      <c r="F12" s="640"/>
      <c r="G12" s="2213"/>
      <c r="H12" s="2214" t="s">
        <v>33</v>
      </c>
      <c r="I12" s="2215"/>
      <c r="J12" s="2215"/>
      <c r="K12" s="2214" t="s">
        <v>33</v>
      </c>
      <c r="L12" s="2216"/>
      <c r="M12" s="2217"/>
      <c r="N12" s="640"/>
      <c r="O12" s="2218">
        <v>14</v>
      </c>
      <c r="P12" s="776" t="s">
        <v>17</v>
      </c>
      <c r="Q12" s="2211"/>
      <c r="R12" s="2211"/>
      <c r="S12" s="2178">
        <v>4494.0807299999997</v>
      </c>
      <c r="T12" s="750"/>
      <c r="U12" s="640"/>
      <c r="V12" s="2252"/>
      <c r="W12" s="2246" t="s">
        <v>33</v>
      </c>
      <c r="X12" s="2246"/>
      <c r="Y12" s="2221"/>
    </row>
    <row r="13" spans="1:28" ht="18" customHeight="1" x14ac:dyDescent="0.2">
      <c r="A13" s="2067">
        <v>1998</v>
      </c>
      <c r="B13" s="2210">
        <v>18</v>
      </c>
      <c r="C13" s="2195"/>
      <c r="D13" s="2211"/>
      <c r="E13" s="2178">
        <v>5437.6009400000003</v>
      </c>
      <c r="F13" s="640"/>
      <c r="G13" s="2213"/>
      <c r="H13" s="2214" t="s">
        <v>33</v>
      </c>
      <c r="I13" s="2215"/>
      <c r="J13" s="2215"/>
      <c r="K13" s="2214" t="s">
        <v>33</v>
      </c>
      <c r="L13" s="2216"/>
      <c r="M13" s="2217"/>
      <c r="N13" s="640"/>
      <c r="O13" s="2218">
        <v>18</v>
      </c>
      <c r="P13" s="776" t="s">
        <v>17</v>
      </c>
      <c r="Q13" s="2211"/>
      <c r="R13" s="2211"/>
      <c r="S13" s="2178">
        <v>5437.6009400000003</v>
      </c>
      <c r="T13" s="750"/>
      <c r="U13" s="640"/>
      <c r="V13" s="2252"/>
      <c r="W13" s="2189">
        <v>3175.5</v>
      </c>
      <c r="X13" s="2246"/>
      <c r="Y13" s="2221"/>
    </row>
    <row r="14" spans="1:28" ht="18" customHeight="1" x14ac:dyDescent="0.2">
      <c r="A14" s="2067">
        <v>1999</v>
      </c>
      <c r="B14" s="2210">
        <v>21</v>
      </c>
      <c r="C14" s="2195"/>
      <c r="D14" s="2211"/>
      <c r="E14" s="2178">
        <v>19219.670979999999</v>
      </c>
      <c r="F14" s="640"/>
      <c r="G14" s="2213"/>
      <c r="H14" s="2214">
        <v>1</v>
      </c>
      <c r="I14" s="2215"/>
      <c r="J14" s="2215"/>
      <c r="K14" s="2233">
        <v>14150</v>
      </c>
      <c r="L14" s="2220"/>
      <c r="M14" s="2217"/>
      <c r="N14" s="640"/>
      <c r="O14" s="2218">
        <v>20</v>
      </c>
      <c r="P14" s="776" t="s">
        <v>17</v>
      </c>
      <c r="Q14" s="2211"/>
      <c r="R14" s="2211"/>
      <c r="S14" s="2178">
        <v>5069.670979999999</v>
      </c>
      <c r="T14" s="750"/>
      <c r="U14" s="640"/>
      <c r="V14" s="2252"/>
      <c r="W14" s="2246" t="s">
        <v>33</v>
      </c>
      <c r="X14" s="2246"/>
      <c r="Y14" s="2221"/>
      <c r="AA14" s="1831"/>
    </row>
    <row r="15" spans="1:28" ht="18" customHeight="1" x14ac:dyDescent="0.2">
      <c r="A15" s="2067">
        <v>2000</v>
      </c>
      <c r="B15" s="2210">
        <v>21</v>
      </c>
      <c r="C15" s="2195"/>
      <c r="D15" s="2211"/>
      <c r="E15" s="2178">
        <v>91032.629679999998</v>
      </c>
      <c r="F15" s="640"/>
      <c r="G15" s="2213"/>
      <c r="H15" s="2214">
        <v>2</v>
      </c>
      <c r="I15" s="2215"/>
      <c r="J15" s="2215"/>
      <c r="K15" s="2178">
        <v>86513.600000000006</v>
      </c>
      <c r="L15" s="2222"/>
      <c r="M15" s="2217"/>
      <c r="N15" s="640"/>
      <c r="O15" s="2218">
        <v>19</v>
      </c>
      <c r="P15" s="776" t="s">
        <v>17</v>
      </c>
      <c r="Q15" s="2211"/>
      <c r="R15" s="2211"/>
      <c r="S15" s="2178">
        <v>4519</v>
      </c>
      <c r="T15" s="750"/>
      <c r="U15" s="640"/>
      <c r="V15" s="2252"/>
      <c r="W15" s="2246" t="s">
        <v>33</v>
      </c>
      <c r="X15" s="2246"/>
      <c r="Y15" s="2221"/>
      <c r="AB15" s="1947"/>
    </row>
    <row r="16" spans="1:28" ht="18" customHeight="1" x14ac:dyDescent="0.2">
      <c r="A16" s="2067">
        <v>2001</v>
      </c>
      <c r="B16" s="2210">
        <v>22</v>
      </c>
      <c r="C16" s="2195"/>
      <c r="D16" s="2211"/>
      <c r="E16" s="2178">
        <v>4526.33457</v>
      </c>
      <c r="F16" s="640"/>
      <c r="G16" s="2213"/>
      <c r="H16" s="2214">
        <v>1</v>
      </c>
      <c r="I16" s="2196" t="s">
        <v>393</v>
      </c>
      <c r="J16" s="2196"/>
      <c r="K16" s="2178">
        <v>53.4</v>
      </c>
      <c r="L16" s="2223"/>
      <c r="M16" s="2217"/>
      <c r="N16" s="640"/>
      <c r="O16" s="2218">
        <v>22</v>
      </c>
      <c r="P16" s="776" t="s">
        <v>17</v>
      </c>
      <c r="Q16" s="2211"/>
      <c r="R16" s="2211"/>
      <c r="S16" s="2178">
        <v>4472.8999999999996</v>
      </c>
      <c r="T16" s="750"/>
      <c r="U16" s="640"/>
      <c r="V16" s="2252"/>
      <c r="W16" s="2246" t="s">
        <v>33</v>
      </c>
      <c r="X16" s="2246"/>
      <c r="Y16" s="2221"/>
      <c r="AB16" s="731"/>
    </row>
    <row r="17" spans="1:31" ht="18" customHeight="1" x14ac:dyDescent="0.2">
      <c r="A17" s="2067">
        <v>2002</v>
      </c>
      <c r="B17" s="2210">
        <v>23</v>
      </c>
      <c r="C17" s="2195"/>
      <c r="D17" s="2211"/>
      <c r="E17" s="2178">
        <v>4893.8999999999996</v>
      </c>
      <c r="F17" s="640"/>
      <c r="G17" s="2213"/>
      <c r="H17" s="2214" t="s">
        <v>33</v>
      </c>
      <c r="I17" s="2215"/>
      <c r="J17" s="2215"/>
      <c r="K17" s="2214" t="s">
        <v>33</v>
      </c>
      <c r="L17" s="2224"/>
      <c r="M17" s="2217"/>
      <c r="N17" s="640"/>
      <c r="O17" s="2218">
        <v>23</v>
      </c>
      <c r="P17" s="776" t="s">
        <v>17</v>
      </c>
      <c r="Q17" s="2211"/>
      <c r="R17" s="2211"/>
      <c r="S17" s="2178">
        <v>4893.8999999999996</v>
      </c>
      <c r="T17" s="750"/>
      <c r="U17" s="640"/>
      <c r="V17" s="2252"/>
      <c r="W17" s="2246" t="s">
        <v>33</v>
      </c>
      <c r="X17" s="2246"/>
      <c r="Y17" s="2221"/>
    </row>
    <row r="18" spans="1:31" ht="18" customHeight="1" x14ac:dyDescent="0.2">
      <c r="A18" s="2067">
        <v>2003</v>
      </c>
      <c r="B18" s="2210">
        <v>24</v>
      </c>
      <c r="C18" s="2195"/>
      <c r="D18" s="2211"/>
      <c r="E18" s="2178">
        <v>5022.1000000000004</v>
      </c>
      <c r="F18" s="640"/>
      <c r="G18" s="2213"/>
      <c r="H18" s="2214">
        <v>1</v>
      </c>
      <c r="I18" s="2215"/>
      <c r="J18" s="2215"/>
      <c r="K18" s="2178">
        <v>230.9</v>
      </c>
      <c r="L18" s="2223"/>
      <c r="M18" s="2217"/>
      <c r="N18" s="640"/>
      <c r="O18" s="2218">
        <v>23</v>
      </c>
      <c r="P18" s="776" t="s">
        <v>17</v>
      </c>
      <c r="Q18" s="2211"/>
      <c r="R18" s="2211"/>
      <c r="S18" s="2178">
        <v>4791.2</v>
      </c>
      <c r="T18" s="750"/>
      <c r="U18" s="640"/>
      <c r="V18" s="2252"/>
      <c r="W18" s="2246" t="s">
        <v>33</v>
      </c>
      <c r="X18" s="2246"/>
      <c r="Y18" s="2221"/>
    </row>
    <row r="19" spans="1:31" ht="18" customHeight="1" x14ac:dyDescent="0.2">
      <c r="A19" s="2067">
        <v>2004</v>
      </c>
      <c r="B19" s="2210">
        <v>27</v>
      </c>
      <c r="C19" s="2195"/>
      <c r="D19" s="2211"/>
      <c r="E19" s="2178">
        <v>10120.799999999999</v>
      </c>
      <c r="F19" s="640"/>
      <c r="G19" s="2213"/>
      <c r="H19" s="2214">
        <v>1</v>
      </c>
      <c r="I19" s="2196" t="s">
        <v>393</v>
      </c>
      <c r="J19" s="2196"/>
      <c r="K19" s="2178">
        <v>282.2</v>
      </c>
      <c r="L19" s="2224"/>
      <c r="M19" s="2217"/>
      <c r="N19" s="640"/>
      <c r="O19" s="2218">
        <v>27</v>
      </c>
      <c r="P19" s="776" t="s">
        <v>17</v>
      </c>
      <c r="Q19" s="2211"/>
      <c r="R19" s="2211"/>
      <c r="S19" s="2178">
        <v>9838.6</v>
      </c>
      <c r="T19" s="750"/>
      <c r="U19" s="640"/>
      <c r="V19" s="2252"/>
      <c r="W19" s="2246" t="s">
        <v>33</v>
      </c>
      <c r="X19" s="2246"/>
      <c r="Y19" s="2221"/>
    </row>
    <row r="20" spans="1:31" ht="18" customHeight="1" x14ac:dyDescent="0.2">
      <c r="A20" s="2067">
        <v>2005</v>
      </c>
      <c r="B20" s="2210">
        <v>29</v>
      </c>
      <c r="C20" s="2195"/>
      <c r="D20" s="2211"/>
      <c r="E20" s="2178">
        <v>13757.7</v>
      </c>
      <c r="F20" s="640"/>
      <c r="G20" s="2213"/>
      <c r="H20" s="2214">
        <v>1</v>
      </c>
      <c r="I20" s="2196" t="s">
        <v>393</v>
      </c>
      <c r="J20" s="2196"/>
      <c r="K20" s="2178">
        <v>535</v>
      </c>
      <c r="L20" s="2223"/>
      <c r="M20" s="2217"/>
      <c r="N20" s="640"/>
      <c r="O20" s="2218">
        <v>28</v>
      </c>
      <c r="P20" s="776" t="s">
        <v>17</v>
      </c>
      <c r="Q20" s="2225"/>
      <c r="R20" s="2225"/>
      <c r="S20" s="2178">
        <v>13222.7</v>
      </c>
      <c r="T20" s="750"/>
      <c r="U20" s="640"/>
      <c r="V20" s="2252"/>
      <c r="W20" s="2246" t="s">
        <v>33</v>
      </c>
      <c r="X20" s="2246"/>
      <c r="Y20" s="2221"/>
    </row>
    <row r="21" spans="1:31" ht="18" customHeight="1" x14ac:dyDescent="0.2">
      <c r="A21" s="2067">
        <v>2006</v>
      </c>
      <c r="B21" s="2210">
        <v>33</v>
      </c>
      <c r="C21" s="2195"/>
      <c r="D21" s="2211"/>
      <c r="E21" s="2178">
        <v>70096.5</v>
      </c>
      <c r="F21" s="640"/>
      <c r="G21" s="2213"/>
      <c r="H21" s="2214">
        <v>1</v>
      </c>
      <c r="I21" s="2215"/>
      <c r="J21" s="2215"/>
      <c r="K21" s="2178">
        <v>176</v>
      </c>
      <c r="L21" s="2223"/>
      <c r="M21" s="2217"/>
      <c r="N21" s="640"/>
      <c r="O21" s="2218">
        <v>32</v>
      </c>
      <c r="P21" s="776" t="s">
        <v>17</v>
      </c>
      <c r="Q21" s="2225"/>
      <c r="R21" s="2225"/>
      <c r="S21" s="2178">
        <v>69920.5</v>
      </c>
      <c r="T21" s="750"/>
      <c r="U21" s="640"/>
      <c r="V21" s="2252"/>
      <c r="W21" s="2246" t="s">
        <v>33</v>
      </c>
      <c r="X21" s="2246"/>
      <c r="Y21" s="2221"/>
      <c r="AE21" s="330"/>
    </row>
    <row r="22" spans="1:31" ht="18" customHeight="1" x14ac:dyDescent="0.2">
      <c r="A22" s="2067">
        <v>2007</v>
      </c>
      <c r="B22" s="2210">
        <v>36</v>
      </c>
      <c r="C22" s="2195"/>
      <c r="D22" s="2211"/>
      <c r="E22" s="2178">
        <v>71869.5</v>
      </c>
      <c r="F22" s="640"/>
      <c r="G22" s="2213"/>
      <c r="H22" s="2214">
        <v>3</v>
      </c>
      <c r="I22" s="2196" t="s">
        <v>393</v>
      </c>
      <c r="J22" s="2196"/>
      <c r="K22" s="2178">
        <v>641.1</v>
      </c>
      <c r="L22" s="2223"/>
      <c r="M22" s="2217"/>
      <c r="N22" s="640"/>
      <c r="O22" s="2218">
        <v>36</v>
      </c>
      <c r="P22" s="776" t="s">
        <v>17</v>
      </c>
      <c r="Q22" s="2225"/>
      <c r="R22" s="2225"/>
      <c r="S22" s="2178">
        <v>71228.399999999994</v>
      </c>
      <c r="T22" s="750"/>
      <c r="U22" s="640"/>
      <c r="V22" s="2252"/>
      <c r="W22" s="2246" t="s">
        <v>33</v>
      </c>
      <c r="X22" s="2246"/>
      <c r="Y22" s="2221"/>
      <c r="AE22" s="332"/>
    </row>
    <row r="23" spans="1:31" ht="18" customHeight="1" x14ac:dyDescent="0.2">
      <c r="A23" s="2067">
        <v>2008</v>
      </c>
      <c r="B23" s="2210">
        <v>42</v>
      </c>
      <c r="C23" s="2195"/>
      <c r="D23" s="2211"/>
      <c r="E23" s="2178">
        <v>84623.4</v>
      </c>
      <c r="F23" s="640"/>
      <c r="G23" s="2213"/>
      <c r="H23" s="2214">
        <v>5</v>
      </c>
      <c r="I23" s="2196" t="s">
        <v>394</v>
      </c>
      <c r="J23" s="2196"/>
      <c r="K23" s="2178">
        <v>5810.3</v>
      </c>
      <c r="L23" s="2222"/>
      <c r="M23" s="2217"/>
      <c r="N23" s="640"/>
      <c r="O23" s="2218">
        <v>40</v>
      </c>
      <c r="P23" s="776" t="s">
        <v>17</v>
      </c>
      <c r="Q23" s="2225"/>
      <c r="R23" s="2225"/>
      <c r="S23" s="2178">
        <v>78813.100000000006</v>
      </c>
      <c r="T23" s="750"/>
      <c r="U23" s="640"/>
      <c r="V23" s="2252"/>
      <c r="W23" s="2246" t="s">
        <v>33</v>
      </c>
      <c r="X23" s="2246"/>
      <c r="Y23" s="2221"/>
    </row>
    <row r="24" spans="1:31" ht="18" customHeight="1" x14ac:dyDescent="0.2">
      <c r="A24" s="534">
        <v>2009</v>
      </c>
      <c r="B24" s="2192">
        <v>43</v>
      </c>
      <c r="C24" s="2196" t="s">
        <v>395</v>
      </c>
      <c r="D24" s="2211"/>
      <c r="E24" s="2178">
        <v>85636.5</v>
      </c>
      <c r="F24" s="640"/>
      <c r="G24" s="2213"/>
      <c r="H24" s="2214">
        <v>4</v>
      </c>
      <c r="I24" s="2196" t="s">
        <v>393</v>
      </c>
      <c r="J24" s="2196"/>
      <c r="K24" s="2178">
        <v>7308.7</v>
      </c>
      <c r="L24" s="2222"/>
      <c r="M24" s="2217"/>
      <c r="N24" s="640"/>
      <c r="O24" s="2218">
        <v>41</v>
      </c>
      <c r="P24" s="776" t="s">
        <v>17</v>
      </c>
      <c r="Q24" s="2225"/>
      <c r="R24" s="2225"/>
      <c r="S24" s="2178">
        <v>78327.8</v>
      </c>
      <c r="T24" s="750"/>
      <c r="U24" s="640"/>
      <c r="V24" s="2252"/>
      <c r="W24" s="2246" t="s">
        <v>33</v>
      </c>
      <c r="X24" s="2246"/>
      <c r="Y24" s="2221"/>
    </row>
    <row r="25" spans="1:31" s="791" customFormat="1" ht="18" customHeight="1" x14ac:dyDescent="0.2">
      <c r="A25" s="534">
        <v>2010</v>
      </c>
      <c r="B25" s="2192">
        <v>50</v>
      </c>
      <c r="C25" s="2197" t="s">
        <v>17</v>
      </c>
      <c r="D25" s="2211"/>
      <c r="E25" s="2178">
        <v>97083.3</v>
      </c>
      <c r="F25" s="640"/>
      <c r="G25" s="2213"/>
      <c r="H25" s="2214">
        <v>7</v>
      </c>
      <c r="I25" s="2196" t="s">
        <v>396</v>
      </c>
      <c r="J25" s="2196"/>
      <c r="K25" s="2178">
        <v>10412.928</v>
      </c>
      <c r="L25" s="2222"/>
      <c r="M25" s="2217"/>
      <c r="N25" s="640"/>
      <c r="O25" s="2218">
        <v>44</v>
      </c>
      <c r="P25" s="776" t="s">
        <v>17</v>
      </c>
      <c r="Q25" s="2225" t="s">
        <v>17</v>
      </c>
      <c r="R25" s="2225"/>
      <c r="S25" s="2178">
        <f>+E25-K25</f>
        <v>86670.372000000003</v>
      </c>
      <c r="T25" s="750"/>
      <c r="U25" s="640"/>
      <c r="V25" s="2252"/>
      <c r="W25" s="2246" t="s">
        <v>33</v>
      </c>
      <c r="X25" s="2246"/>
      <c r="Y25" s="2221"/>
    </row>
    <row r="26" spans="1:31" ht="18" customHeight="1" x14ac:dyDescent="0.2">
      <c r="A26" s="534">
        <v>2011</v>
      </c>
      <c r="B26" s="2192">
        <v>49</v>
      </c>
      <c r="C26" s="2197" t="s">
        <v>17</v>
      </c>
      <c r="D26" s="2211"/>
      <c r="E26" s="2178">
        <v>114325.8</v>
      </c>
      <c r="F26" s="640"/>
      <c r="G26" s="2213"/>
      <c r="H26" s="2214">
        <v>5</v>
      </c>
      <c r="I26" s="2196" t="s">
        <v>394</v>
      </c>
      <c r="J26" s="2196"/>
      <c r="K26" s="2178">
        <v>14309.5</v>
      </c>
      <c r="L26" s="2222"/>
      <c r="M26" s="2217"/>
      <c r="N26" s="640"/>
      <c r="O26" s="2218">
        <v>47</v>
      </c>
      <c r="P26" s="776" t="s">
        <v>17</v>
      </c>
      <c r="Q26" s="2225" t="s">
        <v>17</v>
      </c>
      <c r="R26" s="2225"/>
      <c r="S26" s="2178">
        <f>+E26-K26</f>
        <v>100016.3</v>
      </c>
      <c r="T26" s="750"/>
      <c r="U26" s="640"/>
      <c r="V26" s="2252"/>
      <c r="W26" s="2246" t="s">
        <v>33</v>
      </c>
      <c r="X26" s="2246"/>
      <c r="Y26" s="2221"/>
    </row>
    <row r="27" spans="1:31" ht="18" customHeight="1" x14ac:dyDescent="0.2">
      <c r="A27" s="534">
        <v>2012</v>
      </c>
      <c r="B27" s="2226">
        <v>49</v>
      </c>
      <c r="C27" s="2198"/>
      <c r="D27" s="2227"/>
      <c r="E27" s="2178">
        <v>95067.6</v>
      </c>
      <c r="F27" s="640"/>
      <c r="G27" s="2213"/>
      <c r="H27" s="2214">
        <v>5</v>
      </c>
      <c r="I27" s="2197" t="s">
        <v>17</v>
      </c>
      <c r="J27" s="2197"/>
      <c r="K27" s="2178">
        <v>1017.7</v>
      </c>
      <c r="L27" s="2222"/>
      <c r="M27" s="2217"/>
      <c r="N27" s="640"/>
      <c r="O27" s="2218">
        <v>44</v>
      </c>
      <c r="P27" s="776"/>
      <c r="Q27" s="2225"/>
      <c r="R27" s="2225"/>
      <c r="S27" s="2178">
        <f>+E27-K27</f>
        <v>94049.900000000009</v>
      </c>
      <c r="T27" s="750"/>
      <c r="U27" s="640"/>
      <c r="V27" s="2252"/>
      <c r="W27" s="2246" t="s">
        <v>33</v>
      </c>
      <c r="X27" s="2246"/>
      <c r="Y27" s="2221"/>
      <c r="AA27" s="342"/>
    </row>
    <row r="28" spans="1:31" ht="18" customHeight="1" x14ac:dyDescent="0.2">
      <c r="A28" s="534">
        <v>2013</v>
      </c>
      <c r="B28" s="2226">
        <v>44</v>
      </c>
      <c r="C28" s="2198"/>
      <c r="D28" s="2227"/>
      <c r="E28" s="2178">
        <v>89197.9</v>
      </c>
      <c r="F28" s="640"/>
      <c r="G28" s="2213"/>
      <c r="H28" s="2214" t="s">
        <v>33</v>
      </c>
      <c r="I28" s="2197"/>
      <c r="J28" s="2197"/>
      <c r="K28" s="2214" t="s">
        <v>33</v>
      </c>
      <c r="L28" s="2228"/>
      <c r="M28" s="2217"/>
      <c r="N28" s="640"/>
      <c r="O28" s="2229">
        <v>44</v>
      </c>
      <c r="P28" s="776"/>
      <c r="Q28" s="2230"/>
      <c r="R28" s="2230"/>
      <c r="S28" s="2178">
        <v>89198</v>
      </c>
      <c r="T28" s="2231"/>
      <c r="U28" s="640"/>
      <c r="V28" s="2252"/>
      <c r="W28" s="2246" t="s">
        <v>33</v>
      </c>
      <c r="X28" s="2246"/>
      <c r="Y28" s="2221"/>
    </row>
    <row r="29" spans="1:31" ht="18" customHeight="1" x14ac:dyDescent="0.2">
      <c r="A29" s="534">
        <v>2014</v>
      </c>
      <c r="B29" s="2226">
        <v>53</v>
      </c>
      <c r="C29" s="2198"/>
      <c r="D29" s="2227"/>
      <c r="E29" s="2178">
        <v>96520</v>
      </c>
      <c r="F29" s="640"/>
      <c r="G29" s="2213"/>
      <c r="H29" s="2214" t="s">
        <v>33</v>
      </c>
      <c r="I29" s="2197"/>
      <c r="J29" s="2197"/>
      <c r="K29" s="2214" t="s">
        <v>33</v>
      </c>
      <c r="L29" s="2228"/>
      <c r="M29" s="2217"/>
      <c r="N29" s="640"/>
      <c r="O29" s="2229">
        <v>53</v>
      </c>
      <c r="P29" s="776"/>
      <c r="Q29" s="2230"/>
      <c r="R29" s="2230"/>
      <c r="S29" s="2178">
        <v>96520</v>
      </c>
      <c r="T29" s="2231"/>
      <c r="U29" s="640"/>
      <c r="V29" s="2252"/>
      <c r="W29" s="2247" t="s">
        <v>33</v>
      </c>
      <c r="X29" s="2247"/>
      <c r="Y29" s="2221"/>
    </row>
    <row r="30" spans="1:31" ht="18" customHeight="1" x14ac:dyDescent="0.2">
      <c r="A30" s="534">
        <v>2015</v>
      </c>
      <c r="B30" s="2226">
        <v>58</v>
      </c>
      <c r="C30" s="2198"/>
      <c r="D30" s="2227"/>
      <c r="E30" s="2178">
        <f>K30+S30</f>
        <v>102594.75199999999</v>
      </c>
      <c r="F30" s="640"/>
      <c r="G30" s="2213"/>
      <c r="H30" s="2232">
        <v>2</v>
      </c>
      <c r="I30" s="2197"/>
      <c r="J30" s="2197"/>
      <c r="K30" s="2178">
        <f>1268752/1000</f>
        <v>1268.752</v>
      </c>
      <c r="L30" s="2228"/>
      <c r="M30" s="2217"/>
      <c r="N30" s="640"/>
      <c r="O30" s="2229">
        <v>57</v>
      </c>
      <c r="P30" s="776"/>
      <c r="Q30" s="2230"/>
      <c r="R30" s="2230"/>
      <c r="S30" s="2178">
        <v>101326</v>
      </c>
      <c r="T30" s="2231"/>
      <c r="U30" s="640"/>
      <c r="V30" s="2252"/>
      <c r="W30" s="2247" t="s">
        <v>33</v>
      </c>
      <c r="X30" s="2247"/>
      <c r="Y30" s="2221"/>
    </row>
    <row r="31" spans="1:31" ht="21.6" customHeight="1" x14ac:dyDescent="0.2">
      <c r="A31" s="2067" t="s">
        <v>963</v>
      </c>
      <c r="B31" s="2210">
        <v>81</v>
      </c>
      <c r="C31" s="2195"/>
      <c r="D31" s="2211"/>
      <c r="E31" s="2233">
        <f>SUM(E9:E30)</f>
        <v>1076499.5509800001</v>
      </c>
      <c r="F31" s="640"/>
      <c r="G31" s="2213"/>
      <c r="H31" s="2218">
        <v>39</v>
      </c>
      <c r="I31" s="2195"/>
      <c r="J31" s="2195"/>
      <c r="K31" s="2219">
        <f>SUM(K9:K30)</f>
        <v>142710.08000000002</v>
      </c>
      <c r="L31" s="2220"/>
      <c r="M31" s="2217"/>
      <c r="N31" s="640"/>
      <c r="O31" s="2234">
        <v>70</v>
      </c>
      <c r="P31" s="776" t="s">
        <v>17</v>
      </c>
      <c r="Q31" s="2211"/>
      <c r="R31" s="2211"/>
      <c r="S31" s="2219">
        <f>+E31-K31</f>
        <v>933789.47097999998</v>
      </c>
      <c r="T31" s="2220"/>
      <c r="U31" s="640"/>
      <c r="V31" s="2252"/>
      <c r="W31" s="2246">
        <v>3340.5</v>
      </c>
      <c r="X31" s="2196" t="s">
        <v>397</v>
      </c>
      <c r="Y31" s="2235"/>
      <c r="AA31" t="s">
        <v>17</v>
      </c>
    </row>
    <row r="32" spans="1:31" ht="4.9000000000000004" customHeight="1" thickBot="1" x14ac:dyDescent="0.25">
      <c r="A32" s="2236"/>
      <c r="B32" s="2237"/>
      <c r="C32" s="2199"/>
      <c r="D32" s="2238"/>
      <c r="E32" s="2239"/>
      <c r="F32" s="646"/>
      <c r="G32" s="2240"/>
      <c r="H32" s="2241"/>
      <c r="I32" s="2199"/>
      <c r="J32" s="2199"/>
      <c r="K32" s="2242"/>
      <c r="L32" s="2243"/>
      <c r="M32" s="2244"/>
      <c r="N32" s="646"/>
      <c r="O32" s="2238"/>
      <c r="P32" s="782"/>
      <c r="Q32" s="2238"/>
      <c r="R32" s="2238"/>
      <c r="S32" s="2242"/>
      <c r="T32" s="2243"/>
      <c r="U32" s="646"/>
      <c r="V32" s="2253"/>
      <c r="W32" s="2239"/>
      <c r="X32" s="2239"/>
      <c r="Y32" s="2245"/>
      <c r="AA32" t="s">
        <v>17</v>
      </c>
    </row>
    <row r="33" spans="1:25" ht="7.9" customHeight="1" x14ac:dyDescent="0.2">
      <c r="A33" s="792"/>
      <c r="B33" s="793"/>
      <c r="C33" s="793"/>
      <c r="D33" s="793"/>
      <c r="E33" s="793"/>
      <c r="F33" s="794"/>
      <c r="G33" s="793"/>
      <c r="H33" s="793"/>
      <c r="I33" s="793"/>
      <c r="J33" s="793"/>
      <c r="K33" s="793"/>
      <c r="L33" s="793"/>
      <c r="M33" s="794"/>
      <c r="N33" s="794"/>
      <c r="O33" s="793"/>
      <c r="P33" s="793"/>
      <c r="Q33" s="793"/>
      <c r="R33" s="793"/>
      <c r="S33" s="793"/>
      <c r="T33" s="793"/>
      <c r="U33" s="794"/>
      <c r="V33" s="794"/>
      <c r="W33" s="793"/>
      <c r="X33" s="793"/>
      <c r="Y33" s="794"/>
    </row>
    <row r="34" spans="1:25" ht="12.75" customHeight="1" x14ac:dyDescent="0.2">
      <c r="A34" s="733" t="s">
        <v>398</v>
      </c>
      <c r="B34" s="342"/>
      <c r="C34" s="342"/>
      <c r="D34" s="342"/>
      <c r="E34" s="795"/>
      <c r="F34" s="633"/>
      <c r="G34" s="633"/>
      <c r="H34" s="633"/>
      <c r="I34" s="633"/>
      <c r="J34" s="633"/>
      <c r="K34" s="633"/>
      <c r="L34" s="633"/>
      <c r="M34" s="633"/>
      <c r="N34" s="633"/>
      <c r="O34" s="633"/>
      <c r="P34" s="633"/>
      <c r="Q34" s="633"/>
      <c r="R34" s="633"/>
      <c r="S34" s="796"/>
      <c r="T34" s="796"/>
      <c r="U34" s="633"/>
      <c r="V34" s="633"/>
      <c r="W34" s="795"/>
      <c r="X34" s="795"/>
      <c r="Y34" s="633"/>
    </row>
    <row r="35" spans="1:25" ht="12.75" customHeight="1" x14ac:dyDescent="0.2">
      <c r="A35" s="103" t="s">
        <v>399</v>
      </c>
    </row>
    <row r="36" spans="1:25" x14ac:dyDescent="0.2">
      <c r="A36" s="103" t="s">
        <v>400</v>
      </c>
    </row>
    <row r="37" spans="1:25" x14ac:dyDescent="0.2">
      <c r="A37" s="103" t="s">
        <v>401</v>
      </c>
    </row>
    <row r="38" spans="1:25" x14ac:dyDescent="0.2">
      <c r="A38" s="103" t="s">
        <v>402</v>
      </c>
    </row>
    <row r="39" spans="1:25" x14ac:dyDescent="0.2">
      <c r="A39" s="103" t="s">
        <v>955</v>
      </c>
    </row>
    <row r="40" spans="1:25" x14ac:dyDescent="0.2">
      <c r="A40" s="103" t="s">
        <v>403</v>
      </c>
    </row>
    <row r="41" spans="1:25" x14ac:dyDescent="0.2">
      <c r="A41" s="103" t="s">
        <v>956</v>
      </c>
    </row>
    <row r="42" spans="1:25" x14ac:dyDescent="0.2">
      <c r="A42" s="103" t="s">
        <v>404</v>
      </c>
    </row>
    <row r="45" spans="1:25" x14ac:dyDescent="0.2">
      <c r="E45" s="797" t="s">
        <v>17</v>
      </c>
    </row>
    <row r="46" spans="1:25" x14ac:dyDescent="0.2">
      <c r="K46" t="s">
        <v>17</v>
      </c>
    </row>
    <row r="47" spans="1:25" x14ac:dyDescent="0.2">
      <c r="K47" t="s">
        <v>17</v>
      </c>
    </row>
    <row r="48" spans="1:25" x14ac:dyDescent="0.2">
      <c r="K48" t="s">
        <v>17</v>
      </c>
    </row>
    <row r="49" spans="2:25" x14ac:dyDescent="0.2">
      <c r="E49" s="265"/>
      <c r="F49" s="265"/>
      <c r="G49" s="265"/>
      <c r="H49" s="265"/>
      <c r="I49" s="265"/>
      <c r="J49" s="265"/>
      <c r="K49" s="265" t="s">
        <v>17</v>
      </c>
      <c r="L49" s="265"/>
      <c r="M49" s="265"/>
      <c r="N49" s="265"/>
      <c r="O49" s="265"/>
      <c r="P49" s="265"/>
      <c r="Q49" s="265"/>
      <c r="R49" s="265"/>
      <c r="S49" s="265"/>
      <c r="T49" s="265"/>
      <c r="U49" s="265"/>
      <c r="V49" s="265"/>
      <c r="W49" s="265"/>
      <c r="X49" s="265"/>
      <c r="Y49" s="265"/>
    </row>
    <row r="50" spans="2:25" x14ac:dyDescent="0.2">
      <c r="B50" s="265"/>
      <c r="C50" s="265"/>
      <c r="D50" s="265"/>
      <c r="E50" s="265"/>
      <c r="F50" s="265"/>
      <c r="G50" s="265"/>
      <c r="H50" s="265"/>
      <c r="I50" s="265"/>
      <c r="J50" s="265"/>
      <c r="K50" s="265" t="s">
        <v>17</v>
      </c>
      <c r="L50" s="265"/>
      <c r="M50" s="265"/>
      <c r="N50" s="265"/>
      <c r="O50" s="265"/>
      <c r="P50" s="265"/>
      <c r="Q50" s="265"/>
      <c r="R50" s="265"/>
      <c r="S50" s="265"/>
      <c r="T50" s="265"/>
      <c r="U50" s="265"/>
      <c r="V50" s="265"/>
      <c r="W50" s="265"/>
      <c r="X50" s="265"/>
      <c r="Y50" s="265"/>
    </row>
    <row r="51" spans="2:25" x14ac:dyDescent="0.2">
      <c r="E51" s="265"/>
      <c r="F51" s="265"/>
      <c r="G51" s="265"/>
      <c r="H51" s="265"/>
      <c r="I51" s="265"/>
      <c r="J51" s="265"/>
      <c r="K51" s="265" t="s">
        <v>17</v>
      </c>
      <c r="L51" s="265"/>
      <c r="M51" s="265"/>
      <c r="N51" s="265"/>
      <c r="O51" s="265"/>
      <c r="P51" s="265"/>
      <c r="Q51" s="265"/>
      <c r="R51" s="265"/>
      <c r="S51" s="265"/>
      <c r="T51" s="265"/>
      <c r="U51" s="265"/>
      <c r="V51" s="265"/>
      <c r="W51" s="265"/>
      <c r="X51" s="265"/>
      <c r="Y51" s="265"/>
    </row>
    <row r="52" spans="2:25" x14ac:dyDescent="0.2">
      <c r="E52" s="265"/>
      <c r="F52" s="265"/>
      <c r="G52" s="265"/>
      <c r="H52" s="265"/>
      <c r="I52" s="265"/>
      <c r="J52" s="265"/>
      <c r="K52" s="265" t="s">
        <v>17</v>
      </c>
      <c r="L52" s="265"/>
      <c r="M52" s="265"/>
      <c r="N52" s="265"/>
      <c r="O52" s="265"/>
      <c r="P52" s="265"/>
      <c r="Q52" s="265"/>
      <c r="R52" s="265"/>
      <c r="S52" s="265"/>
      <c r="T52" s="265"/>
      <c r="U52" s="265"/>
      <c r="V52" s="265"/>
      <c r="W52" s="265"/>
      <c r="X52" s="265"/>
      <c r="Y52" s="265"/>
    </row>
    <row r="53" spans="2:25" x14ac:dyDescent="0.2">
      <c r="E53" s="265"/>
      <c r="F53" s="265"/>
      <c r="G53" s="265"/>
      <c r="H53" s="265"/>
      <c r="I53" s="265"/>
      <c r="J53" s="265"/>
      <c r="K53" s="265" t="s">
        <v>17</v>
      </c>
      <c r="L53" s="265"/>
      <c r="M53" s="265"/>
      <c r="N53" s="265"/>
      <c r="O53" s="265"/>
      <c r="P53" s="265"/>
      <c r="Q53" s="265"/>
      <c r="R53" s="265"/>
      <c r="S53" s="265"/>
      <c r="T53" s="265"/>
      <c r="U53" s="265"/>
      <c r="V53" s="265"/>
      <c r="W53" s="265"/>
      <c r="X53" s="265"/>
      <c r="Y53" s="265"/>
    </row>
    <row r="54" spans="2:25" x14ac:dyDescent="0.2">
      <c r="E54" s="265"/>
      <c r="F54" s="265"/>
      <c r="G54" s="265"/>
      <c r="H54" s="265"/>
      <c r="I54" s="265"/>
      <c r="J54" s="265"/>
      <c r="K54" s="265"/>
      <c r="L54" s="265"/>
      <c r="M54" s="265"/>
      <c r="N54" s="265"/>
      <c r="O54" s="265"/>
      <c r="P54" s="265"/>
      <c r="Q54" s="265"/>
      <c r="R54" s="265"/>
      <c r="S54" s="265"/>
      <c r="T54" s="265"/>
      <c r="U54" s="265"/>
      <c r="V54" s="265"/>
      <c r="W54" s="265"/>
      <c r="X54" s="265"/>
      <c r="Y54" s="265"/>
    </row>
    <row r="55" spans="2:25" x14ac:dyDescent="0.2">
      <c r="E55" s="265"/>
      <c r="F55" s="265"/>
      <c r="G55" s="265"/>
      <c r="H55" s="265"/>
      <c r="I55" s="265"/>
      <c r="J55" s="265"/>
      <c r="K55" s="265"/>
      <c r="L55" s="265"/>
      <c r="M55" s="265"/>
      <c r="N55" s="265"/>
      <c r="O55" s="265"/>
      <c r="P55" s="265"/>
      <c r="Q55" s="265"/>
      <c r="R55" s="265"/>
      <c r="S55" s="265"/>
      <c r="T55" s="265"/>
      <c r="U55" s="265"/>
      <c r="V55" s="265"/>
      <c r="W55" s="265"/>
      <c r="X55" s="265"/>
      <c r="Y55" s="265"/>
    </row>
    <row r="56" spans="2:25" x14ac:dyDescent="0.2">
      <c r="E56" s="265"/>
      <c r="F56" s="265"/>
      <c r="G56" s="265"/>
      <c r="H56" s="265"/>
      <c r="I56" s="265"/>
      <c r="J56" s="265"/>
      <c r="K56" s="265"/>
      <c r="L56" s="265"/>
      <c r="M56" s="265"/>
      <c r="N56" s="265"/>
      <c r="O56" s="265"/>
      <c r="P56" s="265"/>
      <c r="Q56" s="265"/>
      <c r="R56" s="265"/>
      <c r="S56" s="265"/>
      <c r="T56" s="265"/>
      <c r="U56" s="265"/>
      <c r="V56" s="265"/>
      <c r="W56" s="265"/>
      <c r="X56" s="265"/>
      <c r="Y56" s="265"/>
    </row>
    <row r="57" spans="2:25" x14ac:dyDescent="0.2">
      <c r="E57" s="265"/>
      <c r="F57" s="265"/>
      <c r="G57" s="265"/>
      <c r="H57" s="265"/>
      <c r="I57" s="265"/>
      <c r="J57" s="265"/>
      <c r="K57" s="265"/>
      <c r="L57" s="265"/>
      <c r="M57" s="265"/>
      <c r="N57" s="265"/>
      <c r="O57" s="265"/>
      <c r="P57" s="265"/>
      <c r="Q57" s="265"/>
      <c r="R57" s="265"/>
      <c r="S57" s="265"/>
      <c r="T57" s="265"/>
      <c r="U57" s="265"/>
      <c r="V57" s="265"/>
      <c r="W57" s="265"/>
      <c r="X57" s="265"/>
      <c r="Y57" s="265"/>
    </row>
    <row r="58" spans="2:25" x14ac:dyDescent="0.2">
      <c r="E58" s="265"/>
      <c r="F58" s="265"/>
      <c r="G58" s="265"/>
      <c r="H58" s="265"/>
      <c r="I58" s="265"/>
      <c r="J58" s="265"/>
      <c r="K58" s="265"/>
      <c r="L58" s="265"/>
      <c r="M58" s="265"/>
      <c r="N58" s="265"/>
      <c r="O58" s="265"/>
      <c r="P58" s="265"/>
      <c r="Q58" s="265"/>
      <c r="R58" s="265"/>
      <c r="S58" s="265"/>
      <c r="T58" s="265"/>
      <c r="U58" s="265"/>
      <c r="V58" s="265"/>
      <c r="W58" s="265"/>
      <c r="X58" s="265"/>
      <c r="Y58" s="265"/>
    </row>
    <row r="59" spans="2:25" x14ac:dyDescent="0.2">
      <c r="E59" s="265"/>
      <c r="F59" s="265"/>
      <c r="G59" s="265"/>
      <c r="H59" s="265"/>
      <c r="I59" s="265"/>
      <c r="J59" s="265"/>
      <c r="K59" s="265"/>
      <c r="L59" s="265"/>
      <c r="M59" s="265"/>
      <c r="N59" s="265"/>
      <c r="O59" s="265"/>
      <c r="P59" s="265"/>
      <c r="Q59" s="265"/>
      <c r="R59" s="265"/>
      <c r="S59" s="265"/>
      <c r="T59" s="265"/>
      <c r="U59" s="265"/>
      <c r="V59" s="265"/>
      <c r="W59" s="265"/>
      <c r="X59" s="265"/>
      <c r="Y59" s="265"/>
    </row>
    <row r="60" spans="2:25" x14ac:dyDescent="0.2">
      <c r="E60" s="265"/>
      <c r="F60" s="265"/>
      <c r="G60" s="265"/>
      <c r="H60" s="265"/>
      <c r="I60" s="265"/>
      <c r="J60" s="265"/>
      <c r="K60" s="265"/>
      <c r="L60" s="265"/>
      <c r="M60" s="265"/>
      <c r="N60" s="265"/>
      <c r="O60" s="265"/>
      <c r="P60" s="265"/>
      <c r="Q60" s="265"/>
      <c r="R60" s="265"/>
      <c r="S60" s="265"/>
      <c r="T60" s="265"/>
      <c r="U60" s="265"/>
      <c r="V60" s="265"/>
      <c r="W60" s="265"/>
      <c r="X60" s="265"/>
      <c r="Y60" s="265"/>
    </row>
    <row r="61" spans="2:25" x14ac:dyDescent="0.2">
      <c r="E61" s="265"/>
      <c r="F61" s="265"/>
      <c r="G61" s="265"/>
      <c r="H61" s="265"/>
      <c r="I61" s="265"/>
      <c r="J61" s="265"/>
      <c r="K61" s="265"/>
      <c r="L61" s="265"/>
      <c r="M61" s="265"/>
      <c r="N61" s="265"/>
      <c r="O61" s="265"/>
      <c r="P61" s="265"/>
      <c r="Q61" s="265"/>
      <c r="R61" s="265"/>
      <c r="S61" s="265"/>
      <c r="T61" s="265"/>
      <c r="U61" s="265"/>
      <c r="V61" s="265"/>
      <c r="W61" s="265"/>
      <c r="X61" s="265"/>
      <c r="Y61" s="265"/>
    </row>
    <row r="62" spans="2:25" x14ac:dyDescent="0.2">
      <c r="E62" s="265"/>
      <c r="F62" s="265"/>
      <c r="G62" s="265"/>
      <c r="H62" s="265"/>
      <c r="I62" s="265"/>
      <c r="J62" s="265"/>
      <c r="K62" s="265"/>
      <c r="L62" s="265"/>
      <c r="M62" s="265"/>
      <c r="N62" s="265"/>
      <c r="O62" s="265"/>
      <c r="P62" s="265"/>
      <c r="Q62" s="265"/>
      <c r="R62" s="265"/>
      <c r="S62" s="265"/>
      <c r="T62" s="265"/>
      <c r="U62" s="265"/>
      <c r="V62" s="265"/>
      <c r="W62" s="265"/>
      <c r="X62" s="265"/>
      <c r="Y62" s="265"/>
    </row>
    <row r="63" spans="2:25" x14ac:dyDescent="0.2">
      <c r="E63" s="265"/>
      <c r="F63" s="265"/>
      <c r="G63" s="265"/>
      <c r="H63" s="265"/>
      <c r="I63" s="265"/>
      <c r="J63" s="265"/>
      <c r="K63" s="265"/>
      <c r="L63" s="265"/>
      <c r="M63" s="265"/>
      <c r="N63" s="265"/>
      <c r="O63" s="265"/>
      <c r="P63" s="265"/>
      <c r="Q63" s="265"/>
      <c r="R63" s="265"/>
      <c r="S63" s="265"/>
      <c r="T63" s="265"/>
      <c r="U63" s="265"/>
      <c r="V63" s="265"/>
      <c r="W63" s="265"/>
      <c r="X63" s="265"/>
      <c r="Y63" s="265"/>
    </row>
    <row r="64" spans="2:25" x14ac:dyDescent="0.2">
      <c r="E64" s="265"/>
      <c r="F64" s="265"/>
      <c r="G64" s="265"/>
      <c r="H64" s="265"/>
      <c r="I64" s="265"/>
      <c r="J64" s="265"/>
      <c r="K64" s="265"/>
      <c r="L64" s="265"/>
      <c r="M64" s="265"/>
      <c r="N64" s="265"/>
      <c r="O64" s="265"/>
      <c r="P64" s="265"/>
      <c r="Q64" s="265"/>
      <c r="R64" s="265"/>
      <c r="S64" s="265"/>
      <c r="T64" s="265"/>
      <c r="U64" s="265"/>
      <c r="V64" s="265"/>
      <c r="W64" s="265"/>
      <c r="X64" s="265"/>
      <c r="Y64" s="265"/>
    </row>
    <row r="65" spans="6:25" x14ac:dyDescent="0.2">
      <c r="F65" s="265"/>
      <c r="G65" s="265"/>
      <c r="H65" s="265"/>
      <c r="I65" s="265"/>
      <c r="J65" s="265"/>
      <c r="K65" s="265"/>
      <c r="L65" s="265"/>
      <c r="M65" s="265"/>
      <c r="N65" s="265"/>
      <c r="O65" s="265"/>
      <c r="P65" s="265"/>
      <c r="Q65" s="265"/>
      <c r="R65" s="265"/>
      <c r="S65" s="265"/>
      <c r="T65" s="265"/>
      <c r="U65" s="265"/>
      <c r="V65" s="265"/>
      <c r="Y65" s="265"/>
    </row>
    <row r="66" spans="6:25" x14ac:dyDescent="0.2">
      <c r="F66" s="265"/>
      <c r="G66" s="265"/>
      <c r="H66" s="265"/>
      <c r="I66" s="265"/>
      <c r="J66" s="265"/>
      <c r="K66" s="265"/>
      <c r="L66" s="265"/>
      <c r="M66" s="265"/>
      <c r="N66" s="265"/>
      <c r="O66" s="265"/>
      <c r="P66" s="265"/>
      <c r="Q66" s="265"/>
      <c r="R66" s="265"/>
      <c r="S66" s="265"/>
      <c r="T66" s="265"/>
      <c r="U66" s="265"/>
      <c r="V66" s="265"/>
      <c r="Y66" s="265"/>
    </row>
    <row r="67" spans="6:25" x14ac:dyDescent="0.2">
      <c r="F67" s="265"/>
      <c r="G67" s="265"/>
      <c r="H67" s="265"/>
      <c r="I67" s="265"/>
      <c r="J67" s="265"/>
      <c r="K67" s="265"/>
      <c r="L67" s="265"/>
      <c r="M67" s="265"/>
      <c r="N67" s="265"/>
      <c r="O67" s="265"/>
      <c r="P67" s="265"/>
      <c r="Q67" s="265"/>
      <c r="R67" s="265"/>
      <c r="S67" s="265"/>
      <c r="T67" s="265"/>
      <c r="U67" s="265"/>
      <c r="V67" s="265"/>
      <c r="Y67" s="265"/>
    </row>
  </sheetData>
  <mergeCells count="16">
    <mergeCell ref="A2:Y2"/>
    <mergeCell ref="A3:Y3"/>
    <mergeCell ref="A4:Y4"/>
    <mergeCell ref="E6:F6"/>
    <mergeCell ref="O6:Q6"/>
    <mergeCell ref="W6:X6"/>
    <mergeCell ref="W7:X7"/>
    <mergeCell ref="B6:C6"/>
    <mergeCell ref="H6:I6"/>
    <mergeCell ref="K6:L6"/>
    <mergeCell ref="K7:L7"/>
    <mergeCell ref="S7:T7"/>
    <mergeCell ref="S6:T6"/>
    <mergeCell ref="B7:C7"/>
    <mergeCell ref="E7:F7"/>
    <mergeCell ref="O7:Q7"/>
  </mergeCells>
  <printOptions horizontalCentered="1"/>
  <pageMargins left="0.7" right="0.7" top="0.5" bottom="0.5" header="0.3" footer="0.3"/>
  <pageSetup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87"/>
  <sheetViews>
    <sheetView zoomScaleNormal="100" workbookViewId="0">
      <selection activeCell="D10" sqref="D10"/>
    </sheetView>
  </sheetViews>
  <sheetFormatPr defaultRowHeight="12.75" x14ac:dyDescent="0.2"/>
  <cols>
    <col min="1" max="1" width="4.140625" style="105" customWidth="1"/>
    <col min="2" max="2" width="16.7109375" style="105" customWidth="1"/>
    <col min="3" max="3" width="17.85546875" style="105" customWidth="1"/>
    <col min="4" max="4" width="5.7109375" style="105" customWidth="1"/>
    <col min="5" max="5" width="17.28515625" style="105" bestFit="1" customWidth="1"/>
    <col min="6" max="6" width="4.7109375" style="105" customWidth="1"/>
    <col min="7" max="7" width="16.140625" style="105" bestFit="1" customWidth="1"/>
    <col min="8" max="8" width="17.28515625" style="105" bestFit="1" customWidth="1"/>
    <col min="9" max="9" width="3.42578125" style="105" customWidth="1"/>
    <col min="10" max="10" width="18.7109375" style="105" customWidth="1"/>
    <col min="11" max="11" width="16.140625" customWidth="1"/>
    <col min="12" max="12" width="16.42578125" bestFit="1" customWidth="1"/>
    <col min="13" max="13" width="7.140625" customWidth="1"/>
    <col min="20" max="20" width="12" bestFit="1" customWidth="1"/>
  </cols>
  <sheetData>
    <row r="1" spans="1:12" x14ac:dyDescent="0.2">
      <c r="A1" s="32"/>
      <c r="B1" s="33"/>
      <c r="C1" s="33"/>
      <c r="D1" s="33"/>
      <c r="E1" s="33"/>
      <c r="F1" s="33"/>
      <c r="G1" s="33"/>
      <c r="H1" s="33"/>
      <c r="I1" s="33"/>
      <c r="J1" s="34"/>
      <c r="L1" s="35"/>
    </row>
    <row r="2" spans="1:12" ht="20.25" x14ac:dyDescent="0.3">
      <c r="A2" s="2546" t="s">
        <v>27</v>
      </c>
      <c r="B2" s="2547"/>
      <c r="C2" s="2547"/>
      <c r="D2" s="2547"/>
      <c r="E2" s="2547"/>
      <c r="F2" s="2547"/>
      <c r="G2" s="2547"/>
      <c r="H2" s="2547"/>
      <c r="I2" s="2547"/>
      <c r="J2" s="2548"/>
      <c r="L2" s="35"/>
    </row>
    <row r="3" spans="1:12" ht="18" x14ac:dyDescent="0.25">
      <c r="A3" s="2549" t="s">
        <v>186</v>
      </c>
      <c r="B3" s="2550"/>
      <c r="C3" s="2550"/>
      <c r="D3" s="2550"/>
      <c r="E3" s="2550"/>
      <c r="F3" s="2550"/>
      <c r="G3" s="2550"/>
      <c r="H3" s="2550"/>
      <c r="I3" s="2550"/>
      <c r="J3" s="2551"/>
    </row>
    <row r="4" spans="1:12" ht="18" x14ac:dyDescent="0.25">
      <c r="A4" s="2549" t="s">
        <v>1</v>
      </c>
      <c r="B4" s="2550"/>
      <c r="C4" s="2550"/>
      <c r="D4" s="2550"/>
      <c r="E4" s="2550"/>
      <c r="F4" s="2550"/>
      <c r="G4" s="2550"/>
      <c r="H4" s="2550"/>
      <c r="I4" s="2550"/>
      <c r="J4" s="2551"/>
    </row>
    <row r="5" spans="1:12" ht="13.5" thickBot="1" x14ac:dyDescent="0.25">
      <c r="A5" s="36"/>
      <c r="B5" s="37"/>
      <c r="C5" s="38"/>
      <c r="D5" s="38"/>
      <c r="E5" s="38"/>
      <c r="F5" s="38"/>
      <c r="G5" s="38"/>
      <c r="H5" s="38"/>
      <c r="I5" s="38"/>
      <c r="J5" s="39"/>
    </row>
    <row r="6" spans="1:12" x14ac:dyDescent="0.2">
      <c r="A6" s="40"/>
      <c r="B6" s="41"/>
      <c r="C6" s="42"/>
      <c r="D6" s="43"/>
      <c r="E6" s="44"/>
      <c r="F6" s="45"/>
      <c r="G6" s="46"/>
      <c r="H6" s="47"/>
      <c r="I6" s="43"/>
      <c r="J6" s="48"/>
    </row>
    <row r="7" spans="1:12" x14ac:dyDescent="0.2">
      <c r="A7" s="2575" t="s">
        <v>2</v>
      </c>
      <c r="B7" s="2576"/>
      <c r="C7" s="49"/>
      <c r="D7" s="50"/>
      <c r="E7" s="51" t="s">
        <v>28</v>
      </c>
      <c r="F7" s="52"/>
      <c r="G7" s="53"/>
      <c r="H7" s="51" t="s">
        <v>29</v>
      </c>
      <c r="I7" s="52"/>
      <c r="J7" s="54"/>
    </row>
    <row r="8" spans="1:12" x14ac:dyDescent="0.2">
      <c r="A8" s="2575" t="s">
        <v>7</v>
      </c>
      <c r="B8" s="2576"/>
      <c r="C8" s="2577" t="s">
        <v>12</v>
      </c>
      <c r="D8" s="2578"/>
      <c r="E8" s="55" t="s">
        <v>30</v>
      </c>
      <c r="F8" s="56"/>
      <c r="G8" s="57"/>
      <c r="H8" s="55" t="s">
        <v>30</v>
      </c>
      <c r="I8" s="56"/>
      <c r="J8" s="58"/>
    </row>
    <row r="9" spans="1:12" ht="13.5" thickBot="1" x14ac:dyDescent="0.25">
      <c r="A9" s="9"/>
      <c r="B9" s="10"/>
      <c r="C9" s="59"/>
      <c r="D9" s="60"/>
      <c r="E9" s="61"/>
      <c r="F9" s="62"/>
      <c r="G9" s="63"/>
      <c r="H9" s="61"/>
      <c r="I9" s="62"/>
      <c r="J9" s="64"/>
    </row>
    <row r="10" spans="1:12" x14ac:dyDescent="0.2">
      <c r="A10" s="65"/>
      <c r="B10" s="66"/>
      <c r="C10" s="67"/>
      <c r="D10" s="67"/>
      <c r="E10" s="68"/>
      <c r="F10" s="69"/>
      <c r="G10" s="17"/>
      <c r="H10" s="70"/>
      <c r="I10" s="71"/>
      <c r="J10" s="72"/>
    </row>
    <row r="11" spans="1:12" x14ac:dyDescent="0.2">
      <c r="A11" s="2573" t="s">
        <v>16</v>
      </c>
      <c r="B11" s="2574"/>
      <c r="C11" s="73">
        <v>251797149</v>
      </c>
      <c r="D11" s="74"/>
      <c r="E11" s="75" t="s">
        <v>31</v>
      </c>
      <c r="F11" s="76"/>
      <c r="G11" s="77" t="s">
        <v>32</v>
      </c>
      <c r="H11" s="78">
        <f>C11</f>
        <v>251797149</v>
      </c>
      <c r="I11" s="74"/>
      <c r="J11" s="79">
        <v>1</v>
      </c>
    </row>
    <row r="12" spans="1:12" x14ac:dyDescent="0.2">
      <c r="A12" s="80"/>
      <c r="B12" s="19"/>
      <c r="C12" s="81"/>
      <c r="D12" s="74"/>
      <c r="E12" s="75"/>
      <c r="F12" s="76"/>
      <c r="G12" s="82"/>
      <c r="H12" s="78"/>
      <c r="I12" s="84"/>
      <c r="J12" s="79"/>
    </row>
    <row r="13" spans="1:12" x14ac:dyDescent="0.2">
      <c r="A13" s="2573" t="s">
        <v>18</v>
      </c>
      <c r="B13" s="2574"/>
      <c r="C13" s="85">
        <v>738521558</v>
      </c>
      <c r="D13" s="86"/>
      <c r="E13" s="75" t="s">
        <v>31</v>
      </c>
      <c r="F13" s="76"/>
      <c r="G13" s="77" t="s">
        <v>32</v>
      </c>
      <c r="H13" s="2104">
        <f>C13</f>
        <v>738521558</v>
      </c>
      <c r="I13" s="84"/>
      <c r="J13" s="79">
        <v>1</v>
      </c>
    </row>
    <row r="14" spans="1:12" x14ac:dyDescent="0.2">
      <c r="A14" s="80"/>
      <c r="B14" s="19"/>
      <c r="C14" s="81"/>
      <c r="D14" s="74"/>
      <c r="E14" s="87"/>
      <c r="F14" s="76"/>
      <c r="G14" s="82"/>
      <c r="H14" s="78"/>
      <c r="I14" s="84"/>
      <c r="J14" s="79" t="s">
        <v>17</v>
      </c>
    </row>
    <row r="15" spans="1:12" x14ac:dyDescent="0.2">
      <c r="A15" s="2573" t="s">
        <v>19</v>
      </c>
      <c r="B15" s="2574"/>
      <c r="C15" s="85">
        <v>1700007243</v>
      </c>
      <c r="D15" s="88"/>
      <c r="E15" s="75" t="s">
        <v>31</v>
      </c>
      <c r="F15" s="76"/>
      <c r="G15" s="77" t="s">
        <v>32</v>
      </c>
      <c r="H15" s="2104">
        <f>C15</f>
        <v>1700007243</v>
      </c>
      <c r="I15" s="84"/>
      <c r="J15" s="79">
        <v>1</v>
      </c>
    </row>
    <row r="16" spans="1:12" x14ac:dyDescent="0.2">
      <c r="A16" s="80"/>
      <c r="B16" s="19"/>
      <c r="C16" s="81"/>
      <c r="D16" s="74"/>
      <c r="E16" s="87"/>
      <c r="F16" s="74"/>
      <c r="G16" s="89"/>
      <c r="H16" s="78"/>
      <c r="I16" s="84"/>
      <c r="J16" s="79" t="s">
        <v>17</v>
      </c>
    </row>
    <row r="17" spans="1:10" x14ac:dyDescent="0.2">
      <c r="A17" s="2573" t="s">
        <v>20</v>
      </c>
      <c r="B17" s="2574"/>
      <c r="C17" s="85">
        <v>2840966023</v>
      </c>
      <c r="D17" s="74"/>
      <c r="E17" s="90">
        <f>819189809+21892625</f>
        <v>841082434</v>
      </c>
      <c r="F17" s="76"/>
      <c r="G17" s="91">
        <f>E17/C17</f>
        <v>0.29605508379569945</v>
      </c>
      <c r="H17" s="320">
        <f>C17-E17</f>
        <v>1999883589</v>
      </c>
      <c r="I17" s="84"/>
      <c r="J17" s="79">
        <f>1-G17</f>
        <v>0.70394491620430055</v>
      </c>
    </row>
    <row r="18" spans="1:10" x14ac:dyDescent="0.2">
      <c r="A18" s="80"/>
      <c r="B18" s="19"/>
      <c r="C18" s="85"/>
      <c r="D18" s="74"/>
      <c r="E18" s="92"/>
      <c r="F18" s="84"/>
      <c r="G18" s="91"/>
      <c r="H18" s="78"/>
      <c r="I18" s="84"/>
      <c r="J18" s="79" t="s">
        <v>17</v>
      </c>
    </row>
    <row r="19" spans="1:10" x14ac:dyDescent="0.2">
      <c r="A19" s="2573">
        <v>1995</v>
      </c>
      <c r="B19" s="2574"/>
      <c r="C19" s="85">
        <v>161857528</v>
      </c>
      <c r="D19" s="74"/>
      <c r="E19" s="75" t="s">
        <v>31</v>
      </c>
      <c r="F19" s="76"/>
      <c r="G19" s="77" t="s">
        <v>32</v>
      </c>
      <c r="H19" s="320">
        <f t="shared" ref="H19:H24" si="0">C19</f>
        <v>161857528</v>
      </c>
      <c r="I19" s="84"/>
      <c r="J19" s="79">
        <v>1</v>
      </c>
    </row>
    <row r="20" spans="1:10" x14ac:dyDescent="0.2">
      <c r="A20" s="2573">
        <v>1996</v>
      </c>
      <c r="B20" s="2574"/>
      <c r="C20" s="87">
        <v>165514394</v>
      </c>
      <c r="D20" s="74"/>
      <c r="E20" s="75" t="s">
        <v>31</v>
      </c>
      <c r="F20" s="76"/>
      <c r="G20" s="77" t="s">
        <v>32</v>
      </c>
      <c r="H20" s="320">
        <f t="shared" si="0"/>
        <v>165514394</v>
      </c>
      <c r="I20" s="84"/>
      <c r="J20" s="79">
        <v>1</v>
      </c>
    </row>
    <row r="21" spans="1:10" x14ac:dyDescent="0.2">
      <c r="A21" s="2573">
        <v>1997</v>
      </c>
      <c r="B21" s="2574"/>
      <c r="C21" s="85">
        <v>206424354</v>
      </c>
      <c r="D21" s="74"/>
      <c r="E21" s="75" t="s">
        <v>31</v>
      </c>
      <c r="F21" s="76"/>
      <c r="G21" s="77" t="s">
        <v>32</v>
      </c>
      <c r="H21" s="320">
        <f t="shared" si="0"/>
        <v>206424354</v>
      </c>
      <c r="I21" s="84"/>
      <c r="J21" s="79">
        <v>1</v>
      </c>
    </row>
    <row r="22" spans="1:10" x14ac:dyDescent="0.2">
      <c r="A22" s="2573">
        <v>1998</v>
      </c>
      <c r="B22" s="2574"/>
      <c r="C22" s="87">
        <v>75336434</v>
      </c>
      <c r="D22" s="74"/>
      <c r="E22" s="75" t="s">
        <v>31</v>
      </c>
      <c r="F22" s="76"/>
      <c r="G22" s="77" t="s">
        <v>32</v>
      </c>
      <c r="H22" s="320">
        <f t="shared" si="0"/>
        <v>75336434</v>
      </c>
      <c r="I22" s="84"/>
      <c r="J22" s="79">
        <v>1</v>
      </c>
    </row>
    <row r="23" spans="1:10" x14ac:dyDescent="0.2">
      <c r="A23" s="2573">
        <v>1999</v>
      </c>
      <c r="B23" s="2574"/>
      <c r="C23" s="87">
        <v>167925758</v>
      </c>
      <c r="D23" s="74"/>
      <c r="E23" s="75" t="s">
        <v>31</v>
      </c>
      <c r="F23" s="76"/>
      <c r="G23" s="77" t="s">
        <v>32</v>
      </c>
      <c r="H23" s="320">
        <f t="shared" si="0"/>
        <v>167925758</v>
      </c>
      <c r="I23" s="84"/>
      <c r="J23" s="79">
        <v>1</v>
      </c>
    </row>
    <row r="24" spans="1:10" x14ac:dyDescent="0.2">
      <c r="A24" s="2573">
        <v>2000</v>
      </c>
      <c r="B24" s="2574"/>
      <c r="C24" s="85">
        <v>101009648</v>
      </c>
      <c r="D24" s="74"/>
      <c r="E24" s="75" t="s">
        <v>31</v>
      </c>
      <c r="F24" s="76"/>
      <c r="G24" s="77" t="s">
        <v>32</v>
      </c>
      <c r="H24" s="320">
        <f t="shared" si="0"/>
        <v>101009648</v>
      </c>
      <c r="I24" s="84"/>
      <c r="J24" s="79">
        <v>1</v>
      </c>
    </row>
    <row r="25" spans="1:10" x14ac:dyDescent="0.2">
      <c r="A25" s="2573">
        <v>2001</v>
      </c>
      <c r="B25" s="2574"/>
      <c r="C25" s="85">
        <v>1147951235</v>
      </c>
      <c r="D25" s="74"/>
      <c r="E25" s="83">
        <v>668377105</v>
      </c>
      <c r="F25" s="84"/>
      <c r="G25" s="91">
        <f t="shared" ref="G25:G30" si="1">E25/C25</f>
        <v>0.58223475407472336</v>
      </c>
      <c r="H25" s="320">
        <f t="shared" ref="H25:H30" si="2">C25-E25</f>
        <v>479574130</v>
      </c>
      <c r="I25" s="84"/>
      <c r="J25" s="79">
        <f t="shared" ref="J25:J30" si="3">1-G25</f>
        <v>0.41776524592527664</v>
      </c>
    </row>
    <row r="26" spans="1:10" x14ac:dyDescent="0.2">
      <c r="A26" s="2573">
        <v>2002</v>
      </c>
      <c r="B26" s="2574"/>
      <c r="C26" s="85">
        <v>3731491037</v>
      </c>
      <c r="D26" s="74"/>
      <c r="E26" s="83">
        <v>2062780536</v>
      </c>
      <c r="F26" s="84"/>
      <c r="G26" s="91">
        <f t="shared" si="1"/>
        <v>0.55280329378960802</v>
      </c>
      <c r="H26" s="320">
        <f t="shared" si="2"/>
        <v>1668710501</v>
      </c>
      <c r="I26" s="84"/>
      <c r="J26" s="79">
        <f t="shared" si="3"/>
        <v>0.44719670621039198</v>
      </c>
    </row>
    <row r="27" spans="1:10" x14ac:dyDescent="0.2">
      <c r="A27" s="2573">
        <v>2003</v>
      </c>
      <c r="B27" s="2574"/>
      <c r="C27" s="85">
        <v>6473676825</v>
      </c>
      <c r="D27" s="74"/>
      <c r="E27" s="83">
        <v>5550016192</v>
      </c>
      <c r="F27" s="84"/>
      <c r="G27" s="91">
        <f t="shared" si="1"/>
        <v>0.85732055245127259</v>
      </c>
      <c r="H27" s="320">
        <f t="shared" si="2"/>
        <v>923660633</v>
      </c>
      <c r="I27" s="84"/>
      <c r="J27" s="79">
        <f t="shared" si="3"/>
        <v>0.14267944754872741</v>
      </c>
    </row>
    <row r="28" spans="1:10" x14ac:dyDescent="0.2">
      <c r="A28" s="2573">
        <v>2004</v>
      </c>
      <c r="B28" s="2574"/>
      <c r="C28" s="85">
        <v>3257887893</v>
      </c>
      <c r="D28" s="74"/>
      <c r="E28" s="83">
        <v>692584382</v>
      </c>
      <c r="F28" s="84"/>
      <c r="G28" s="91">
        <f t="shared" si="1"/>
        <v>0.21258692893887127</v>
      </c>
      <c r="H28" s="320">
        <f t="shared" si="2"/>
        <v>2565303511</v>
      </c>
      <c r="I28" s="84"/>
      <c r="J28" s="79">
        <f t="shared" si="3"/>
        <v>0.78741307106112868</v>
      </c>
    </row>
    <row r="29" spans="1:10" x14ac:dyDescent="0.2">
      <c r="A29" s="2573">
        <v>2005</v>
      </c>
      <c r="B29" s="2574"/>
      <c r="C29" s="85">
        <v>11244301445</v>
      </c>
      <c r="D29" s="74"/>
      <c r="E29" s="83">
        <v>9486323371</v>
      </c>
      <c r="F29" s="84"/>
      <c r="G29" s="91">
        <f t="shared" si="1"/>
        <v>0.84365608814394433</v>
      </c>
      <c r="H29" s="320">
        <f t="shared" si="2"/>
        <v>1757978074</v>
      </c>
      <c r="I29" s="84"/>
      <c r="J29" s="79">
        <f t="shared" si="3"/>
        <v>0.15634391185605567</v>
      </c>
    </row>
    <row r="30" spans="1:10" x14ac:dyDescent="0.2">
      <c r="A30" s="2573">
        <v>2006</v>
      </c>
      <c r="B30" s="2574"/>
      <c r="C30" s="87">
        <v>2229540761</v>
      </c>
      <c r="D30" s="74"/>
      <c r="E30" s="75">
        <v>1720156505</v>
      </c>
      <c r="F30" s="76"/>
      <c r="G30" s="91">
        <f t="shared" si="1"/>
        <v>0.77152951634240163</v>
      </c>
      <c r="H30" s="320">
        <f t="shared" si="2"/>
        <v>509384256</v>
      </c>
      <c r="I30" s="84"/>
      <c r="J30" s="79">
        <f t="shared" si="3"/>
        <v>0.22847048365759837</v>
      </c>
    </row>
    <row r="31" spans="1:10" x14ac:dyDescent="0.2">
      <c r="A31" s="2573">
        <v>2007</v>
      </c>
      <c r="B31" s="2574"/>
      <c r="C31" s="87">
        <v>339787013</v>
      </c>
      <c r="D31" s="74"/>
      <c r="E31" s="75" t="s">
        <v>33</v>
      </c>
      <c r="F31" s="76"/>
      <c r="G31" s="77" t="s">
        <v>32</v>
      </c>
      <c r="H31" s="320">
        <f>C31</f>
        <v>339787013</v>
      </c>
      <c r="I31" s="84"/>
      <c r="J31" s="79">
        <v>1</v>
      </c>
    </row>
    <row r="32" spans="1:10" x14ac:dyDescent="0.2">
      <c r="A32" s="2573">
        <v>2008</v>
      </c>
      <c r="B32" s="2574"/>
      <c r="C32" s="87">
        <v>277465701</v>
      </c>
      <c r="D32" s="74"/>
      <c r="E32" s="75" t="s">
        <v>31</v>
      </c>
      <c r="F32" s="76"/>
      <c r="G32" s="77" t="s">
        <v>32</v>
      </c>
      <c r="H32" s="320">
        <f>C32</f>
        <v>277465701</v>
      </c>
      <c r="I32" s="84"/>
      <c r="J32" s="79">
        <v>1</v>
      </c>
    </row>
    <row r="33" spans="1:12" x14ac:dyDescent="0.2">
      <c r="A33" s="2573">
        <v>2009</v>
      </c>
      <c r="B33" s="2574"/>
      <c r="C33" s="93">
        <v>8809317989</v>
      </c>
      <c r="D33" s="74"/>
      <c r="E33" s="75">
        <v>6382168005</v>
      </c>
      <c r="F33" s="76"/>
      <c r="G33" s="91">
        <f>E33/C33</f>
        <v>0.72447924038719813</v>
      </c>
      <c r="H33" s="320">
        <f>C33-E33</f>
        <v>2427149984</v>
      </c>
      <c r="I33" s="84"/>
      <c r="J33" s="79">
        <f>1-G33</f>
        <v>0.27552075961280187</v>
      </c>
    </row>
    <row r="34" spans="1:12" x14ac:dyDescent="0.2">
      <c r="A34" s="2573">
        <v>2010</v>
      </c>
      <c r="B34" s="2574"/>
      <c r="C34" s="93">
        <v>1219489623</v>
      </c>
      <c r="D34" s="74"/>
      <c r="E34" s="75" t="s">
        <v>31</v>
      </c>
      <c r="F34" s="76"/>
      <c r="G34" s="77" t="s">
        <v>32</v>
      </c>
      <c r="H34" s="320">
        <f>C34</f>
        <v>1219489623</v>
      </c>
      <c r="I34" s="84"/>
      <c r="J34" s="79">
        <v>1</v>
      </c>
    </row>
    <row r="35" spans="1:12" x14ac:dyDescent="0.2">
      <c r="A35" s="2573">
        <v>2011</v>
      </c>
      <c r="B35" s="2574"/>
      <c r="C35" s="93">
        <v>693457054</v>
      </c>
      <c r="D35" s="74"/>
      <c r="E35" s="75" t="s">
        <v>31</v>
      </c>
      <c r="F35" s="76"/>
      <c r="G35" s="77" t="s">
        <v>32</v>
      </c>
      <c r="H35" s="320">
        <f>C35</f>
        <v>693457054</v>
      </c>
      <c r="I35" s="84"/>
      <c r="J35" s="79">
        <v>1</v>
      </c>
    </row>
    <row r="36" spans="1:12" x14ac:dyDescent="0.2">
      <c r="A36" s="2573">
        <v>2012</v>
      </c>
      <c r="B36" s="2574"/>
      <c r="C36" s="93">
        <v>972158702</v>
      </c>
      <c r="D36" s="74"/>
      <c r="E36" s="75" t="s">
        <v>31</v>
      </c>
      <c r="F36" s="76"/>
      <c r="G36" s="77" t="s">
        <v>32</v>
      </c>
      <c r="H36" s="320">
        <f>C36</f>
        <v>972158702</v>
      </c>
      <c r="I36" s="84"/>
      <c r="J36" s="79">
        <v>1</v>
      </c>
    </row>
    <row r="37" spans="1:12" x14ac:dyDescent="0.2">
      <c r="A37" s="2573">
        <v>2013</v>
      </c>
      <c r="B37" s="2574"/>
      <c r="C37" s="93">
        <v>1401259807</v>
      </c>
      <c r="D37" s="74"/>
      <c r="E37" s="75" t="s">
        <v>31</v>
      </c>
      <c r="F37" s="76"/>
      <c r="G37" s="77" t="s">
        <v>32</v>
      </c>
      <c r="H37" s="320">
        <f>C37</f>
        <v>1401259807</v>
      </c>
      <c r="I37" s="84"/>
      <c r="J37" s="79">
        <v>1</v>
      </c>
      <c r="L37" s="94"/>
    </row>
    <row r="38" spans="1:12" x14ac:dyDescent="0.2">
      <c r="A38" s="2573">
        <v>2014</v>
      </c>
      <c r="B38" s="2574">
        <v>2014</v>
      </c>
      <c r="C38" s="93">
        <v>565170344</v>
      </c>
      <c r="D38" s="74"/>
      <c r="E38" s="75" t="s">
        <v>31</v>
      </c>
      <c r="F38" s="76"/>
      <c r="G38" s="77" t="s">
        <v>32</v>
      </c>
      <c r="H38" s="320">
        <f>C38</f>
        <v>565170344</v>
      </c>
      <c r="I38" s="84"/>
      <c r="J38" s="79">
        <f>J37</f>
        <v>1</v>
      </c>
    </row>
    <row r="39" spans="1:12" x14ac:dyDescent="0.2">
      <c r="A39" s="24"/>
      <c r="B39" s="25"/>
      <c r="C39" s="93"/>
      <c r="D39" s="74"/>
      <c r="E39" s="75"/>
      <c r="F39" s="76"/>
      <c r="G39" s="77"/>
      <c r="H39" s="320"/>
      <c r="I39" s="84"/>
      <c r="J39" s="79"/>
    </row>
    <row r="40" spans="1:12" x14ac:dyDescent="0.2">
      <c r="A40" s="2573" t="s">
        <v>173</v>
      </c>
      <c r="B40" s="2574"/>
      <c r="C40" s="73">
        <f>SUM(C11:C38)</f>
        <v>48772315518</v>
      </c>
      <c r="D40" s="74"/>
      <c r="E40" s="320">
        <f>SUM(E11:E38)</f>
        <v>27403488530</v>
      </c>
      <c r="F40" s="74"/>
      <c r="G40" s="91">
        <f>E40/C40</f>
        <v>0.56186564527342198</v>
      </c>
      <c r="H40" s="78">
        <f>SUM(H11:H38)</f>
        <v>21368826988</v>
      </c>
      <c r="I40" s="74"/>
      <c r="J40" s="79">
        <f>H40/C40</f>
        <v>0.43813435472657808</v>
      </c>
      <c r="K40" s="103"/>
      <c r="L40" s="103"/>
    </row>
    <row r="41" spans="1:12" ht="10.15" customHeight="1" thickBot="1" x14ac:dyDescent="0.25">
      <c r="A41" s="95"/>
      <c r="B41" s="96"/>
      <c r="C41" s="97"/>
      <c r="D41" s="98"/>
      <c r="E41" s="99"/>
      <c r="F41" s="100"/>
      <c r="G41" s="100"/>
      <c r="H41" s="101"/>
      <c r="I41" s="98"/>
      <c r="J41" s="102"/>
      <c r="K41" s="103"/>
      <c r="L41" s="103"/>
    </row>
    <row r="42" spans="1:12" ht="12.75" customHeight="1" x14ac:dyDescent="0.2">
      <c r="K42" s="104"/>
      <c r="L42" s="104"/>
    </row>
    <row r="43" spans="1:12" ht="12.75" customHeight="1" x14ac:dyDescent="0.2">
      <c r="A43" s="1784" t="s">
        <v>858</v>
      </c>
      <c r="B43" s="1784"/>
      <c r="K43" s="104"/>
      <c r="L43" s="104"/>
    </row>
    <row r="44" spans="1:12" x14ac:dyDescent="0.2">
      <c r="A44" s="2100" t="s">
        <v>979</v>
      </c>
      <c r="B44" s="2100"/>
    </row>
    <row r="45" spans="1:12" x14ac:dyDescent="0.2">
      <c r="A45" s="1784" t="s">
        <v>35</v>
      </c>
      <c r="B45" s="1784"/>
    </row>
    <row r="46" spans="1:12" x14ac:dyDescent="0.2">
      <c r="A46" s="1784" t="s">
        <v>36</v>
      </c>
      <c r="B46" s="1784"/>
    </row>
    <row r="47" spans="1:12" x14ac:dyDescent="0.2">
      <c r="A47" s="1784" t="s">
        <v>34</v>
      </c>
      <c r="B47" s="1784"/>
      <c r="K47" s="103"/>
      <c r="L47" s="103"/>
    </row>
    <row r="48" spans="1:12" ht="13.5" customHeight="1" x14ac:dyDescent="0.2">
      <c r="A48" s="1784"/>
      <c r="B48" s="1784"/>
    </row>
    <row r="49" spans="11:11" ht="22.5" customHeight="1" x14ac:dyDescent="0.2"/>
    <row r="50" spans="11:11" ht="18.75" customHeight="1" x14ac:dyDescent="0.2"/>
    <row r="51" spans="11:11" ht="13.5" customHeight="1" x14ac:dyDescent="0.2"/>
    <row r="52" spans="11:11" ht="13.5" customHeight="1" x14ac:dyDescent="0.2"/>
    <row r="53" spans="11:11" ht="13.5" customHeight="1" x14ac:dyDescent="0.2"/>
    <row r="54" spans="11:11" ht="13.5" customHeight="1" x14ac:dyDescent="0.2"/>
    <row r="55" spans="11:11" ht="13.5" customHeight="1" x14ac:dyDescent="0.2"/>
    <row r="56" spans="11:11" ht="13.5" customHeight="1" x14ac:dyDescent="0.2"/>
    <row r="57" spans="11:11" ht="13.5" customHeight="1" x14ac:dyDescent="0.2"/>
    <row r="58" spans="11:11" x14ac:dyDescent="0.2">
      <c r="K58" s="94"/>
    </row>
    <row r="59" spans="11:11" x14ac:dyDescent="0.2">
      <c r="K59" s="94"/>
    </row>
    <row r="60" spans="11:11" x14ac:dyDescent="0.2">
      <c r="K60" s="94"/>
    </row>
    <row r="61" spans="11:11" x14ac:dyDescent="0.2">
      <c r="K61" s="94"/>
    </row>
    <row r="62" spans="11:11" x14ac:dyDescent="0.2">
      <c r="K62" s="94"/>
    </row>
    <row r="63" spans="11:11" x14ac:dyDescent="0.2">
      <c r="K63" s="94"/>
    </row>
    <row r="64" spans="11:11" x14ac:dyDescent="0.2">
      <c r="K64" s="94"/>
    </row>
    <row r="65" spans="11:11" x14ac:dyDescent="0.2">
      <c r="K65" s="94"/>
    </row>
    <row r="66" spans="11:11" x14ac:dyDescent="0.2">
      <c r="K66" s="94"/>
    </row>
    <row r="67" spans="11:11" x14ac:dyDescent="0.2">
      <c r="K67" s="94"/>
    </row>
    <row r="68" spans="11:11" x14ac:dyDescent="0.2">
      <c r="K68" s="94"/>
    </row>
    <row r="69" spans="11:11" x14ac:dyDescent="0.2">
      <c r="K69" s="94"/>
    </row>
    <row r="70" spans="11:11" x14ac:dyDescent="0.2">
      <c r="K70" s="94"/>
    </row>
    <row r="71" spans="11:11" x14ac:dyDescent="0.2">
      <c r="K71" s="94"/>
    </row>
    <row r="72" spans="11:11" x14ac:dyDescent="0.2">
      <c r="K72" s="94"/>
    </row>
    <row r="73" spans="11:11" x14ac:dyDescent="0.2">
      <c r="K73" s="94"/>
    </row>
    <row r="74" spans="11:11" x14ac:dyDescent="0.2">
      <c r="K74" s="94"/>
    </row>
    <row r="75" spans="11:11" x14ac:dyDescent="0.2">
      <c r="K75" s="94"/>
    </row>
    <row r="76" spans="11:11" x14ac:dyDescent="0.2">
      <c r="K76" s="94"/>
    </row>
    <row r="77" spans="11:11" x14ac:dyDescent="0.2">
      <c r="K77" s="94"/>
    </row>
    <row r="78" spans="11:11" x14ac:dyDescent="0.2">
      <c r="K78" s="94"/>
    </row>
    <row r="79" spans="11:11" x14ac:dyDescent="0.2">
      <c r="K79" s="94"/>
    </row>
    <row r="80" spans="11:11" x14ac:dyDescent="0.2">
      <c r="K80" s="94"/>
    </row>
    <row r="81" spans="11:11" x14ac:dyDescent="0.2">
      <c r="K81" s="94"/>
    </row>
    <row r="82" spans="11:11" x14ac:dyDescent="0.2">
      <c r="K82" s="94"/>
    </row>
    <row r="83" spans="11:11" x14ac:dyDescent="0.2">
      <c r="K83" s="94"/>
    </row>
    <row r="84" spans="11:11" x14ac:dyDescent="0.2">
      <c r="K84" s="94"/>
    </row>
    <row r="85" spans="11:11" x14ac:dyDescent="0.2">
      <c r="K85" s="94"/>
    </row>
    <row r="86" spans="11:11" x14ac:dyDescent="0.2">
      <c r="K86" s="94"/>
    </row>
    <row r="87" spans="11:11" x14ac:dyDescent="0.2">
      <c r="K87" s="94"/>
    </row>
  </sheetData>
  <mergeCells count="31">
    <mergeCell ref="A2:J2"/>
    <mergeCell ref="A7:B7"/>
    <mergeCell ref="A8:B8"/>
    <mergeCell ref="A36:B36"/>
    <mergeCell ref="A24:B24"/>
    <mergeCell ref="A25:B25"/>
    <mergeCell ref="A26:B26"/>
    <mergeCell ref="A27:B27"/>
    <mergeCell ref="A28:B28"/>
    <mergeCell ref="A29:B29"/>
    <mergeCell ref="A20:B20"/>
    <mergeCell ref="A22:B22"/>
    <mergeCell ref="A23:B23"/>
    <mergeCell ref="A21:B21"/>
    <mergeCell ref="A4:J4"/>
    <mergeCell ref="C8:D8"/>
    <mergeCell ref="A3:J3"/>
    <mergeCell ref="A37:B37"/>
    <mergeCell ref="A38:B38"/>
    <mergeCell ref="A40:B40"/>
    <mergeCell ref="A30:B30"/>
    <mergeCell ref="A31:B31"/>
    <mergeCell ref="A32:B32"/>
    <mergeCell ref="A33:B33"/>
    <mergeCell ref="A34:B34"/>
    <mergeCell ref="A35:B35"/>
    <mergeCell ref="A19:B19"/>
    <mergeCell ref="A11:B11"/>
    <mergeCell ref="A13:B13"/>
    <mergeCell ref="A15:B15"/>
    <mergeCell ref="A17:B17"/>
  </mergeCells>
  <printOptions horizontalCentered="1"/>
  <pageMargins left="0.7" right="0.7" top="0.75" bottom="0.5" header="0.3" footer="0.3"/>
  <pageSetup scale="8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T44"/>
  <sheetViews>
    <sheetView topLeftCell="A2" zoomScaleNormal="100" workbookViewId="0">
      <selection activeCell="D10" sqref="D10"/>
    </sheetView>
  </sheetViews>
  <sheetFormatPr defaultRowHeight="12.75" x14ac:dyDescent="0.2"/>
  <cols>
    <col min="1" max="1" width="12.7109375" style="547" customWidth="1"/>
    <col min="2" max="5" width="16.140625" style="547" customWidth="1"/>
    <col min="6" max="9" width="16.140625" style="667" customWidth="1"/>
    <col min="10" max="10" width="1.7109375" style="547" customWidth="1"/>
    <col min="11" max="11" width="10.140625" bestFit="1" customWidth="1"/>
    <col min="12" max="12" width="10.5703125" bestFit="1" customWidth="1"/>
    <col min="13" max="13" width="19.5703125" customWidth="1"/>
    <col min="19" max="20" width="14" bestFit="1" customWidth="1"/>
  </cols>
  <sheetData>
    <row r="1" spans="1:10" x14ac:dyDescent="0.2">
      <c r="A1" s="546"/>
      <c r="B1" s="201"/>
      <c r="C1" s="201"/>
      <c r="D1" s="201"/>
      <c r="E1" s="201"/>
      <c r="F1" s="201"/>
      <c r="G1" s="201"/>
      <c r="H1" s="201"/>
      <c r="I1" s="201"/>
      <c r="J1" s="202"/>
    </row>
    <row r="2" spans="1:10" ht="20.25" x14ac:dyDescent="0.2">
      <c r="A2" s="2556" t="s">
        <v>349</v>
      </c>
      <c r="B2" s="2557"/>
      <c r="C2" s="2557"/>
      <c r="D2" s="2557"/>
      <c r="E2" s="2557"/>
      <c r="F2" s="2557"/>
      <c r="G2" s="2557"/>
      <c r="H2" s="2557"/>
      <c r="I2" s="2557"/>
      <c r="J2" s="2558"/>
    </row>
    <row r="3" spans="1:10" ht="23.25" customHeight="1" x14ac:dyDescent="0.2">
      <c r="A3" s="2559" t="s">
        <v>261</v>
      </c>
      <c r="B3" s="2560"/>
      <c r="C3" s="2560"/>
      <c r="D3" s="2560"/>
      <c r="E3" s="2560"/>
      <c r="F3" s="2560"/>
      <c r="G3" s="2560"/>
      <c r="H3" s="2560"/>
      <c r="I3" s="2560"/>
      <c r="J3" s="2561"/>
    </row>
    <row r="4" spans="1:10" ht="23.25" customHeight="1" x14ac:dyDescent="0.2">
      <c r="A4" s="2559" t="s">
        <v>350</v>
      </c>
      <c r="B4" s="2560"/>
      <c r="C4" s="2560"/>
      <c r="D4" s="2560"/>
      <c r="E4" s="2560"/>
      <c r="F4" s="2560"/>
      <c r="G4" s="2560"/>
      <c r="H4" s="2560"/>
      <c r="I4" s="2560"/>
      <c r="J4" s="2561"/>
    </row>
    <row r="5" spans="1:10" ht="22.9" customHeight="1" x14ac:dyDescent="0.2">
      <c r="A5" s="3246" t="s">
        <v>209</v>
      </c>
      <c r="B5" s="3247"/>
      <c r="C5" s="3247"/>
      <c r="D5" s="3247"/>
      <c r="E5" s="3247"/>
      <c r="F5" s="3247"/>
      <c r="G5" s="3247"/>
      <c r="H5" s="3247"/>
      <c r="I5" s="3247"/>
      <c r="J5" s="3248"/>
    </row>
    <row r="6" spans="1:10" ht="2.4500000000000002" customHeight="1" x14ac:dyDescent="0.2">
      <c r="A6" s="652"/>
      <c r="B6" s="653"/>
      <c r="C6" s="653"/>
      <c r="D6" s="653"/>
      <c r="E6" s="653"/>
      <c r="F6" s="653"/>
      <c r="G6" s="653"/>
      <c r="H6" s="653"/>
      <c r="I6" s="653"/>
      <c r="J6" s="654"/>
    </row>
    <row r="7" spans="1:10" ht="6.75" customHeight="1" x14ac:dyDescent="0.2">
      <c r="A7" s="2874" t="s">
        <v>7</v>
      </c>
      <c r="B7" s="655"/>
      <c r="C7" s="656"/>
      <c r="D7" s="656"/>
      <c r="E7" s="656"/>
      <c r="F7" s="656"/>
      <c r="G7" s="656"/>
      <c r="H7" s="656"/>
      <c r="I7" s="656"/>
      <c r="J7" s="393"/>
    </row>
    <row r="8" spans="1:10" ht="15" x14ac:dyDescent="0.2">
      <c r="A8" s="2875"/>
      <c r="B8" s="683" t="s">
        <v>338</v>
      </c>
      <c r="C8" s="684" t="s">
        <v>339</v>
      </c>
      <c r="D8" s="684" t="s">
        <v>339</v>
      </c>
      <c r="E8" s="684" t="s">
        <v>339</v>
      </c>
      <c r="F8" s="684" t="s">
        <v>339</v>
      </c>
      <c r="G8" s="684" t="s">
        <v>339</v>
      </c>
      <c r="H8" s="684" t="s">
        <v>339</v>
      </c>
      <c r="I8" s="684" t="s">
        <v>339</v>
      </c>
      <c r="J8" s="685"/>
    </row>
    <row r="9" spans="1:10" ht="15" x14ac:dyDescent="0.2">
      <c r="A9" s="2875"/>
      <c r="B9" s="686" t="s">
        <v>340</v>
      </c>
      <c r="C9" s="684" t="s">
        <v>351</v>
      </c>
      <c r="D9" s="684" t="s">
        <v>342</v>
      </c>
      <c r="E9" s="684" t="s">
        <v>352</v>
      </c>
      <c r="F9" s="684" t="s">
        <v>353</v>
      </c>
      <c r="G9" s="684" t="s">
        <v>354</v>
      </c>
      <c r="H9" s="684" t="s">
        <v>355</v>
      </c>
      <c r="I9" s="684" t="s">
        <v>356</v>
      </c>
      <c r="J9" s="685"/>
    </row>
    <row r="10" spans="1:10" ht="15" x14ac:dyDescent="0.2">
      <c r="A10" s="2875"/>
      <c r="B10" s="686" t="s">
        <v>128</v>
      </c>
      <c r="C10" s="684" t="s">
        <v>128</v>
      </c>
      <c r="D10" s="684" t="s">
        <v>128</v>
      </c>
      <c r="E10" s="684" t="s">
        <v>128</v>
      </c>
      <c r="F10" s="684" t="s">
        <v>128</v>
      </c>
      <c r="G10" s="684" t="s">
        <v>128</v>
      </c>
      <c r="H10" s="684" t="s">
        <v>128</v>
      </c>
      <c r="I10" s="684" t="s">
        <v>128</v>
      </c>
      <c r="J10" s="685"/>
    </row>
    <row r="11" spans="1:10" ht="13.5" thickBot="1" x14ac:dyDescent="0.25">
      <c r="A11" s="2876"/>
      <c r="B11" s="687"/>
      <c r="C11" s="358"/>
      <c r="D11" s="358"/>
      <c r="E11" s="358"/>
      <c r="F11" s="358"/>
      <c r="G11" s="358"/>
      <c r="H11" s="358"/>
      <c r="I11" s="2058"/>
      <c r="J11" s="357"/>
    </row>
    <row r="12" spans="1:10" ht="12" customHeight="1" x14ac:dyDescent="0.2">
      <c r="A12" s="688"/>
      <c r="B12" s="689"/>
      <c r="C12" s="689"/>
      <c r="D12" s="689"/>
      <c r="E12" s="689"/>
      <c r="F12" s="690"/>
      <c r="G12" s="690"/>
      <c r="H12" s="690"/>
      <c r="I12" s="690"/>
      <c r="J12" s="691"/>
    </row>
    <row r="13" spans="1:10" ht="26.25" customHeight="1" x14ac:dyDescent="0.2">
      <c r="A13" s="688">
        <v>1980</v>
      </c>
      <c r="B13" s="689">
        <v>7997</v>
      </c>
      <c r="C13" s="689">
        <v>5072</v>
      </c>
      <c r="D13" s="689">
        <v>925</v>
      </c>
      <c r="E13" s="689">
        <v>751</v>
      </c>
      <c r="F13" s="690">
        <v>731</v>
      </c>
      <c r="G13" s="690">
        <v>299</v>
      </c>
      <c r="H13" s="690">
        <v>147</v>
      </c>
      <c r="I13" s="690">
        <v>71</v>
      </c>
      <c r="J13" s="691"/>
    </row>
    <row r="14" spans="1:10" ht="26.25" customHeight="1" x14ac:dyDescent="0.2">
      <c r="A14" s="688">
        <v>1985</v>
      </c>
      <c r="B14" s="689">
        <v>8209</v>
      </c>
      <c r="C14" s="689">
        <v>5376</v>
      </c>
      <c r="D14" s="689">
        <v>857</v>
      </c>
      <c r="E14" s="689">
        <v>761</v>
      </c>
      <c r="F14" s="690">
        <v>729</v>
      </c>
      <c r="G14" s="690">
        <v>283</v>
      </c>
      <c r="H14" s="690">
        <v>136</v>
      </c>
      <c r="I14" s="690">
        <v>66</v>
      </c>
      <c r="J14" s="691"/>
    </row>
    <row r="15" spans="1:10" ht="26.25" customHeight="1" x14ac:dyDescent="0.2">
      <c r="A15" s="688">
        <v>1990</v>
      </c>
      <c r="B15" s="689">
        <v>8534</v>
      </c>
      <c r="C15" s="689">
        <v>5731</v>
      </c>
      <c r="D15" s="690">
        <v>891</v>
      </c>
      <c r="E15" s="690">
        <v>757</v>
      </c>
      <c r="F15" s="690">
        <v>695</v>
      </c>
      <c r="G15" s="690">
        <v>290</v>
      </c>
      <c r="H15" s="690">
        <v>121</v>
      </c>
      <c r="I15" s="690">
        <v>48</v>
      </c>
      <c r="J15" s="691"/>
    </row>
    <row r="16" spans="1:10" ht="18" customHeight="1" x14ac:dyDescent="0.2">
      <c r="A16" s="567">
        <v>1995</v>
      </c>
      <c r="B16" s="660">
        <v>8632.4259999999995</v>
      </c>
      <c r="C16" s="660">
        <v>5986</v>
      </c>
      <c r="D16" s="660">
        <v>855.02700000000004</v>
      </c>
      <c r="E16" s="661">
        <v>708.928</v>
      </c>
      <c r="F16" s="661">
        <v>660.96199999999999</v>
      </c>
      <c r="G16" s="661">
        <v>263.70299999999997</v>
      </c>
      <c r="H16" s="661">
        <v>112.464</v>
      </c>
      <c r="I16" s="661">
        <v>44.637</v>
      </c>
      <c r="J16" s="662"/>
    </row>
    <row r="17" spans="1:20" ht="18" customHeight="1" x14ac:dyDescent="0.2">
      <c r="A17" s="567">
        <v>1996</v>
      </c>
      <c r="B17" s="660">
        <v>8648.9010000000017</v>
      </c>
      <c r="C17" s="660">
        <v>5976</v>
      </c>
      <c r="D17" s="660">
        <v>903.85900000000004</v>
      </c>
      <c r="E17" s="661">
        <v>712.92100000000005</v>
      </c>
      <c r="F17" s="661">
        <v>635.81600000000003</v>
      </c>
      <c r="G17" s="661">
        <v>266.46600000000001</v>
      </c>
      <c r="H17" s="661">
        <v>106.223</v>
      </c>
      <c r="I17" s="661">
        <v>47.884999999999998</v>
      </c>
      <c r="J17" s="662"/>
    </row>
    <row r="18" spans="1:20" ht="18" customHeight="1" x14ac:dyDescent="0.2">
      <c r="A18" s="567">
        <v>1997</v>
      </c>
      <c r="B18" s="660">
        <v>8739.9179999999997</v>
      </c>
      <c r="C18" s="660">
        <v>6058</v>
      </c>
      <c r="D18" s="660">
        <v>906.36099999999999</v>
      </c>
      <c r="E18" s="661">
        <v>718.16700000000003</v>
      </c>
      <c r="F18" s="661">
        <v>641.21600000000001</v>
      </c>
      <c r="G18" s="661">
        <v>263.036</v>
      </c>
      <c r="H18" s="661">
        <v>110.42700000000001</v>
      </c>
      <c r="I18" s="661">
        <v>43.901000000000003</v>
      </c>
      <c r="J18" s="662"/>
    </row>
    <row r="19" spans="1:20" ht="18" customHeight="1" x14ac:dyDescent="0.2">
      <c r="A19" s="567">
        <v>1998</v>
      </c>
      <c r="B19" s="660">
        <v>8876</v>
      </c>
      <c r="C19" s="660">
        <v>6212</v>
      </c>
      <c r="D19" s="660">
        <v>930</v>
      </c>
      <c r="E19" s="661">
        <v>675</v>
      </c>
      <c r="F19" s="661">
        <v>650</v>
      </c>
      <c r="G19" s="661">
        <v>259</v>
      </c>
      <c r="H19" s="661">
        <v>108</v>
      </c>
      <c r="I19" s="661">
        <v>42</v>
      </c>
      <c r="J19" s="662"/>
    </row>
    <row r="20" spans="1:20" ht="18" customHeight="1" x14ac:dyDescent="0.2">
      <c r="A20" s="567">
        <v>1999</v>
      </c>
      <c r="B20" s="660">
        <v>8991</v>
      </c>
      <c r="C20" s="660">
        <v>6323</v>
      </c>
      <c r="D20" s="660">
        <v>935</v>
      </c>
      <c r="E20" s="661">
        <v>666</v>
      </c>
      <c r="F20" s="661">
        <v>663</v>
      </c>
      <c r="G20" s="661">
        <v>260</v>
      </c>
      <c r="H20" s="661">
        <v>104</v>
      </c>
      <c r="I20" s="661">
        <v>39</v>
      </c>
      <c r="J20" s="662"/>
    </row>
    <row r="21" spans="1:20" ht="18" customHeight="1" x14ac:dyDescent="0.2">
      <c r="A21" s="567">
        <v>2000</v>
      </c>
      <c r="B21" s="660">
        <v>9132.4629999999997</v>
      </c>
      <c r="C21" s="660">
        <v>6464.067</v>
      </c>
      <c r="D21" s="660">
        <v>952.875</v>
      </c>
      <c r="E21" s="661">
        <v>682.91700000000003</v>
      </c>
      <c r="F21" s="661">
        <v>639.66399999999999</v>
      </c>
      <c r="G21" s="661">
        <v>261.16399999999999</v>
      </c>
      <c r="H21" s="661">
        <v>96.763999999999996</v>
      </c>
      <c r="I21" s="661">
        <v>34.981999999999999</v>
      </c>
      <c r="J21" s="662"/>
    </row>
    <row r="22" spans="1:20" ht="18" customHeight="1" x14ac:dyDescent="0.2">
      <c r="A22" s="567">
        <v>2001</v>
      </c>
      <c r="B22" s="660">
        <v>9422.5970000000016</v>
      </c>
      <c r="C22" s="660">
        <v>6775.9859999999999</v>
      </c>
      <c r="D22" s="660">
        <v>927.05700000000002</v>
      </c>
      <c r="E22" s="661">
        <v>733.10799999999995</v>
      </c>
      <c r="F22" s="661">
        <v>617.31600000000003</v>
      </c>
      <c r="G22" s="661">
        <v>240.03399999999999</v>
      </c>
      <c r="H22" s="661">
        <v>96.013000000000005</v>
      </c>
      <c r="I22" s="661">
        <v>33.082999999999998</v>
      </c>
      <c r="J22" s="662"/>
    </row>
    <row r="23" spans="1:20" ht="18" customHeight="1" x14ac:dyDescent="0.2">
      <c r="A23" s="567">
        <v>2002</v>
      </c>
      <c r="B23" s="660">
        <v>9630.19</v>
      </c>
      <c r="C23" s="660">
        <v>6970.3289999999997</v>
      </c>
      <c r="D23" s="660">
        <v>929.80200000000002</v>
      </c>
      <c r="E23" s="661">
        <v>739.16700000000003</v>
      </c>
      <c r="F23" s="661">
        <v>646.94600000000003</v>
      </c>
      <c r="G23" s="661">
        <v>227.32499999999999</v>
      </c>
      <c r="H23" s="661">
        <v>87.396000000000001</v>
      </c>
      <c r="I23" s="661">
        <v>29.225000000000001</v>
      </c>
      <c r="J23" s="662"/>
    </row>
    <row r="24" spans="1:20" ht="18" customHeight="1" x14ac:dyDescent="0.2">
      <c r="A24" s="567">
        <v>2003</v>
      </c>
      <c r="B24" s="660">
        <v>9698.94</v>
      </c>
      <c r="C24" s="660">
        <v>7126.5150000000003</v>
      </c>
      <c r="D24" s="660">
        <v>884.89300000000003</v>
      </c>
      <c r="E24" s="661">
        <v>715.125</v>
      </c>
      <c r="F24" s="661">
        <v>641.73299999999995</v>
      </c>
      <c r="G24" s="661">
        <v>228.33799999999999</v>
      </c>
      <c r="H24" s="661">
        <v>75.286000000000001</v>
      </c>
      <c r="I24" s="661">
        <v>27.05</v>
      </c>
      <c r="J24" s="662"/>
      <c r="K24" s="26"/>
    </row>
    <row r="25" spans="1:20" ht="18" customHeight="1" x14ac:dyDescent="0.2">
      <c r="A25" s="567">
        <v>2004</v>
      </c>
      <c r="B25" s="660">
        <v>9829</v>
      </c>
      <c r="C25" s="660">
        <v>7248</v>
      </c>
      <c r="D25" s="660">
        <v>897</v>
      </c>
      <c r="E25" s="661">
        <v>723</v>
      </c>
      <c r="F25" s="661">
        <v>643</v>
      </c>
      <c r="G25" s="661">
        <v>217</v>
      </c>
      <c r="H25" s="661">
        <v>74</v>
      </c>
      <c r="I25" s="661">
        <v>26</v>
      </c>
      <c r="J25" s="662"/>
      <c r="K25" s="26"/>
      <c r="S25" s="28"/>
      <c r="T25" s="28"/>
    </row>
    <row r="26" spans="1:20" ht="18" customHeight="1" x14ac:dyDescent="0.2">
      <c r="A26" s="567">
        <v>2005</v>
      </c>
      <c r="B26" s="660">
        <v>9887</v>
      </c>
      <c r="C26" s="660">
        <v>7286</v>
      </c>
      <c r="D26" s="660">
        <v>938</v>
      </c>
      <c r="E26" s="661">
        <v>709</v>
      </c>
      <c r="F26" s="661">
        <v>631</v>
      </c>
      <c r="G26" s="661">
        <v>224</v>
      </c>
      <c r="H26" s="661">
        <v>74</v>
      </c>
      <c r="I26" s="661">
        <v>25</v>
      </c>
      <c r="J26" s="662"/>
      <c r="K26" s="26"/>
    </row>
    <row r="27" spans="1:20" ht="18" customHeight="1" x14ac:dyDescent="0.2">
      <c r="A27" s="567">
        <v>2006</v>
      </c>
      <c r="B27" s="660">
        <v>9911</v>
      </c>
      <c r="C27" s="660">
        <v>7320</v>
      </c>
      <c r="D27" s="660">
        <v>944</v>
      </c>
      <c r="E27" s="661">
        <v>709</v>
      </c>
      <c r="F27" s="661">
        <v>627</v>
      </c>
      <c r="G27" s="661">
        <v>219</v>
      </c>
      <c r="H27" s="661">
        <v>68</v>
      </c>
      <c r="I27" s="661">
        <v>24</v>
      </c>
      <c r="J27" s="662"/>
      <c r="K27" s="26"/>
    </row>
    <row r="28" spans="1:20" ht="18" customHeight="1" x14ac:dyDescent="0.2">
      <c r="A28" s="567">
        <v>2007</v>
      </c>
      <c r="B28" s="692">
        <v>10032</v>
      </c>
      <c r="C28" s="660">
        <v>7504</v>
      </c>
      <c r="D28" s="660">
        <v>884</v>
      </c>
      <c r="E28" s="660">
        <v>696</v>
      </c>
      <c r="F28" s="660">
        <v>644</v>
      </c>
      <c r="G28" s="660">
        <v>212</v>
      </c>
      <c r="H28" s="660">
        <v>67</v>
      </c>
      <c r="I28" s="660">
        <v>24</v>
      </c>
      <c r="J28" s="663"/>
      <c r="K28" s="26"/>
      <c r="L28" s="26"/>
    </row>
    <row r="29" spans="1:20" ht="18" customHeight="1" x14ac:dyDescent="0.2">
      <c r="A29" s="567">
        <v>2008</v>
      </c>
      <c r="B29" s="660">
        <v>10170</v>
      </c>
      <c r="C29" s="660">
        <v>7589</v>
      </c>
      <c r="D29" s="660">
        <v>930</v>
      </c>
      <c r="E29" s="660">
        <v>716</v>
      </c>
      <c r="F29" s="660">
        <v>639</v>
      </c>
      <c r="G29" s="660">
        <v>205</v>
      </c>
      <c r="H29" s="660">
        <v>67</v>
      </c>
      <c r="I29" s="660">
        <v>24</v>
      </c>
      <c r="J29" s="663"/>
      <c r="K29" s="26"/>
      <c r="L29" s="26"/>
    </row>
    <row r="30" spans="1:20" ht="18" customHeight="1" x14ac:dyDescent="0.2">
      <c r="A30" s="567">
        <v>2009</v>
      </c>
      <c r="B30" s="660">
        <v>10396</v>
      </c>
      <c r="C30" s="660">
        <v>7864</v>
      </c>
      <c r="D30" s="660">
        <v>907</v>
      </c>
      <c r="E30" s="660">
        <v>708</v>
      </c>
      <c r="F30" s="660">
        <v>628</v>
      </c>
      <c r="G30" s="660">
        <v>203</v>
      </c>
      <c r="H30" s="660">
        <v>64</v>
      </c>
      <c r="I30" s="660">
        <v>23</v>
      </c>
      <c r="J30" s="663"/>
      <c r="K30" s="26"/>
      <c r="L30" s="26"/>
    </row>
    <row r="31" spans="1:20" ht="18" customHeight="1" x14ac:dyDescent="0.2">
      <c r="A31" s="567">
        <v>2010</v>
      </c>
      <c r="B31" s="660">
        <v>10413</v>
      </c>
      <c r="C31" s="660">
        <v>7921</v>
      </c>
      <c r="D31" s="660">
        <v>895</v>
      </c>
      <c r="E31" s="660">
        <v>701</v>
      </c>
      <c r="F31" s="660">
        <v>612</v>
      </c>
      <c r="G31" s="660">
        <v>199</v>
      </c>
      <c r="H31" s="660">
        <v>63</v>
      </c>
      <c r="I31" s="660">
        <v>23</v>
      </c>
      <c r="J31" s="663"/>
      <c r="K31" s="26"/>
      <c r="L31" s="26"/>
    </row>
    <row r="32" spans="1:20" ht="18" customHeight="1" x14ac:dyDescent="0.2">
      <c r="A32" s="567">
        <v>2011</v>
      </c>
      <c r="B32" s="660">
        <v>10281</v>
      </c>
      <c r="C32" s="660">
        <v>7867</v>
      </c>
      <c r="D32" s="660">
        <v>827</v>
      </c>
      <c r="E32" s="660">
        <v>699</v>
      </c>
      <c r="F32" s="660">
        <v>600</v>
      </c>
      <c r="G32" s="660">
        <v>202</v>
      </c>
      <c r="H32" s="660">
        <v>64</v>
      </c>
      <c r="I32" s="660">
        <v>22</v>
      </c>
      <c r="J32" s="663"/>
      <c r="K32" s="26"/>
      <c r="L32" s="26"/>
    </row>
    <row r="33" spans="1:13" ht="18" customHeight="1" x14ac:dyDescent="0.2">
      <c r="A33" s="567">
        <v>2012</v>
      </c>
      <c r="B33" s="660">
        <v>10372</v>
      </c>
      <c r="C33" s="660">
        <v>7972</v>
      </c>
      <c r="D33" s="660">
        <v>823</v>
      </c>
      <c r="E33" s="660">
        <v>689</v>
      </c>
      <c r="F33" s="660">
        <v>607</v>
      </c>
      <c r="G33" s="660">
        <v>200</v>
      </c>
      <c r="H33" s="660">
        <v>61</v>
      </c>
      <c r="I33" s="660">
        <v>21</v>
      </c>
      <c r="J33" s="663"/>
      <c r="K33" s="26"/>
      <c r="L33" s="26"/>
      <c r="M33" s="26"/>
    </row>
    <row r="34" spans="1:13" ht="18" customHeight="1" x14ac:dyDescent="0.2">
      <c r="A34" s="567">
        <v>2013</v>
      </c>
      <c r="B34" s="660">
        <v>10398.724</v>
      </c>
      <c r="C34" s="660">
        <v>7970.5420000000004</v>
      </c>
      <c r="D34" s="660">
        <v>834.85599999999999</v>
      </c>
      <c r="E34" s="660">
        <v>699.71100000000001</v>
      </c>
      <c r="F34" s="660">
        <v>612.58399999999995</v>
      </c>
      <c r="G34" s="660">
        <v>201.97900000000001</v>
      </c>
      <c r="H34" s="660">
        <v>57.750999999999998</v>
      </c>
      <c r="I34" s="660">
        <v>21.370999999999999</v>
      </c>
      <c r="J34" s="663"/>
      <c r="K34" s="26"/>
      <c r="L34" s="26"/>
      <c r="M34" s="26"/>
    </row>
    <row r="35" spans="1:13" ht="18" customHeight="1" x14ac:dyDescent="0.2">
      <c r="A35" s="567">
        <v>2014</v>
      </c>
      <c r="B35" s="660">
        <v>10303</v>
      </c>
      <c r="C35" s="660">
        <v>7910</v>
      </c>
      <c r="D35" s="660">
        <v>827</v>
      </c>
      <c r="E35" s="660">
        <v>693</v>
      </c>
      <c r="F35" s="660">
        <v>586</v>
      </c>
      <c r="G35" s="660">
        <v>207</v>
      </c>
      <c r="H35" s="660">
        <v>59</v>
      </c>
      <c r="I35" s="660">
        <v>22</v>
      </c>
      <c r="J35" s="663"/>
      <c r="K35" s="26"/>
      <c r="L35" s="26"/>
      <c r="M35" s="26"/>
    </row>
    <row r="36" spans="1:13" ht="7.9" customHeight="1" thickBot="1" x14ac:dyDescent="0.25">
      <c r="A36" s="566"/>
      <c r="B36" s="665"/>
      <c r="C36" s="665"/>
      <c r="D36" s="665"/>
      <c r="E36" s="665"/>
      <c r="F36" s="665"/>
      <c r="G36" s="665"/>
      <c r="H36" s="665"/>
      <c r="I36" s="665"/>
      <c r="J36" s="666"/>
      <c r="K36" s="26"/>
      <c r="L36" s="26"/>
      <c r="M36" s="26"/>
    </row>
    <row r="37" spans="1:13" x14ac:dyDescent="0.2">
      <c r="A37" s="667"/>
      <c r="B37" s="667"/>
      <c r="C37" s="667"/>
      <c r="D37" s="667"/>
    </row>
    <row r="38" spans="1:13" x14ac:dyDescent="0.2">
      <c r="A38" s="2899" t="s">
        <v>346</v>
      </c>
      <c r="B38" s="2899"/>
      <c r="C38" s="2899"/>
      <c r="D38" s="2899"/>
      <c r="E38" s="2899"/>
      <c r="F38" s="2899"/>
      <c r="G38" s="2899"/>
      <c r="H38" s="2899"/>
      <c r="I38" s="2899"/>
      <c r="J38" s="2899"/>
    </row>
    <row r="39" spans="1:13" x14ac:dyDescent="0.2">
      <c r="A39" s="2899" t="s">
        <v>148</v>
      </c>
      <c r="B39" s="2899"/>
      <c r="C39" s="2899"/>
      <c r="D39" s="2899"/>
      <c r="E39" s="2899"/>
      <c r="F39" s="2899"/>
      <c r="G39" s="2899"/>
      <c r="H39" s="2899"/>
      <c r="I39" s="2899"/>
      <c r="J39" s="2899"/>
    </row>
    <row r="40" spans="1:13" x14ac:dyDescent="0.2">
      <c r="B40" s="681" t="s">
        <v>17</v>
      </c>
    </row>
    <row r="41" spans="1:13" x14ac:dyDescent="0.2">
      <c r="B41" s="681"/>
    </row>
    <row r="42" spans="1:13" x14ac:dyDescent="0.2">
      <c r="C42" s="681"/>
    </row>
    <row r="44" spans="1:13" x14ac:dyDescent="0.2">
      <c r="F44" s="547"/>
      <c r="G44" s="547"/>
      <c r="H44" s="547"/>
      <c r="I44" s="547"/>
    </row>
  </sheetData>
  <mergeCells count="7">
    <mergeCell ref="A39:J39"/>
    <mergeCell ref="A38:J38"/>
    <mergeCell ref="A2:J2"/>
    <mergeCell ref="A3:J3"/>
    <mergeCell ref="A4:J4"/>
    <mergeCell ref="A7:A11"/>
    <mergeCell ref="A5:J5"/>
  </mergeCells>
  <printOptions horizontalCentered="1"/>
  <pageMargins left="0.7" right="0.7" top="0.5" bottom="0.5" header="0.3" footer="0.3"/>
  <pageSetup scale="82"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37"/>
  <sheetViews>
    <sheetView zoomScaleNormal="100" workbookViewId="0">
      <selection activeCell="D10" sqref="D10"/>
    </sheetView>
  </sheetViews>
  <sheetFormatPr defaultRowHeight="12.75" x14ac:dyDescent="0.2"/>
  <cols>
    <col min="1" max="1" width="12.7109375" style="547" customWidth="1"/>
    <col min="2" max="6" width="16.7109375" style="547" customWidth="1"/>
    <col min="7" max="8" width="16.7109375" style="667" customWidth="1"/>
    <col min="9" max="9" width="16.7109375" style="547" customWidth="1"/>
    <col min="10" max="10" width="10.140625" bestFit="1" customWidth="1"/>
  </cols>
  <sheetData>
    <row r="1" spans="1:9" x14ac:dyDescent="0.2">
      <c r="A1" s="546"/>
      <c r="B1" s="201"/>
      <c r="C1" s="201"/>
      <c r="D1" s="201"/>
      <c r="E1" s="201"/>
      <c r="F1" s="201"/>
      <c r="G1" s="201"/>
      <c r="H1" s="201"/>
      <c r="I1" s="202"/>
    </row>
    <row r="2" spans="1:9" ht="20.25" x14ac:dyDescent="0.3">
      <c r="A2" s="2583" t="s">
        <v>361</v>
      </c>
      <c r="B2" s="2584"/>
      <c r="C2" s="2584"/>
      <c r="D2" s="2584"/>
      <c r="E2" s="2584"/>
      <c r="F2" s="2584"/>
      <c r="G2" s="2584"/>
      <c r="H2" s="2584"/>
      <c r="I2" s="2585"/>
    </row>
    <row r="3" spans="1:9" ht="23.25" customHeight="1" x14ac:dyDescent="0.25">
      <c r="A3" s="2549" t="s">
        <v>263</v>
      </c>
      <c r="B3" s="2550"/>
      <c r="C3" s="2550"/>
      <c r="D3" s="2550"/>
      <c r="E3" s="2550"/>
      <c r="F3" s="2550"/>
      <c r="G3" s="2550"/>
      <c r="H3" s="2550"/>
      <c r="I3" s="2551"/>
    </row>
    <row r="4" spans="1:9" ht="23.25" customHeight="1" x14ac:dyDescent="0.25">
      <c r="A4" s="2549" t="s">
        <v>350</v>
      </c>
      <c r="B4" s="2550"/>
      <c r="C4" s="2550"/>
      <c r="D4" s="2550"/>
      <c r="E4" s="2550"/>
      <c r="F4" s="2550"/>
      <c r="G4" s="2550"/>
      <c r="H4" s="2550"/>
      <c r="I4" s="2551"/>
    </row>
    <row r="5" spans="1:9" x14ac:dyDescent="0.2">
      <c r="A5" s="669"/>
      <c r="B5" s="282"/>
      <c r="C5" s="282"/>
      <c r="D5" s="282"/>
      <c r="E5" s="282"/>
      <c r="F5" s="282"/>
      <c r="G5" s="282"/>
      <c r="H5" s="282"/>
      <c r="I5" s="670"/>
    </row>
    <row r="6" spans="1:9" ht="12.75" customHeight="1" x14ac:dyDescent="0.2">
      <c r="A6" s="2874" t="s">
        <v>7</v>
      </c>
      <c r="B6" s="3249" t="s">
        <v>362</v>
      </c>
      <c r="C6" s="656"/>
      <c r="D6" s="656"/>
      <c r="E6" s="656"/>
      <c r="F6" s="656"/>
      <c r="G6" s="656"/>
      <c r="H6" s="656"/>
      <c r="I6" s="393"/>
    </row>
    <row r="7" spans="1:9" ht="15" customHeight="1" x14ac:dyDescent="0.2">
      <c r="A7" s="2875"/>
      <c r="B7" s="3250"/>
      <c r="C7" s="684" t="s">
        <v>340</v>
      </c>
      <c r="D7" s="684" t="s">
        <v>340</v>
      </c>
      <c r="E7" s="684" t="s">
        <v>340</v>
      </c>
      <c r="F7" s="684" t="s">
        <v>340</v>
      </c>
      <c r="G7" s="684" t="s">
        <v>340</v>
      </c>
      <c r="H7" s="684" t="s">
        <v>340</v>
      </c>
      <c r="I7" s="685" t="s">
        <v>340</v>
      </c>
    </row>
    <row r="8" spans="1:9" ht="15" customHeight="1" x14ac:dyDescent="0.2">
      <c r="A8" s="2875"/>
      <c r="B8" s="3250"/>
      <c r="C8" s="684" t="s">
        <v>363</v>
      </c>
      <c r="D8" s="684" t="s">
        <v>363</v>
      </c>
      <c r="E8" s="684" t="s">
        <v>363</v>
      </c>
      <c r="F8" s="684" t="s">
        <v>363</v>
      </c>
      <c r="G8" s="684" t="s">
        <v>363</v>
      </c>
      <c r="H8" s="684" t="s">
        <v>363</v>
      </c>
      <c r="I8" s="685" t="s">
        <v>363</v>
      </c>
    </row>
    <row r="9" spans="1:9" ht="15" customHeight="1" x14ac:dyDescent="0.2">
      <c r="A9" s="2875"/>
      <c r="B9" s="3250"/>
      <c r="C9" s="684" t="s">
        <v>351</v>
      </c>
      <c r="D9" s="684" t="s">
        <v>342</v>
      </c>
      <c r="E9" s="684" t="s">
        <v>352</v>
      </c>
      <c r="F9" s="684" t="s">
        <v>353</v>
      </c>
      <c r="G9" s="684" t="s">
        <v>354</v>
      </c>
      <c r="H9" s="684" t="s">
        <v>355</v>
      </c>
      <c r="I9" s="685" t="s">
        <v>356</v>
      </c>
    </row>
    <row r="10" spans="1:9" ht="15" customHeight="1" x14ac:dyDescent="0.2">
      <c r="A10" s="2875"/>
      <c r="B10" s="3250"/>
      <c r="C10" s="684" t="s">
        <v>128</v>
      </c>
      <c r="D10" s="684" t="s">
        <v>128</v>
      </c>
      <c r="E10" s="684" t="s">
        <v>128</v>
      </c>
      <c r="F10" s="684" t="s">
        <v>128</v>
      </c>
      <c r="G10" s="684" t="s">
        <v>128</v>
      </c>
      <c r="H10" s="684" t="s">
        <v>128</v>
      </c>
      <c r="I10" s="685" t="s">
        <v>128</v>
      </c>
    </row>
    <row r="11" spans="1:9" ht="12.75" customHeight="1" thickBot="1" x14ac:dyDescent="0.25">
      <c r="A11" s="2876"/>
      <c r="B11" s="3251"/>
      <c r="C11" s="358"/>
      <c r="D11" s="358"/>
      <c r="E11" s="358"/>
      <c r="F11" s="358"/>
      <c r="G11" s="358"/>
      <c r="H11" s="358"/>
      <c r="I11" s="357"/>
    </row>
    <row r="12" spans="1:9" ht="10.5" customHeight="1" x14ac:dyDescent="0.2">
      <c r="A12" s="688"/>
      <c r="B12" s="2489"/>
      <c r="C12" s="2489"/>
      <c r="D12" s="2489"/>
      <c r="E12" s="2489"/>
      <c r="F12" s="2489"/>
      <c r="G12" s="2489"/>
      <c r="H12" s="2489"/>
      <c r="I12" s="2490"/>
    </row>
    <row r="13" spans="1:9" ht="26.25" customHeight="1" x14ac:dyDescent="0.2">
      <c r="A13" s="688">
        <v>1980</v>
      </c>
      <c r="B13" s="2489">
        <v>2244</v>
      </c>
      <c r="C13" s="2489">
        <v>120</v>
      </c>
      <c r="D13" s="2489">
        <v>131</v>
      </c>
      <c r="E13" s="2489">
        <v>211</v>
      </c>
      <c r="F13" s="2489">
        <v>452</v>
      </c>
      <c r="G13" s="2489">
        <v>420</v>
      </c>
      <c r="H13" s="2489">
        <v>404</v>
      </c>
      <c r="I13" s="2490">
        <v>506</v>
      </c>
    </row>
    <row r="14" spans="1:9" ht="26.25" customHeight="1" x14ac:dyDescent="0.2">
      <c r="A14" s="688">
        <v>1985</v>
      </c>
      <c r="B14" s="2489">
        <v>2188</v>
      </c>
      <c r="C14" s="2489">
        <v>137</v>
      </c>
      <c r="D14" s="2489">
        <v>124</v>
      </c>
      <c r="E14" s="2489">
        <v>216</v>
      </c>
      <c r="F14" s="2489">
        <v>459</v>
      </c>
      <c r="G14" s="2489">
        <v>402</v>
      </c>
      <c r="H14" s="2489">
        <v>376</v>
      </c>
      <c r="I14" s="2490">
        <v>474</v>
      </c>
    </row>
    <row r="15" spans="1:9" ht="26.25" customHeight="1" x14ac:dyDescent="0.2">
      <c r="A15" s="688">
        <v>1990</v>
      </c>
      <c r="B15" s="2489">
        <v>1983</v>
      </c>
      <c r="C15" s="2489">
        <v>140</v>
      </c>
      <c r="D15" s="2489">
        <v>127</v>
      </c>
      <c r="E15" s="2489">
        <v>214</v>
      </c>
      <c r="F15" s="2489">
        <v>428</v>
      </c>
      <c r="G15" s="2489">
        <v>402</v>
      </c>
      <c r="H15" s="2489">
        <v>332</v>
      </c>
      <c r="I15" s="2490">
        <v>340</v>
      </c>
    </row>
    <row r="16" spans="1:9" ht="18" customHeight="1" x14ac:dyDescent="0.2">
      <c r="A16" s="688">
        <v>1995</v>
      </c>
      <c r="B16" s="2489">
        <v>1879</v>
      </c>
      <c r="C16" s="2489">
        <v>144</v>
      </c>
      <c r="D16" s="2489">
        <v>123</v>
      </c>
      <c r="E16" s="2489">
        <v>205</v>
      </c>
      <c r="F16" s="2489">
        <v>409</v>
      </c>
      <c r="G16" s="2489">
        <v>368</v>
      </c>
      <c r="H16" s="2489">
        <v>303</v>
      </c>
      <c r="I16" s="2490">
        <v>327</v>
      </c>
    </row>
    <row r="17" spans="1:11" ht="18" customHeight="1" x14ac:dyDescent="0.2">
      <c r="A17" s="567">
        <v>1996</v>
      </c>
      <c r="B17" s="2489">
        <v>1876</v>
      </c>
      <c r="C17" s="2489">
        <v>143</v>
      </c>
      <c r="D17" s="2489">
        <v>132</v>
      </c>
      <c r="E17" s="2489">
        <v>206</v>
      </c>
      <c r="F17" s="2489">
        <v>400</v>
      </c>
      <c r="G17" s="2489">
        <v>373</v>
      </c>
      <c r="H17" s="2489">
        <v>287</v>
      </c>
      <c r="I17" s="2490">
        <v>335</v>
      </c>
    </row>
    <row r="18" spans="1:11" ht="18" customHeight="1" x14ac:dyDescent="0.2">
      <c r="A18" s="567">
        <v>1997</v>
      </c>
      <c r="B18" s="2489">
        <v>1846</v>
      </c>
      <c r="C18" s="2489">
        <v>145</v>
      </c>
      <c r="D18" s="2489">
        <v>131</v>
      </c>
      <c r="E18" s="2489">
        <v>206</v>
      </c>
      <c r="F18" s="2489">
        <v>401</v>
      </c>
      <c r="G18" s="2489">
        <v>365</v>
      </c>
      <c r="H18" s="2489">
        <v>296</v>
      </c>
      <c r="I18" s="2490">
        <v>302</v>
      </c>
      <c r="K18" s="26"/>
    </row>
    <row r="19" spans="1:11" ht="18" customHeight="1" x14ac:dyDescent="0.2">
      <c r="A19" s="567">
        <v>1998</v>
      </c>
      <c r="B19" s="2489">
        <v>1817</v>
      </c>
      <c r="C19" s="2489">
        <v>147</v>
      </c>
      <c r="D19" s="2489">
        <v>136</v>
      </c>
      <c r="E19" s="2489">
        <v>193</v>
      </c>
      <c r="F19" s="2489">
        <v>400</v>
      </c>
      <c r="G19" s="2489">
        <v>357</v>
      </c>
      <c r="H19" s="2489">
        <v>290</v>
      </c>
      <c r="I19" s="2490">
        <v>294</v>
      </c>
    </row>
    <row r="20" spans="1:11" ht="18" customHeight="1" x14ac:dyDescent="0.2">
      <c r="A20" s="567">
        <v>1999</v>
      </c>
      <c r="B20" s="2489">
        <v>1800</v>
      </c>
      <c r="C20" s="2489">
        <v>149</v>
      </c>
      <c r="D20" s="2489">
        <v>137</v>
      </c>
      <c r="E20" s="2489">
        <v>189</v>
      </c>
      <c r="F20" s="2489">
        <v>403</v>
      </c>
      <c r="G20" s="2489">
        <v>357</v>
      </c>
      <c r="H20" s="2489">
        <v>279</v>
      </c>
      <c r="I20" s="2490">
        <v>286</v>
      </c>
    </row>
    <row r="21" spans="1:11" ht="18" customHeight="1" x14ac:dyDescent="0.2">
      <c r="A21" s="567">
        <v>2000</v>
      </c>
      <c r="B21" s="2489">
        <v>1744</v>
      </c>
      <c r="C21" s="2489">
        <v>152</v>
      </c>
      <c r="D21" s="2489">
        <v>138</v>
      </c>
      <c r="E21" s="2489">
        <v>197</v>
      </c>
      <c r="F21" s="2489">
        <v>388</v>
      </c>
      <c r="G21" s="2489">
        <v>357</v>
      </c>
      <c r="H21" s="2489">
        <v>258</v>
      </c>
      <c r="I21" s="2490">
        <v>254</v>
      </c>
    </row>
    <row r="22" spans="1:11" ht="18" customHeight="1" x14ac:dyDescent="0.2">
      <c r="A22" s="567">
        <v>2001</v>
      </c>
      <c r="B22" s="2489">
        <v>1707</v>
      </c>
      <c r="C22" s="2489">
        <v>159</v>
      </c>
      <c r="D22" s="2489">
        <v>133</v>
      </c>
      <c r="E22" s="2489">
        <v>210</v>
      </c>
      <c r="F22" s="2489">
        <v>377</v>
      </c>
      <c r="G22" s="2489">
        <v>327</v>
      </c>
      <c r="H22" s="2489">
        <v>254</v>
      </c>
      <c r="I22" s="2490">
        <v>247</v>
      </c>
    </row>
    <row r="23" spans="1:11" ht="18" customHeight="1" x14ac:dyDescent="0.2">
      <c r="A23" s="567">
        <v>2002</v>
      </c>
      <c r="B23" s="2489">
        <v>1671</v>
      </c>
      <c r="C23" s="2489">
        <v>163</v>
      </c>
      <c r="D23" s="2489">
        <v>133</v>
      </c>
      <c r="E23" s="2489">
        <v>212</v>
      </c>
      <c r="F23" s="2489">
        <v>397</v>
      </c>
      <c r="G23" s="2489">
        <v>316</v>
      </c>
      <c r="H23" s="2489">
        <v>233</v>
      </c>
      <c r="I23" s="2490">
        <v>217</v>
      </c>
    </row>
    <row r="24" spans="1:11" ht="18" customHeight="1" x14ac:dyDescent="0.2">
      <c r="A24" s="567">
        <v>2003</v>
      </c>
      <c r="B24" s="2489">
        <v>1612</v>
      </c>
      <c r="C24" s="2489">
        <v>166</v>
      </c>
      <c r="D24" s="2489">
        <v>129</v>
      </c>
      <c r="E24" s="2489">
        <v>206</v>
      </c>
      <c r="F24" s="2489">
        <v>391</v>
      </c>
      <c r="G24" s="2489">
        <v>321</v>
      </c>
      <c r="H24" s="2489">
        <v>202</v>
      </c>
      <c r="I24" s="2490">
        <v>197</v>
      </c>
      <c r="J24" s="26"/>
    </row>
    <row r="25" spans="1:11" ht="18" customHeight="1" x14ac:dyDescent="0.2">
      <c r="A25" s="567">
        <v>2004</v>
      </c>
      <c r="B25" s="2489">
        <v>1586</v>
      </c>
      <c r="C25" s="2489">
        <v>166</v>
      </c>
      <c r="D25" s="2489">
        <v>129</v>
      </c>
      <c r="E25" s="2489">
        <v>208</v>
      </c>
      <c r="F25" s="2489">
        <v>393</v>
      </c>
      <c r="G25" s="2489">
        <v>305</v>
      </c>
      <c r="H25" s="2489">
        <v>198</v>
      </c>
      <c r="I25" s="2490">
        <v>187</v>
      </c>
      <c r="J25" s="26"/>
    </row>
    <row r="26" spans="1:11" ht="18" customHeight="1" x14ac:dyDescent="0.2">
      <c r="A26" s="567">
        <v>2005</v>
      </c>
      <c r="B26" s="2489">
        <v>1571</v>
      </c>
      <c r="C26" s="2489">
        <v>164</v>
      </c>
      <c r="D26" s="2489">
        <v>134</v>
      </c>
      <c r="E26" s="2489">
        <v>204</v>
      </c>
      <c r="F26" s="2489">
        <v>381</v>
      </c>
      <c r="G26" s="2489">
        <v>309</v>
      </c>
      <c r="H26" s="2489">
        <v>195</v>
      </c>
      <c r="I26" s="2490">
        <v>184</v>
      </c>
      <c r="J26" s="26"/>
    </row>
    <row r="27" spans="1:11" ht="18" customHeight="1" x14ac:dyDescent="0.2">
      <c r="A27" s="567">
        <v>2006</v>
      </c>
      <c r="B27" s="2489">
        <v>1538</v>
      </c>
      <c r="C27" s="2489">
        <v>162</v>
      </c>
      <c r="D27" s="2489">
        <v>132</v>
      </c>
      <c r="E27" s="2489">
        <v>203</v>
      </c>
      <c r="F27" s="2489">
        <v>380</v>
      </c>
      <c r="G27" s="2489">
        <v>305</v>
      </c>
      <c r="H27" s="2489">
        <v>184</v>
      </c>
      <c r="I27" s="2490">
        <v>172</v>
      </c>
      <c r="J27" s="26"/>
    </row>
    <row r="28" spans="1:11" ht="18" customHeight="1" x14ac:dyDescent="0.2">
      <c r="A28" s="567">
        <v>2007</v>
      </c>
      <c r="B28" s="2489">
        <v>1522</v>
      </c>
      <c r="C28" s="2489">
        <v>167</v>
      </c>
      <c r="D28" s="2489">
        <v>124</v>
      </c>
      <c r="E28" s="2489">
        <v>197</v>
      </c>
      <c r="F28" s="2489">
        <v>388</v>
      </c>
      <c r="G28" s="2489">
        <v>293</v>
      </c>
      <c r="H28" s="2489">
        <v>177</v>
      </c>
      <c r="I28" s="2490">
        <v>176</v>
      </c>
      <c r="J28" s="26"/>
    </row>
    <row r="29" spans="1:11" ht="18" customHeight="1" x14ac:dyDescent="0.2">
      <c r="A29" s="567">
        <v>2008</v>
      </c>
      <c r="B29" s="2489">
        <v>1517</v>
      </c>
      <c r="C29" s="2489">
        <v>167</v>
      </c>
      <c r="D29" s="2489">
        <v>130</v>
      </c>
      <c r="E29" s="2489">
        <v>205</v>
      </c>
      <c r="F29" s="2489">
        <v>388</v>
      </c>
      <c r="G29" s="2489">
        <v>283</v>
      </c>
      <c r="H29" s="2489">
        <v>176</v>
      </c>
      <c r="I29" s="2490">
        <v>168</v>
      </c>
      <c r="J29" s="26"/>
    </row>
    <row r="30" spans="1:11" ht="18" customHeight="1" x14ac:dyDescent="0.2">
      <c r="A30" s="567">
        <v>2009</v>
      </c>
      <c r="B30" s="2489">
        <v>1488</v>
      </c>
      <c r="C30" s="2489">
        <v>170</v>
      </c>
      <c r="D30" s="2489">
        <v>128</v>
      </c>
      <c r="E30" s="2489">
        <v>202</v>
      </c>
      <c r="F30" s="2489">
        <v>381</v>
      </c>
      <c r="G30" s="2489">
        <v>278</v>
      </c>
      <c r="H30" s="2489">
        <v>169</v>
      </c>
      <c r="I30" s="2490">
        <v>160</v>
      </c>
      <c r="J30" s="26"/>
    </row>
    <row r="31" spans="1:11" ht="18" customHeight="1" x14ac:dyDescent="0.2">
      <c r="A31" s="567">
        <v>2010</v>
      </c>
      <c r="B31" s="2489">
        <v>1475</v>
      </c>
      <c r="C31" s="2489">
        <v>168</v>
      </c>
      <c r="D31" s="2489">
        <v>126</v>
      </c>
      <c r="E31" s="2489">
        <v>199</v>
      </c>
      <c r="F31" s="2489">
        <v>372</v>
      </c>
      <c r="G31" s="2489">
        <v>273</v>
      </c>
      <c r="H31" s="2489">
        <v>169</v>
      </c>
      <c r="I31" s="2490">
        <v>168</v>
      </c>
      <c r="J31" s="26"/>
    </row>
    <row r="32" spans="1:11" ht="18" customHeight="1" x14ac:dyDescent="0.2">
      <c r="A32" s="567">
        <v>2011</v>
      </c>
      <c r="B32" s="2489">
        <v>1461</v>
      </c>
      <c r="C32" s="2489">
        <v>172</v>
      </c>
      <c r="D32" s="2489">
        <v>116</v>
      </c>
      <c r="E32" s="2489">
        <v>198</v>
      </c>
      <c r="F32" s="2489">
        <v>366</v>
      </c>
      <c r="G32" s="2489">
        <v>277</v>
      </c>
      <c r="H32" s="2489">
        <v>170</v>
      </c>
      <c r="I32" s="2490">
        <v>162</v>
      </c>
      <c r="J32" s="26"/>
    </row>
    <row r="33" spans="1:10" ht="18" customHeight="1" x14ac:dyDescent="0.2">
      <c r="A33" s="567">
        <v>2012</v>
      </c>
      <c r="B33" s="2489">
        <v>1448</v>
      </c>
      <c r="C33" s="2489">
        <v>174</v>
      </c>
      <c r="D33" s="2489">
        <v>117</v>
      </c>
      <c r="E33" s="2489">
        <v>196</v>
      </c>
      <c r="F33" s="2489">
        <v>368</v>
      </c>
      <c r="G33" s="2489">
        <v>274</v>
      </c>
      <c r="H33" s="2489">
        <v>165</v>
      </c>
      <c r="I33" s="2490">
        <v>154</v>
      </c>
      <c r="J33" s="26"/>
    </row>
    <row r="34" spans="1:10" ht="18" customHeight="1" x14ac:dyDescent="0.2">
      <c r="A34" s="567">
        <v>2013</v>
      </c>
      <c r="B34" s="2489">
        <v>1435</v>
      </c>
      <c r="C34" s="2489">
        <v>171</v>
      </c>
      <c r="D34" s="2489">
        <v>115</v>
      </c>
      <c r="E34" s="2489">
        <v>195</v>
      </c>
      <c r="F34" s="2489">
        <v>370</v>
      </c>
      <c r="G34" s="2489">
        <v>277</v>
      </c>
      <c r="H34" s="2489">
        <v>157</v>
      </c>
      <c r="I34" s="2490">
        <v>150</v>
      </c>
      <c r="J34" s="26"/>
    </row>
    <row r="35" spans="1:10" ht="18" customHeight="1" x14ac:dyDescent="0.2">
      <c r="A35" s="724">
        <v>2014</v>
      </c>
      <c r="B35" s="2502">
        <v>1425</v>
      </c>
      <c r="C35" s="2502">
        <v>168</v>
      </c>
      <c r="D35" s="2502">
        <v>114</v>
      </c>
      <c r="E35" s="2502">
        <v>195</v>
      </c>
      <c r="F35" s="2502">
        <v>355</v>
      </c>
      <c r="G35" s="2502">
        <v>283</v>
      </c>
      <c r="H35" s="2502">
        <v>158</v>
      </c>
      <c r="I35" s="2503">
        <v>152</v>
      </c>
      <c r="J35" s="26"/>
    </row>
    <row r="36" spans="1:10" x14ac:dyDescent="0.2">
      <c r="A36" s="667"/>
    </row>
    <row r="37" spans="1:10" x14ac:dyDescent="0.2">
      <c r="A37" s="472" t="s">
        <v>346</v>
      </c>
      <c r="B37" s="472"/>
      <c r="C37" s="472"/>
      <c r="D37" s="472"/>
      <c r="E37" s="472"/>
      <c r="F37" s="472"/>
      <c r="G37" s="472"/>
      <c r="H37" s="472"/>
      <c r="I37" s="472"/>
    </row>
  </sheetData>
  <mergeCells count="5">
    <mergeCell ref="A3:I3"/>
    <mergeCell ref="A6:A11"/>
    <mergeCell ref="B6:B11"/>
    <mergeCell ref="A2:I2"/>
    <mergeCell ref="A4:I4"/>
  </mergeCells>
  <printOptions horizontalCentered="1"/>
  <pageMargins left="0.7" right="0.7" top="0.75" bottom="0.5" header="0.3" footer="0.3"/>
  <pageSetup scale="8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FD37"/>
  <sheetViews>
    <sheetView zoomScaleNormal="100" workbookViewId="0">
      <selection activeCell="D10" sqref="D10"/>
    </sheetView>
  </sheetViews>
  <sheetFormatPr defaultRowHeight="12.75" x14ac:dyDescent="0.2"/>
  <cols>
    <col min="1" max="1" width="22.28515625" customWidth="1"/>
    <col min="2" max="2" width="10" customWidth="1"/>
    <col min="3" max="3" width="18.7109375" customWidth="1"/>
    <col min="4" max="4" width="10" customWidth="1"/>
    <col min="5" max="5" width="18.7109375" customWidth="1"/>
    <col min="6" max="6" width="10" customWidth="1"/>
    <col min="7" max="7" width="18.7109375" customWidth="1"/>
    <col min="8" max="8" width="10.140625" customWidth="1"/>
    <col min="9" max="160" width="9.140625" style="35"/>
  </cols>
  <sheetData>
    <row r="1" spans="1:160" s="695" customFormat="1" ht="32.25" customHeight="1" x14ac:dyDescent="0.3">
      <c r="A1" s="2565" t="s">
        <v>357</v>
      </c>
      <c r="B1" s="2566"/>
      <c r="C1" s="2566"/>
      <c r="D1" s="2566"/>
      <c r="E1" s="2566"/>
      <c r="F1" s="2566"/>
      <c r="G1" s="2566"/>
      <c r="H1" s="2567"/>
      <c r="I1" s="693"/>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R1" s="694"/>
      <c r="BS1" s="694"/>
      <c r="BT1" s="694"/>
      <c r="BU1" s="694"/>
      <c r="BV1" s="694"/>
      <c r="BW1" s="694"/>
      <c r="BX1" s="694"/>
      <c r="BY1" s="694"/>
      <c r="BZ1" s="694"/>
      <c r="CA1" s="694"/>
      <c r="CB1" s="694"/>
      <c r="CC1" s="694"/>
      <c r="CD1" s="694"/>
      <c r="CE1" s="694"/>
      <c r="CF1" s="694"/>
      <c r="CG1" s="694"/>
      <c r="CH1" s="694"/>
      <c r="CI1" s="694"/>
      <c r="CJ1" s="694"/>
      <c r="CK1" s="694"/>
      <c r="CL1" s="694"/>
      <c r="CM1" s="694"/>
      <c r="CN1" s="694"/>
      <c r="CO1" s="694"/>
      <c r="CP1" s="694"/>
      <c r="CQ1" s="694"/>
      <c r="CR1" s="694"/>
      <c r="CS1" s="694"/>
      <c r="CT1" s="694"/>
      <c r="CU1" s="694"/>
      <c r="CV1" s="694"/>
      <c r="CW1" s="694"/>
      <c r="CX1" s="694"/>
      <c r="CY1" s="694"/>
      <c r="CZ1" s="694"/>
      <c r="DA1" s="694"/>
      <c r="DB1" s="694"/>
      <c r="DC1" s="694"/>
      <c r="DD1" s="694"/>
      <c r="DE1" s="694"/>
      <c r="DF1" s="694"/>
      <c r="DG1" s="694"/>
      <c r="DH1" s="694"/>
      <c r="DI1" s="694"/>
      <c r="DJ1" s="694"/>
      <c r="DK1" s="694"/>
      <c r="DL1" s="694"/>
      <c r="DM1" s="694"/>
      <c r="DN1" s="694"/>
      <c r="DO1" s="694"/>
      <c r="DP1" s="694"/>
      <c r="DQ1" s="694"/>
      <c r="DR1" s="694"/>
      <c r="DS1" s="694"/>
      <c r="DT1" s="694"/>
      <c r="DU1" s="694"/>
      <c r="DV1" s="694"/>
      <c r="DW1" s="694"/>
      <c r="DX1" s="694"/>
      <c r="DY1" s="694"/>
      <c r="DZ1" s="694"/>
      <c r="EA1" s="694"/>
      <c r="EB1" s="694"/>
      <c r="EC1" s="694"/>
      <c r="ED1" s="694"/>
      <c r="EE1" s="694"/>
      <c r="EF1" s="694"/>
      <c r="EG1" s="694"/>
      <c r="EH1" s="694"/>
      <c r="EI1" s="694"/>
      <c r="EJ1" s="694"/>
      <c r="EK1" s="694"/>
      <c r="EL1" s="694"/>
      <c r="EM1" s="694"/>
      <c r="EN1" s="694"/>
      <c r="EO1" s="694"/>
      <c r="EP1" s="694"/>
      <c r="EQ1" s="694"/>
      <c r="ER1" s="694"/>
      <c r="ES1" s="694"/>
      <c r="ET1" s="694"/>
      <c r="EU1" s="694"/>
      <c r="EV1" s="694"/>
      <c r="EW1" s="694"/>
      <c r="EX1" s="694"/>
      <c r="EY1" s="694"/>
      <c r="EZ1" s="694"/>
      <c r="FA1" s="694"/>
      <c r="FB1" s="694"/>
      <c r="FC1" s="694"/>
      <c r="FD1" s="694"/>
    </row>
    <row r="2" spans="1:160" s="698" customFormat="1" ht="20.25" customHeight="1" x14ac:dyDescent="0.2">
      <c r="A2" s="2559" t="s">
        <v>326</v>
      </c>
      <c r="B2" s="2560"/>
      <c r="C2" s="2560"/>
      <c r="D2" s="2560"/>
      <c r="E2" s="2560"/>
      <c r="F2" s="2560"/>
      <c r="G2" s="2560"/>
      <c r="H2" s="2561"/>
      <c r="I2" s="696"/>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97"/>
      <c r="BC2" s="697"/>
      <c r="BD2" s="697"/>
      <c r="BE2" s="697"/>
      <c r="BF2" s="697"/>
      <c r="BG2" s="697"/>
      <c r="BH2" s="697"/>
      <c r="BI2" s="697"/>
      <c r="BJ2" s="697"/>
      <c r="BK2" s="697"/>
      <c r="BL2" s="697"/>
      <c r="BM2" s="697"/>
      <c r="BN2" s="697"/>
      <c r="BO2" s="697"/>
      <c r="BP2" s="697"/>
      <c r="BQ2" s="697"/>
      <c r="BR2" s="697"/>
      <c r="BS2" s="697"/>
      <c r="BT2" s="697"/>
      <c r="BU2" s="697"/>
      <c r="BV2" s="697"/>
      <c r="BW2" s="697"/>
      <c r="BX2" s="697"/>
      <c r="BY2" s="697"/>
      <c r="BZ2" s="697"/>
      <c r="CA2" s="697"/>
      <c r="CB2" s="697"/>
      <c r="CC2" s="697"/>
      <c r="CD2" s="697"/>
      <c r="CE2" s="697"/>
      <c r="CF2" s="697"/>
      <c r="CG2" s="697"/>
      <c r="CH2" s="697"/>
      <c r="CI2" s="697"/>
      <c r="CJ2" s="697"/>
      <c r="CK2" s="697"/>
      <c r="CL2" s="697"/>
      <c r="CM2" s="697"/>
      <c r="CN2" s="697"/>
      <c r="CO2" s="697"/>
      <c r="CP2" s="697"/>
      <c r="CQ2" s="697"/>
      <c r="CR2" s="697"/>
      <c r="CS2" s="697"/>
      <c r="CT2" s="697"/>
      <c r="CU2" s="697"/>
      <c r="CV2" s="697"/>
      <c r="CW2" s="697"/>
      <c r="CX2" s="697"/>
      <c r="CY2" s="697"/>
      <c r="CZ2" s="697"/>
      <c r="DA2" s="697"/>
      <c r="DB2" s="697"/>
      <c r="DC2" s="697"/>
      <c r="DD2" s="697"/>
      <c r="DE2" s="697"/>
      <c r="DF2" s="697"/>
      <c r="DG2" s="697"/>
      <c r="DH2" s="697"/>
      <c r="DI2" s="697"/>
      <c r="DJ2" s="697"/>
      <c r="DK2" s="697"/>
      <c r="DL2" s="697"/>
      <c r="DM2" s="697"/>
      <c r="DN2" s="697"/>
      <c r="DO2" s="697"/>
      <c r="DP2" s="697"/>
      <c r="DQ2" s="697"/>
      <c r="DR2" s="697"/>
      <c r="DS2" s="697"/>
      <c r="DT2" s="697"/>
      <c r="DU2" s="697"/>
      <c r="DV2" s="697"/>
      <c r="DW2" s="697"/>
      <c r="DX2" s="697"/>
      <c r="DY2" s="697"/>
      <c r="DZ2" s="697"/>
      <c r="EA2" s="697"/>
      <c r="EB2" s="697"/>
      <c r="EC2" s="697"/>
      <c r="ED2" s="697"/>
      <c r="EE2" s="697"/>
      <c r="EF2" s="697"/>
      <c r="EG2" s="697"/>
      <c r="EH2" s="697"/>
      <c r="EI2" s="697"/>
      <c r="EJ2" s="697"/>
      <c r="EK2" s="697"/>
      <c r="EL2" s="697"/>
      <c r="EM2" s="697"/>
      <c r="EN2" s="697"/>
      <c r="EO2" s="697"/>
      <c r="EP2" s="697"/>
      <c r="EQ2" s="697"/>
      <c r="ER2" s="697"/>
      <c r="ES2" s="697"/>
      <c r="ET2" s="697"/>
      <c r="EU2" s="697"/>
      <c r="EV2" s="697"/>
      <c r="EW2" s="697"/>
      <c r="EX2" s="697"/>
      <c r="EY2" s="697"/>
      <c r="EZ2" s="697"/>
      <c r="FA2" s="697"/>
      <c r="FB2" s="697"/>
      <c r="FC2" s="697"/>
      <c r="FD2" s="697"/>
    </row>
    <row r="3" spans="1:160" s="698" customFormat="1" ht="20.25" customHeight="1" x14ac:dyDescent="0.2">
      <c r="A3" s="2559" t="s">
        <v>350</v>
      </c>
      <c r="B3" s="2560"/>
      <c r="C3" s="2560"/>
      <c r="D3" s="2560"/>
      <c r="E3" s="2560"/>
      <c r="F3" s="2560"/>
      <c r="G3" s="2560"/>
      <c r="H3" s="2561"/>
      <c r="I3" s="696"/>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c r="BC3" s="697"/>
      <c r="BD3" s="697"/>
      <c r="BE3" s="697"/>
      <c r="BF3" s="697"/>
      <c r="BG3" s="697"/>
      <c r="BH3" s="697"/>
      <c r="BI3" s="697"/>
      <c r="BJ3" s="697"/>
      <c r="BK3" s="697"/>
      <c r="BL3" s="697"/>
      <c r="BM3" s="697"/>
      <c r="BN3" s="697"/>
      <c r="BO3" s="697"/>
      <c r="BP3" s="697"/>
      <c r="BQ3" s="697"/>
      <c r="BR3" s="697"/>
      <c r="BS3" s="697"/>
      <c r="BT3" s="697"/>
      <c r="BU3" s="697"/>
      <c r="BV3" s="697"/>
      <c r="BW3" s="697"/>
      <c r="BX3" s="697"/>
      <c r="BY3" s="697"/>
      <c r="BZ3" s="697"/>
      <c r="CA3" s="697"/>
      <c r="CB3" s="697"/>
      <c r="CC3" s="697"/>
      <c r="CD3" s="697"/>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7"/>
      <c r="ED3" s="697"/>
      <c r="EE3" s="697"/>
      <c r="EF3" s="697"/>
      <c r="EG3" s="697"/>
      <c r="EH3" s="697"/>
      <c r="EI3" s="697"/>
      <c r="EJ3" s="697"/>
      <c r="EK3" s="697"/>
      <c r="EL3" s="697"/>
      <c r="EM3" s="697"/>
      <c r="EN3" s="697"/>
      <c r="EO3" s="697"/>
      <c r="EP3" s="697"/>
      <c r="EQ3" s="697"/>
      <c r="ER3" s="697"/>
      <c r="ES3" s="697"/>
      <c r="ET3" s="697"/>
      <c r="EU3" s="697"/>
      <c r="EV3" s="697"/>
      <c r="EW3" s="697"/>
      <c r="EX3" s="697"/>
      <c r="EY3" s="697"/>
      <c r="EZ3" s="697"/>
      <c r="FA3" s="697"/>
      <c r="FB3" s="697"/>
      <c r="FC3" s="697"/>
      <c r="FD3" s="697"/>
    </row>
    <row r="4" spans="1:160" s="701" customFormat="1" ht="10.5" customHeight="1" thickBot="1" x14ac:dyDescent="0.25">
      <c r="A4" s="578"/>
      <c r="B4" s="579"/>
      <c r="C4" s="579"/>
      <c r="D4" s="579"/>
      <c r="E4" s="579"/>
      <c r="F4" s="579"/>
      <c r="G4" s="579"/>
      <c r="H4" s="580"/>
      <c r="I4" s="699"/>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c r="BK4" s="700"/>
      <c r="BL4" s="700"/>
      <c r="BM4" s="700"/>
      <c r="BN4" s="700"/>
      <c r="BO4" s="700"/>
      <c r="BP4" s="700"/>
      <c r="BQ4" s="700"/>
      <c r="BR4" s="700"/>
      <c r="BS4" s="700"/>
      <c r="BT4" s="700"/>
      <c r="BU4" s="700"/>
      <c r="BV4" s="700"/>
      <c r="BW4" s="700"/>
      <c r="BX4" s="700"/>
      <c r="BY4" s="700"/>
      <c r="BZ4" s="700"/>
      <c r="CA4" s="700"/>
      <c r="CB4" s="700"/>
      <c r="CC4" s="700"/>
      <c r="CD4" s="700"/>
      <c r="CE4" s="700"/>
      <c r="CF4" s="700"/>
      <c r="CG4" s="700"/>
      <c r="CH4" s="700"/>
      <c r="CI4" s="700"/>
      <c r="CJ4" s="700"/>
      <c r="CK4" s="700"/>
      <c r="CL4" s="700"/>
      <c r="CM4" s="700"/>
      <c r="CN4" s="700"/>
      <c r="CO4" s="700"/>
      <c r="CP4" s="700"/>
      <c r="CQ4" s="700"/>
      <c r="CR4" s="700"/>
      <c r="CS4" s="700"/>
      <c r="CT4" s="700"/>
      <c r="CU4" s="700"/>
      <c r="CV4" s="700"/>
      <c r="CW4" s="700"/>
      <c r="CX4" s="700"/>
      <c r="CY4" s="700"/>
      <c r="CZ4" s="700"/>
      <c r="DA4" s="700"/>
      <c r="DB4" s="700"/>
      <c r="DC4" s="700"/>
      <c r="DD4" s="700"/>
      <c r="DE4" s="700"/>
      <c r="DF4" s="700"/>
      <c r="DG4" s="700"/>
      <c r="DH4" s="700"/>
      <c r="DI4" s="700"/>
      <c r="DJ4" s="700"/>
      <c r="DK4" s="700"/>
      <c r="DL4" s="700"/>
      <c r="DM4" s="700"/>
      <c r="DN4" s="700"/>
      <c r="DO4" s="700"/>
      <c r="DP4" s="700"/>
      <c r="DQ4" s="700"/>
      <c r="DR4" s="700"/>
      <c r="DS4" s="700"/>
      <c r="DT4" s="700"/>
      <c r="DU4" s="700"/>
      <c r="DV4" s="700"/>
      <c r="DW4" s="700"/>
      <c r="DX4" s="700"/>
      <c r="DY4" s="700"/>
      <c r="DZ4" s="700"/>
      <c r="EA4" s="700"/>
      <c r="EB4" s="700"/>
      <c r="EC4" s="700"/>
      <c r="ED4" s="700"/>
      <c r="EE4" s="700"/>
      <c r="EF4" s="700"/>
      <c r="EG4" s="700"/>
      <c r="EH4" s="700"/>
      <c r="EI4" s="700"/>
      <c r="EJ4" s="700"/>
      <c r="EK4" s="700"/>
      <c r="EL4" s="700"/>
      <c r="EM4" s="700"/>
      <c r="EN4" s="700"/>
      <c r="EO4" s="700"/>
      <c r="EP4" s="700"/>
      <c r="EQ4" s="700"/>
      <c r="ER4" s="700"/>
      <c r="ES4" s="700"/>
      <c r="ET4" s="700"/>
      <c r="EU4" s="700"/>
      <c r="EV4" s="700"/>
      <c r="EW4" s="700"/>
      <c r="EX4" s="700"/>
      <c r="EY4" s="700"/>
      <c r="EZ4" s="700"/>
      <c r="FA4" s="700"/>
      <c r="FB4" s="700"/>
      <c r="FC4" s="700"/>
      <c r="FD4" s="700"/>
    </row>
    <row r="5" spans="1:160" s="701" customFormat="1" ht="10.5" customHeight="1" x14ac:dyDescent="0.2">
      <c r="A5" s="3252" t="s">
        <v>7</v>
      </c>
      <c r="B5" s="702"/>
      <c r="C5" s="702"/>
      <c r="D5" s="702"/>
      <c r="E5" s="702"/>
      <c r="F5" s="702"/>
      <c r="G5" s="702"/>
      <c r="H5" s="703"/>
      <c r="I5" s="699"/>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A5" s="700"/>
      <c r="BB5" s="700"/>
      <c r="BC5" s="700"/>
      <c r="BD5" s="700"/>
      <c r="BE5" s="700"/>
      <c r="BF5" s="700"/>
      <c r="BG5" s="700"/>
      <c r="BH5" s="700"/>
      <c r="BI5" s="700"/>
      <c r="BJ5" s="700"/>
      <c r="BK5" s="700"/>
      <c r="BL5" s="700"/>
      <c r="BM5" s="700"/>
      <c r="BN5" s="700"/>
      <c r="BO5" s="700"/>
      <c r="BP5" s="700"/>
      <c r="BQ5" s="700"/>
      <c r="BR5" s="700"/>
      <c r="BS5" s="700"/>
      <c r="BT5" s="700"/>
      <c r="BU5" s="700"/>
      <c r="BV5" s="700"/>
      <c r="BW5" s="700"/>
      <c r="BX5" s="700"/>
      <c r="BY5" s="700"/>
      <c r="BZ5" s="700"/>
      <c r="CA5" s="700"/>
      <c r="CB5" s="700"/>
      <c r="CC5" s="700"/>
      <c r="CD5" s="700"/>
      <c r="CE5" s="700"/>
      <c r="CF5" s="700"/>
      <c r="CG5" s="700"/>
      <c r="CH5" s="700"/>
      <c r="CI5" s="700"/>
      <c r="CJ5" s="700"/>
      <c r="CK5" s="700"/>
      <c r="CL5" s="700"/>
      <c r="CM5" s="700"/>
      <c r="CN5" s="700"/>
      <c r="CO5" s="700"/>
      <c r="CP5" s="700"/>
      <c r="CQ5" s="700"/>
      <c r="CR5" s="700"/>
      <c r="CS5" s="700"/>
      <c r="CT5" s="700"/>
      <c r="CU5" s="700"/>
      <c r="CV5" s="700"/>
      <c r="CW5" s="700"/>
      <c r="CX5" s="700"/>
      <c r="CY5" s="700"/>
      <c r="CZ5" s="700"/>
      <c r="DA5" s="700"/>
      <c r="DB5" s="700"/>
      <c r="DC5" s="700"/>
      <c r="DD5" s="700"/>
      <c r="DE5" s="700"/>
      <c r="DF5" s="700"/>
      <c r="DG5" s="700"/>
      <c r="DH5" s="700"/>
      <c r="DI5" s="700"/>
      <c r="DJ5" s="700"/>
      <c r="DK5" s="700"/>
      <c r="DL5" s="700"/>
      <c r="DM5" s="700"/>
      <c r="DN5" s="700"/>
      <c r="DO5" s="700"/>
      <c r="DP5" s="700"/>
      <c r="DQ5" s="700"/>
      <c r="DR5" s="700"/>
      <c r="DS5" s="700"/>
      <c r="DT5" s="700"/>
      <c r="DU5" s="700"/>
      <c r="DV5" s="700"/>
      <c r="DW5" s="700"/>
      <c r="DX5" s="700"/>
      <c r="DY5" s="700"/>
      <c r="DZ5" s="700"/>
      <c r="EA5" s="700"/>
      <c r="EB5" s="700"/>
      <c r="EC5" s="700"/>
      <c r="ED5" s="700"/>
      <c r="EE5" s="700"/>
      <c r="EF5" s="700"/>
      <c r="EG5" s="700"/>
      <c r="EH5" s="700"/>
      <c r="EI5" s="700"/>
      <c r="EJ5" s="700"/>
      <c r="EK5" s="700"/>
      <c r="EL5" s="700"/>
      <c r="EM5" s="700"/>
      <c r="EN5" s="700"/>
      <c r="EO5" s="700"/>
      <c r="EP5" s="700"/>
      <c r="EQ5" s="700"/>
      <c r="ER5" s="700"/>
      <c r="ES5" s="700"/>
      <c r="ET5" s="700"/>
      <c r="EU5" s="700"/>
      <c r="EV5" s="700"/>
      <c r="EW5" s="700"/>
      <c r="EX5" s="700"/>
      <c r="EY5" s="700"/>
      <c r="EZ5" s="700"/>
      <c r="FA5" s="700"/>
      <c r="FB5" s="700"/>
      <c r="FC5" s="700"/>
      <c r="FD5" s="700"/>
    </row>
    <row r="6" spans="1:160" ht="15" x14ac:dyDescent="0.2">
      <c r="A6" s="3253"/>
      <c r="B6" s="704"/>
      <c r="C6" s="705" t="s">
        <v>322</v>
      </c>
      <c r="D6" s="704"/>
      <c r="E6" s="705" t="s">
        <v>323</v>
      </c>
      <c r="F6" s="704"/>
      <c r="G6" s="2076" t="s">
        <v>358</v>
      </c>
      <c r="H6" s="2077"/>
    </row>
    <row r="7" spans="1:160" ht="15" x14ac:dyDescent="0.2">
      <c r="A7" s="3253"/>
      <c r="B7" s="704"/>
      <c r="C7" s="706" t="s">
        <v>128</v>
      </c>
      <c r="D7" s="707"/>
      <c r="E7" s="706" t="s">
        <v>128</v>
      </c>
      <c r="F7" s="708"/>
      <c r="G7" s="706" t="s">
        <v>128</v>
      </c>
      <c r="H7" s="709"/>
    </row>
    <row r="8" spans="1:160" ht="13.5" thickBot="1" x14ac:dyDescent="0.25">
      <c r="A8" s="3254"/>
      <c r="B8" s="710"/>
      <c r="C8" s="710"/>
      <c r="D8" s="711"/>
      <c r="E8" s="710"/>
      <c r="F8" s="710"/>
      <c r="G8" s="710"/>
      <c r="H8" s="712"/>
    </row>
    <row r="9" spans="1:160" s="597" customFormat="1" ht="6.6" customHeight="1" x14ac:dyDescent="0.2">
      <c r="A9" s="380"/>
      <c r="B9" s="713"/>
      <c r="C9" s="714"/>
      <c r="D9" s="715"/>
      <c r="E9" s="714"/>
      <c r="F9" s="715"/>
      <c r="G9" s="2255"/>
      <c r="H9" s="306"/>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row>
    <row r="10" spans="1:160" s="597" customFormat="1" ht="26.25" customHeight="1" x14ac:dyDescent="0.2">
      <c r="A10" s="534">
        <v>1980</v>
      </c>
      <c r="B10" s="639"/>
      <c r="C10" s="2257">
        <v>0.75900000000000001</v>
      </c>
      <c r="D10" s="640"/>
      <c r="E10" s="2257">
        <v>0.17699999999999999</v>
      </c>
      <c r="F10" s="640"/>
      <c r="G10" s="2260">
        <v>6.5000000000000002E-2</v>
      </c>
      <c r="H10" s="2258"/>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row>
    <row r="11" spans="1:160" s="597" customFormat="1" ht="26.25" customHeight="1" x14ac:dyDescent="0.2">
      <c r="A11" s="534">
        <v>1985</v>
      </c>
      <c r="B11" s="639"/>
      <c r="C11" s="2257">
        <v>0.66100000000000003</v>
      </c>
      <c r="D11" s="2259"/>
      <c r="E11" s="2257">
        <v>0.22600000000000001</v>
      </c>
      <c r="F11" s="2259"/>
      <c r="G11" s="2260">
        <v>0.114</v>
      </c>
      <c r="H11" s="2258"/>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row>
    <row r="12" spans="1:160" s="597" customFormat="1" ht="26.25" customHeight="1" x14ac:dyDescent="0.2">
      <c r="A12" s="534">
        <v>1990</v>
      </c>
      <c r="B12" s="639"/>
      <c r="C12" s="2257">
        <v>0.58599999999999997</v>
      </c>
      <c r="D12" s="2259"/>
      <c r="E12" s="2257">
        <v>0.252</v>
      </c>
      <c r="F12" s="2259"/>
      <c r="G12" s="2260">
        <v>0.16200000000000001</v>
      </c>
      <c r="H12" s="2258"/>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row>
    <row r="13" spans="1:160" s="597" customFormat="1" ht="16.5" customHeight="1" x14ac:dyDescent="0.2">
      <c r="A13" s="534">
        <v>1995</v>
      </c>
      <c r="B13" s="639"/>
      <c r="C13" s="2257">
        <v>0.52400000000000002</v>
      </c>
      <c r="D13" s="2259"/>
      <c r="E13" s="2257">
        <v>0.28899999999999998</v>
      </c>
      <c r="F13" s="2259"/>
      <c r="G13" s="2260">
        <v>0.187</v>
      </c>
      <c r="H13" s="2258"/>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row>
    <row r="14" spans="1:160" s="597" customFormat="1" ht="16.5" customHeight="1" x14ac:dyDescent="0.2">
      <c r="A14" s="534">
        <v>1996</v>
      </c>
      <c r="B14" s="639"/>
      <c r="C14" s="2257">
        <v>0.52100000000000002</v>
      </c>
      <c r="D14" s="2259"/>
      <c r="E14" s="2257">
        <v>0.29099999999999998</v>
      </c>
      <c r="F14" s="2259"/>
      <c r="G14" s="2260">
        <v>0.188</v>
      </c>
      <c r="H14" s="2258"/>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row>
    <row r="15" spans="1:160" s="597" customFormat="1" ht="16.5" customHeight="1" x14ac:dyDescent="0.2">
      <c r="A15" s="534">
        <v>1997</v>
      </c>
      <c r="B15" s="639"/>
      <c r="C15" s="2257">
        <v>0.52200000000000002</v>
      </c>
      <c r="D15" s="2259"/>
      <c r="E15" s="2257">
        <v>0.28899999999999998</v>
      </c>
      <c r="F15" s="2259"/>
      <c r="G15" s="2260">
        <v>0.189</v>
      </c>
      <c r="H15" s="2258"/>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row>
    <row r="16" spans="1:160" s="597" customFormat="1" ht="16.5" customHeight="1" x14ac:dyDescent="0.2">
      <c r="A16" s="534">
        <v>1998</v>
      </c>
      <c r="B16" s="639"/>
      <c r="C16" s="2257">
        <v>0.51200000000000001</v>
      </c>
      <c r="D16" s="2259"/>
      <c r="E16" s="2257">
        <v>0.30399999999999999</v>
      </c>
      <c r="F16" s="2259"/>
      <c r="G16" s="2260">
        <v>0.183</v>
      </c>
      <c r="H16" s="2258"/>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row>
    <row r="17" spans="1:160" s="597" customFormat="1" ht="16.5" customHeight="1" x14ac:dyDescent="0.2">
      <c r="A17" s="534">
        <v>1999</v>
      </c>
      <c r="B17" s="639"/>
      <c r="C17" s="2257">
        <v>0.50900000000000001</v>
      </c>
      <c r="D17" s="2259"/>
      <c r="E17" s="2257">
        <v>0.30499999999999999</v>
      </c>
      <c r="F17" s="2259"/>
      <c r="G17" s="2260">
        <v>0.186</v>
      </c>
      <c r="H17" s="2258"/>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row>
    <row r="18" spans="1:160" s="597" customFormat="1" ht="16.5" customHeight="1" x14ac:dyDescent="0.2">
      <c r="A18" s="534">
        <v>2000</v>
      </c>
      <c r="B18" s="639"/>
      <c r="C18" s="2257">
        <v>0.51100000000000001</v>
      </c>
      <c r="D18" s="2259"/>
      <c r="E18" s="2257">
        <v>0.30099999999999999</v>
      </c>
      <c r="F18" s="2259"/>
      <c r="G18" s="2260">
        <v>0.187</v>
      </c>
      <c r="H18" s="2258"/>
      <c r="I18" s="716"/>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row>
    <row r="19" spans="1:160" s="597" customFormat="1" ht="16.5" customHeight="1" x14ac:dyDescent="0.2">
      <c r="A19" s="534">
        <v>2001</v>
      </c>
      <c r="B19" s="639"/>
      <c r="C19" s="2257">
        <v>0.495</v>
      </c>
      <c r="D19" s="2259"/>
      <c r="E19" s="2257">
        <v>0.29599999999999999</v>
      </c>
      <c r="F19" s="2259"/>
      <c r="G19" s="2260">
        <v>0.20899999999999999</v>
      </c>
      <c r="H19" s="2258"/>
      <c r="I19" s="716"/>
      <c r="J19" s="35"/>
      <c r="K19" s="35"/>
      <c r="L19" s="35"/>
      <c r="M19" s="35"/>
      <c r="N19" s="35"/>
      <c r="O19" s="604"/>
      <c r="P19" s="35"/>
      <c r="Q19" s="35"/>
      <c r="R19" s="604"/>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row>
    <row r="20" spans="1:160" s="597" customFormat="1" ht="16.5" customHeight="1" x14ac:dyDescent="0.2">
      <c r="A20" s="534">
        <v>2002</v>
      </c>
      <c r="B20" s="639"/>
      <c r="C20" s="2257">
        <v>0.48099999999999998</v>
      </c>
      <c r="D20" s="2259"/>
      <c r="E20" s="2257">
        <v>0.29699999999999999</v>
      </c>
      <c r="F20" s="2259"/>
      <c r="G20" s="2260">
        <v>0.222</v>
      </c>
      <c r="H20" s="2258"/>
      <c r="I20" s="716"/>
      <c r="J20" s="35"/>
      <c r="K20" s="35"/>
      <c r="L20" s="35"/>
      <c r="M20" s="35"/>
      <c r="N20" s="35"/>
      <c r="O20" s="604"/>
      <c r="P20" s="35"/>
      <c r="Q20" s="35"/>
      <c r="R20" s="604"/>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row>
    <row r="21" spans="1:160" s="597" customFormat="1" ht="16.5" customHeight="1" x14ac:dyDescent="0.2">
      <c r="A21" s="534">
        <v>2003</v>
      </c>
      <c r="B21" s="639"/>
      <c r="C21" s="2257">
        <v>0.47099999999999997</v>
      </c>
      <c r="D21" s="2259"/>
      <c r="E21" s="2257">
        <v>0.30199999999999999</v>
      </c>
      <c r="F21" s="2259"/>
      <c r="G21" s="2260">
        <v>0.22800000000000001</v>
      </c>
      <c r="H21" s="2258"/>
      <c r="I21" s="716"/>
      <c r="J21" s="35"/>
      <c r="K21" s="35"/>
      <c r="L21" s="35"/>
      <c r="M21" s="35"/>
      <c r="N21" s="35"/>
      <c r="O21" s="604"/>
      <c r="P21" s="35"/>
      <c r="Q21" s="35"/>
      <c r="R21" s="604"/>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row>
    <row r="22" spans="1:160" s="597" customFormat="1" ht="16.5" customHeight="1" x14ac:dyDescent="0.2">
      <c r="A22" s="534">
        <v>2004</v>
      </c>
      <c r="B22" s="639"/>
      <c r="C22" s="2257">
        <v>0.46</v>
      </c>
      <c r="D22" s="2259"/>
      <c r="E22" s="2257">
        <v>0.308</v>
      </c>
      <c r="F22" s="2259"/>
      <c r="G22" s="2260">
        <v>0.23200000000000001</v>
      </c>
      <c r="H22" s="2258"/>
      <c r="I22" s="716"/>
      <c r="J22" s="35"/>
      <c r="K22" s="35"/>
      <c r="L22" s="35"/>
      <c r="M22" s="35"/>
      <c r="N22" s="35"/>
      <c r="O22" s="717"/>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row>
    <row r="23" spans="1:160" s="597" customFormat="1" ht="16.5" customHeight="1" x14ac:dyDescent="0.2">
      <c r="A23" s="534">
        <v>2005</v>
      </c>
      <c r="B23" s="639"/>
      <c r="C23" s="2257">
        <v>0.45700000000000002</v>
      </c>
      <c r="D23" s="2259"/>
      <c r="E23" s="2257">
        <v>0.308</v>
      </c>
      <c r="F23" s="2259"/>
      <c r="G23" s="2260">
        <v>0.23499999999999999</v>
      </c>
      <c r="H23" s="2258"/>
      <c r="I23" s="716"/>
      <c r="J23" s="717"/>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row>
    <row r="24" spans="1:160" s="597" customFormat="1" ht="16.5" customHeight="1" x14ac:dyDescent="0.2">
      <c r="A24" s="534">
        <v>2006</v>
      </c>
      <c r="B24" s="639"/>
      <c r="C24" s="2257">
        <v>0.45300000000000001</v>
      </c>
      <c r="D24" s="2259"/>
      <c r="E24" s="2257">
        <v>0.309</v>
      </c>
      <c r="F24" s="2259"/>
      <c r="G24" s="2260">
        <v>0.23799999999999999</v>
      </c>
      <c r="H24" s="2258"/>
      <c r="I24" s="716"/>
      <c r="J24" s="717"/>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row>
    <row r="25" spans="1:160" s="597" customFormat="1" ht="16.5" customHeight="1" x14ac:dyDescent="0.2">
      <c r="A25" s="534">
        <v>2007</v>
      </c>
      <c r="B25" s="639"/>
      <c r="C25" s="2257">
        <v>0.44600000000000001</v>
      </c>
      <c r="D25" s="2259"/>
      <c r="E25" s="2257">
        <v>0.309</v>
      </c>
      <c r="F25" s="2259"/>
      <c r="G25" s="2260">
        <v>0.245</v>
      </c>
      <c r="H25" s="2258"/>
      <c r="I25" s="716"/>
      <c r="J25" s="717"/>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row>
    <row r="26" spans="1:160" s="597" customFormat="1" ht="16.5" customHeight="1" x14ac:dyDescent="0.2">
      <c r="A26" s="534">
        <v>2008</v>
      </c>
      <c r="B26" s="639"/>
      <c r="C26" s="2257">
        <v>0.438</v>
      </c>
      <c r="D26" s="2259"/>
      <c r="E26" s="2257">
        <v>0.32</v>
      </c>
      <c r="F26" s="2259"/>
      <c r="G26" s="2260">
        <v>0.24199999999999999</v>
      </c>
      <c r="H26" s="2258"/>
      <c r="I26" s="716"/>
      <c r="J26" s="717"/>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row>
    <row r="27" spans="1:160" s="597" customFormat="1" ht="16.5" customHeight="1" x14ac:dyDescent="0.2">
      <c r="A27" s="534">
        <v>2009</v>
      </c>
      <c r="B27" s="639"/>
      <c r="C27" s="2257">
        <v>0.41260000000000002</v>
      </c>
      <c r="D27" s="2259"/>
      <c r="E27" s="2257">
        <v>0.32069999999999999</v>
      </c>
      <c r="F27" s="2259"/>
      <c r="G27" s="2260">
        <v>0.26700000000000002</v>
      </c>
      <c r="H27" s="2258"/>
      <c r="I27" s="716"/>
      <c r="J27" s="717"/>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row>
    <row r="28" spans="1:160" s="597" customFormat="1" ht="16.5" customHeight="1" x14ac:dyDescent="0.2">
      <c r="A28" s="534" t="s">
        <v>359</v>
      </c>
      <c r="B28" s="639"/>
      <c r="C28" s="2257">
        <v>0.39100000000000001</v>
      </c>
      <c r="D28" s="2259"/>
      <c r="E28" s="2257">
        <v>0.33100000000000002</v>
      </c>
      <c r="F28" s="2259"/>
      <c r="G28" s="2260">
        <v>0.27700000000000002</v>
      </c>
      <c r="H28" s="2258"/>
      <c r="I28" s="716"/>
      <c r="J28" s="717"/>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row>
    <row r="29" spans="1:160" s="597" customFormat="1" ht="16.5" customHeight="1" x14ac:dyDescent="0.2">
      <c r="A29" s="534">
        <v>2011</v>
      </c>
      <c r="B29" s="639"/>
      <c r="C29" s="2257">
        <v>0.38300000000000001</v>
      </c>
      <c r="D29" s="2259"/>
      <c r="E29" s="2257">
        <v>0.33700000000000002</v>
      </c>
      <c r="F29" s="2259"/>
      <c r="G29" s="2260">
        <v>0.27900000000000003</v>
      </c>
      <c r="H29" s="2258"/>
      <c r="I29" s="716"/>
      <c r="J29" s="717"/>
      <c r="K29" s="718"/>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row>
    <row r="30" spans="1:160" s="597" customFormat="1" ht="16.5" customHeight="1" x14ac:dyDescent="0.2">
      <c r="A30" s="534">
        <v>2012</v>
      </c>
      <c r="B30" s="639"/>
      <c r="C30" s="2257">
        <v>0.36599999999999999</v>
      </c>
      <c r="D30" s="2259"/>
      <c r="E30" s="2257">
        <v>0.35099999999999998</v>
      </c>
      <c r="F30" s="2259"/>
      <c r="G30" s="2260">
        <v>0.28299999999999997</v>
      </c>
      <c r="H30" s="2258"/>
      <c r="I30" s="716"/>
      <c r="J30" s="717"/>
      <c r="K30" s="718"/>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row>
    <row r="31" spans="1:160" s="597" customFormat="1" ht="16.5" customHeight="1" x14ac:dyDescent="0.2">
      <c r="A31" s="534">
        <v>2013</v>
      </c>
      <c r="B31" s="639"/>
      <c r="C31" s="2257">
        <v>0.36799999999999999</v>
      </c>
      <c r="D31" s="2259"/>
      <c r="E31" s="2257">
        <v>0.35299999999999998</v>
      </c>
      <c r="F31" s="2259"/>
      <c r="G31" s="2260">
        <v>0.27900000000000003</v>
      </c>
      <c r="H31" s="2258"/>
      <c r="I31" s="716"/>
      <c r="J31" s="717"/>
      <c r="K31" s="718"/>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row>
    <row r="32" spans="1:160" s="35" customFormat="1" ht="3.6" customHeight="1" thickBot="1" x14ac:dyDescent="0.25">
      <c r="A32" s="643"/>
      <c r="B32" s="644"/>
      <c r="C32" s="719"/>
      <c r="D32" s="720"/>
      <c r="E32" s="719"/>
      <c r="F32" s="720"/>
      <c r="G32" s="2256"/>
      <c r="H32" s="721"/>
      <c r="I32" s="716"/>
      <c r="J32" s="717"/>
    </row>
    <row r="33" spans="1:160" x14ac:dyDescent="0.2">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row>
    <row r="34" spans="1:160" x14ac:dyDescent="0.2">
      <c r="A34" s="2878" t="s">
        <v>926</v>
      </c>
      <c r="B34" s="2878"/>
      <c r="C34" s="2878"/>
      <c r="D34" s="2878"/>
      <c r="E34" s="2878"/>
      <c r="F34" s="2878"/>
      <c r="G34" s="2878"/>
      <c r="H34" s="2878"/>
    </row>
    <row r="35" spans="1:160" s="722" customFormat="1" ht="13.15" customHeight="1" x14ac:dyDescent="0.2">
      <c r="A35" s="2786" t="s">
        <v>864</v>
      </c>
      <c r="B35" s="2786"/>
      <c r="C35" s="2786"/>
      <c r="D35" s="2786"/>
      <c r="E35" s="2786"/>
      <c r="F35" s="2786"/>
      <c r="G35" s="2786"/>
      <c r="H35" s="2786"/>
    </row>
    <row r="36" spans="1:160" s="722" customFormat="1" ht="13.15" customHeight="1" x14ac:dyDescent="0.2">
      <c r="A36" s="2786" t="s">
        <v>95</v>
      </c>
      <c r="B36" s="2786"/>
      <c r="C36" s="2786"/>
      <c r="D36" s="2786"/>
      <c r="E36" s="2786"/>
      <c r="F36" s="2786"/>
      <c r="G36" s="2786"/>
      <c r="H36" s="2786"/>
    </row>
    <row r="37" spans="1:160" s="722" customFormat="1" ht="13.15" customHeight="1" x14ac:dyDescent="0.2">
      <c r="A37" s="2786" t="s">
        <v>360</v>
      </c>
      <c r="B37" s="2786"/>
      <c r="C37" s="2786"/>
      <c r="D37" s="2786"/>
      <c r="E37" s="2786"/>
      <c r="F37" s="2786"/>
      <c r="G37" s="2786"/>
      <c r="H37" s="2786"/>
    </row>
  </sheetData>
  <mergeCells count="8">
    <mergeCell ref="A37:H37"/>
    <mergeCell ref="A1:H1"/>
    <mergeCell ref="A2:H2"/>
    <mergeCell ref="A3:H3"/>
    <mergeCell ref="A5:A8"/>
    <mergeCell ref="A34:H34"/>
    <mergeCell ref="A36:H36"/>
    <mergeCell ref="A35:H35"/>
  </mergeCells>
  <printOptions horizontalCentered="1"/>
  <pageMargins left="0.7" right="0.7" top="0.75" bottom="0.5" header="0.3" footer="0.3"/>
  <pageSetup scale="8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T46"/>
  <sheetViews>
    <sheetView zoomScaleNormal="100" workbookViewId="0">
      <pane ySplit="7" topLeftCell="A8" activePane="bottomLeft" state="frozen"/>
      <selection activeCell="D10" sqref="D10"/>
      <selection pane="bottomLeft" activeCell="D10" sqref="D10"/>
    </sheetView>
  </sheetViews>
  <sheetFormatPr defaultColWidth="9.140625" defaultRowHeight="12.75" x14ac:dyDescent="0.2"/>
  <cols>
    <col min="1" max="1" width="0.85546875" style="105" customWidth="1"/>
    <col min="2" max="2" width="1.5703125" style="105" customWidth="1"/>
    <col min="3" max="3" width="21.42578125" style="105" customWidth="1"/>
    <col min="4" max="4" width="17.140625" style="105" customWidth="1"/>
    <col min="5" max="5" width="5" style="105" customWidth="1"/>
    <col min="6" max="6" width="8.28515625" style="1542" customWidth="1"/>
    <col min="7" max="7" width="14.140625" style="1542" customWidth="1"/>
    <col min="8" max="8" width="4.42578125" style="105" customWidth="1"/>
    <col min="9" max="9" width="2.7109375" style="105" customWidth="1"/>
    <col min="10" max="10" width="13.5703125" style="1542" customWidth="1"/>
    <col min="11" max="11" width="14.140625" style="1542" customWidth="1"/>
    <col min="12" max="12" width="3" style="105" customWidth="1"/>
    <col min="13" max="13" width="9.140625" style="105"/>
    <col min="14" max="14" width="12.28515625" style="105" customWidth="1"/>
    <col min="15" max="15" width="14.28515625" style="1542" customWidth="1"/>
    <col min="16" max="16" width="33.42578125" style="105" bestFit="1" customWidth="1"/>
    <col min="17" max="17" width="9.140625" style="105"/>
    <col min="18" max="18" width="14" style="105" bestFit="1" customWidth="1"/>
    <col min="19" max="19" width="9.140625" style="105"/>
    <col min="20" max="20" width="15" style="105" customWidth="1"/>
    <col min="21" max="16384" width="9.140625" style="105"/>
  </cols>
  <sheetData>
    <row r="1" spans="1:20" x14ac:dyDescent="0.2">
      <c r="A1" s="32"/>
      <c r="B1" s="33"/>
      <c r="C1" s="33"/>
      <c r="D1" s="33"/>
      <c r="E1" s="33"/>
      <c r="F1" s="1739"/>
      <c r="G1" s="1739"/>
      <c r="H1" s="33"/>
      <c r="I1" s="33"/>
      <c r="J1" s="1739"/>
      <c r="K1" s="1739"/>
      <c r="L1" s="34"/>
    </row>
    <row r="2" spans="1:20" ht="20.25" x14ac:dyDescent="0.3">
      <c r="A2" s="2583" t="s">
        <v>807</v>
      </c>
      <c r="B2" s="2584"/>
      <c r="C2" s="2584"/>
      <c r="D2" s="2584"/>
      <c r="E2" s="2584"/>
      <c r="F2" s="2584"/>
      <c r="G2" s="2584"/>
      <c r="H2" s="2584"/>
      <c r="I2" s="2584"/>
      <c r="J2" s="2584"/>
      <c r="K2" s="2584"/>
      <c r="L2" s="2585"/>
    </row>
    <row r="3" spans="1:20" ht="18" x14ac:dyDescent="0.2">
      <c r="A3" s="3256" t="s">
        <v>810</v>
      </c>
      <c r="B3" s="3257"/>
      <c r="C3" s="3257"/>
      <c r="D3" s="3257"/>
      <c r="E3" s="3257"/>
      <c r="F3" s="3257"/>
      <c r="G3" s="3257"/>
      <c r="H3" s="3257"/>
      <c r="I3" s="3257"/>
      <c r="J3" s="3257"/>
      <c r="K3" s="3257"/>
      <c r="L3" s="3258"/>
    </row>
    <row r="4" spans="1:20" ht="18" x14ac:dyDescent="0.2">
      <c r="A4" s="3256" t="s">
        <v>350</v>
      </c>
      <c r="B4" s="3257"/>
      <c r="C4" s="3257"/>
      <c r="D4" s="3257"/>
      <c r="E4" s="3257"/>
      <c r="F4" s="3257"/>
      <c r="G4" s="3257"/>
      <c r="H4" s="3257"/>
      <c r="I4" s="3257"/>
      <c r="J4" s="3257"/>
      <c r="K4" s="3257"/>
      <c r="L4" s="3258"/>
    </row>
    <row r="5" spans="1:20" ht="21" thickBot="1" x14ac:dyDescent="0.35">
      <c r="A5" s="1124"/>
      <c r="B5" s="761"/>
      <c r="C5" s="1006"/>
      <c r="D5" s="1005"/>
      <c r="E5" s="1006"/>
      <c r="F5" s="1740"/>
      <c r="G5" s="1740"/>
      <c r="H5" s="1006"/>
      <c r="I5" s="1006"/>
      <c r="J5" s="1740"/>
      <c r="K5" s="1740"/>
      <c r="L5" s="1035"/>
    </row>
    <row r="6" spans="1:20" x14ac:dyDescent="0.2">
      <c r="A6" s="3259" t="s">
        <v>150</v>
      </c>
      <c r="B6" s="3260"/>
      <c r="C6" s="3260"/>
      <c r="D6" s="3261"/>
      <c r="E6" s="3262" t="s">
        <v>518</v>
      </c>
      <c r="F6" s="3263"/>
      <c r="G6" s="3263"/>
      <c r="H6" s="3264"/>
      <c r="I6" s="3268" t="s">
        <v>519</v>
      </c>
      <c r="J6" s="3263"/>
      <c r="K6" s="3263"/>
      <c r="L6" s="3269"/>
    </row>
    <row r="7" spans="1:20" ht="13.5" thickBot="1" x14ac:dyDescent="0.25">
      <c r="A7" s="3154"/>
      <c r="B7" s="3155"/>
      <c r="C7" s="3155"/>
      <c r="D7" s="3232"/>
      <c r="E7" s="3265"/>
      <c r="F7" s="3266"/>
      <c r="G7" s="3266"/>
      <c r="H7" s="3267"/>
      <c r="I7" s="3270"/>
      <c r="J7" s="3266"/>
      <c r="K7" s="3266"/>
      <c r="L7" s="3271"/>
      <c r="P7" s="1741"/>
      <c r="Q7" s="3255"/>
      <c r="R7" s="3255"/>
    </row>
    <row r="8" spans="1:20" ht="13.5" x14ac:dyDescent="0.2">
      <c r="A8" s="1742"/>
      <c r="B8" s="17"/>
      <c r="C8" s="295"/>
      <c r="D8" s="300"/>
      <c r="E8" s="1743"/>
      <c r="F8" s="1744"/>
      <c r="G8" s="1744"/>
      <c r="H8" s="1745"/>
      <c r="I8" s="1746"/>
      <c r="J8" s="1744"/>
      <c r="K8" s="1744"/>
      <c r="L8" s="1747"/>
    </row>
    <row r="9" spans="1:20" x14ac:dyDescent="0.2">
      <c r="A9" s="297"/>
      <c r="B9" s="298" t="s">
        <v>419</v>
      </c>
      <c r="C9" s="1748"/>
      <c r="D9" s="1749"/>
      <c r="E9" s="1750"/>
      <c r="F9" s="1196">
        <v>8.2058613295210865</v>
      </c>
      <c r="G9" s="1751">
        <f t="shared" ref="G9:G41" si="0">F9/$F$41</f>
        <v>5.7195412011235812E-3</v>
      </c>
      <c r="H9" s="1752"/>
      <c r="I9" s="1191"/>
      <c r="J9" s="1196">
        <v>23023</v>
      </c>
      <c r="K9" s="1752">
        <f t="shared" ref="K9:K41" si="1">J9/$J$41</f>
        <v>2.213962797004268E-3</v>
      </c>
      <c r="L9" s="1753"/>
      <c r="Q9" s="749"/>
      <c r="R9" s="1724"/>
    </row>
    <row r="10" spans="1:20" x14ac:dyDescent="0.2">
      <c r="A10" s="297"/>
      <c r="B10" s="298" t="s">
        <v>420</v>
      </c>
      <c r="C10" s="1748"/>
      <c r="D10" s="1749"/>
      <c r="E10" s="1750"/>
      <c r="F10" s="1196">
        <v>4.1029306647605432</v>
      </c>
      <c r="G10" s="1751">
        <f t="shared" si="0"/>
        <v>2.8597706005617906E-3</v>
      </c>
      <c r="H10" s="1752"/>
      <c r="I10" s="1191"/>
      <c r="J10" s="1196">
        <v>108750</v>
      </c>
      <c r="K10" s="1752">
        <f t="shared" si="1"/>
        <v>1.0457735923824617E-2</v>
      </c>
      <c r="L10" s="1753"/>
      <c r="Q10" s="749"/>
      <c r="R10" s="1724"/>
    </row>
    <row r="11" spans="1:20" x14ac:dyDescent="0.2">
      <c r="A11" s="297"/>
      <c r="B11" s="298" t="s">
        <v>421</v>
      </c>
      <c r="C11" s="1748"/>
      <c r="D11" s="1749"/>
      <c r="E11" s="1750"/>
      <c r="F11" s="1196">
        <f>SUM(F12:F18)</f>
        <v>771.35096497498216</v>
      </c>
      <c r="G11" s="1751">
        <f t="shared" si="0"/>
        <v>0.53763687290561657</v>
      </c>
      <c r="H11" s="1752"/>
      <c r="I11" s="1191"/>
      <c r="J11" s="1196">
        <f>SUM(J12:J18)</f>
        <v>3875342.309164546</v>
      </c>
      <c r="K11" s="1752">
        <f t="shared" si="1"/>
        <v>0.37266488720613811</v>
      </c>
      <c r="L11" s="1753"/>
      <c r="Q11" s="749"/>
      <c r="R11" s="1724"/>
      <c r="S11" s="749"/>
      <c r="T11" s="749"/>
    </row>
    <row r="12" spans="1:20" x14ac:dyDescent="0.2">
      <c r="A12" s="308"/>
      <c r="B12" s="309"/>
      <c r="C12" s="897" t="s">
        <v>422</v>
      </c>
      <c r="D12" s="313"/>
      <c r="E12" s="1754"/>
      <c r="F12" s="1755">
        <v>101.54753395282344</v>
      </c>
      <c r="G12" s="1756">
        <f t="shared" si="0"/>
        <v>7.0779322363904315E-2</v>
      </c>
      <c r="H12" s="1757"/>
      <c r="I12" s="1758"/>
      <c r="J12" s="1755">
        <v>636729.23084718571</v>
      </c>
      <c r="K12" s="1759">
        <f t="shared" si="1"/>
        <v>6.1229849666021442E-2</v>
      </c>
      <c r="L12" s="1760"/>
      <c r="Q12" s="749"/>
      <c r="R12" s="1724"/>
      <c r="S12" s="749"/>
      <c r="T12" s="749"/>
    </row>
    <row r="13" spans="1:20" x14ac:dyDescent="0.2">
      <c r="A13" s="308"/>
      <c r="B13" s="309"/>
      <c r="C13" s="897" t="s">
        <v>423</v>
      </c>
      <c r="D13" s="313"/>
      <c r="E13" s="1754"/>
      <c r="F13" s="1755">
        <v>69.749821300929241</v>
      </c>
      <c r="G13" s="1756">
        <f t="shared" si="0"/>
        <v>4.8616100209550442E-2</v>
      </c>
      <c r="H13" s="1757"/>
      <c r="I13" s="1758"/>
      <c r="J13" s="1755">
        <v>586145.45148830477</v>
      </c>
      <c r="K13" s="1759">
        <f t="shared" si="1"/>
        <v>5.636555719186799E-2</v>
      </c>
      <c r="L13" s="1760"/>
      <c r="Q13" s="749"/>
      <c r="R13" s="1724"/>
      <c r="S13" s="749"/>
      <c r="T13" s="749"/>
    </row>
    <row r="14" spans="1:20" x14ac:dyDescent="0.2">
      <c r="A14" s="308"/>
      <c r="B14" s="309"/>
      <c r="C14" s="897" t="s">
        <v>424</v>
      </c>
      <c r="D14" s="313"/>
      <c r="E14" s="1754"/>
      <c r="F14" s="1755">
        <v>158.98856325947105</v>
      </c>
      <c r="G14" s="1756">
        <f t="shared" si="0"/>
        <v>0.11081611077176938</v>
      </c>
      <c r="H14" s="1757"/>
      <c r="I14" s="1758"/>
      <c r="J14" s="1755">
        <v>444913.85809584049</v>
      </c>
      <c r="K14" s="1759">
        <f t="shared" si="1"/>
        <v>4.2784290913253142E-2</v>
      </c>
      <c r="L14" s="1760"/>
      <c r="Q14" s="749"/>
      <c r="R14" s="1724"/>
      <c r="S14" s="749"/>
      <c r="T14" s="749"/>
    </row>
    <row r="15" spans="1:20" x14ac:dyDescent="0.2">
      <c r="A15" s="308"/>
      <c r="B15" s="309"/>
      <c r="C15" s="897" t="s">
        <v>425</v>
      </c>
      <c r="D15" s="313"/>
      <c r="E15" s="1754"/>
      <c r="F15" s="1755">
        <v>123.0879199428163</v>
      </c>
      <c r="G15" s="1756">
        <f t="shared" si="0"/>
        <v>8.5793118016853714E-2</v>
      </c>
      <c r="H15" s="1757"/>
      <c r="I15" s="1758"/>
      <c r="J15" s="1755">
        <v>825120.58014349861</v>
      </c>
      <c r="K15" s="1759">
        <f t="shared" si="1"/>
        <v>7.9346143746700459E-2</v>
      </c>
      <c r="L15" s="1760"/>
      <c r="Q15" s="749"/>
      <c r="R15" s="1724"/>
      <c r="S15" s="749"/>
      <c r="T15" s="749"/>
    </row>
    <row r="16" spans="1:20" x14ac:dyDescent="0.2">
      <c r="A16" s="308"/>
      <c r="B16" s="309"/>
      <c r="C16" s="897" t="s">
        <v>426</v>
      </c>
      <c r="D16" s="313"/>
      <c r="E16" s="1754"/>
      <c r="F16" s="1755">
        <v>50.260900643316653</v>
      </c>
      <c r="G16" s="1756">
        <f t="shared" si="0"/>
        <v>3.5032189856881932E-2</v>
      </c>
      <c r="H16" s="1757"/>
      <c r="I16" s="1758"/>
      <c r="J16" s="1755">
        <v>227495.27595322125</v>
      </c>
      <c r="K16" s="1759">
        <f t="shared" si="1"/>
        <v>2.1876648458265716E-2</v>
      </c>
      <c r="L16" s="1760"/>
      <c r="Q16" s="749"/>
      <c r="R16" s="1724"/>
      <c r="S16" s="749"/>
      <c r="T16" s="749"/>
    </row>
    <row r="17" spans="1:20" x14ac:dyDescent="0.2">
      <c r="A17" s="308"/>
      <c r="B17" s="309"/>
      <c r="C17" s="897" t="s">
        <v>427</v>
      </c>
      <c r="D17" s="313"/>
      <c r="E17" s="1754"/>
      <c r="F17" s="1755">
        <v>148.7312365975697</v>
      </c>
      <c r="G17" s="1756">
        <f t="shared" si="0"/>
        <v>0.10366668427036491</v>
      </c>
      <c r="H17" s="1757"/>
      <c r="I17" s="1758"/>
      <c r="J17" s="1755">
        <v>650900.93829997315</v>
      </c>
      <c r="K17" s="1759">
        <f t="shared" si="1"/>
        <v>6.2592644830443953E-2</v>
      </c>
      <c r="L17" s="1760"/>
      <c r="Q17" s="749"/>
      <c r="R17" s="1724"/>
      <c r="S17" s="749"/>
      <c r="T17" s="749"/>
    </row>
    <row r="18" spans="1:20" x14ac:dyDescent="0.2">
      <c r="A18" s="308"/>
      <c r="B18" s="309"/>
      <c r="C18" s="897" t="s">
        <v>428</v>
      </c>
      <c r="D18" s="313"/>
      <c r="E18" s="1754"/>
      <c r="F18" s="1755">
        <v>118.98498927805575</v>
      </c>
      <c r="G18" s="1756">
        <f t="shared" si="0"/>
        <v>8.2933347416291922E-2</v>
      </c>
      <c r="H18" s="1757"/>
      <c r="I18" s="1758"/>
      <c r="J18" s="1755">
        <v>504036.97433652217</v>
      </c>
      <c r="K18" s="1759">
        <f t="shared" si="1"/>
        <v>4.8469752399585418E-2</v>
      </c>
      <c r="L18" s="1760"/>
      <c r="Q18" s="749"/>
      <c r="R18" s="1724"/>
      <c r="S18" s="749"/>
      <c r="T18" s="749"/>
    </row>
    <row r="19" spans="1:20" x14ac:dyDescent="0.2">
      <c r="A19" s="297"/>
      <c r="B19" s="298" t="s">
        <v>153</v>
      </c>
      <c r="C19" s="1748"/>
      <c r="D19" s="1749"/>
      <c r="E19" s="1761"/>
      <c r="F19" s="1196">
        <f>SUM(F20:F27)</f>
        <v>143.602573266619</v>
      </c>
      <c r="G19" s="1751">
        <f t="shared" si="0"/>
        <v>0.10009197101966266</v>
      </c>
      <c r="H19" s="1752"/>
      <c r="I19" s="1191"/>
      <c r="J19" s="1196">
        <f>SUM(J20:J27)</f>
        <v>976886.71947426954</v>
      </c>
      <c r="K19" s="1752">
        <f t="shared" si="1"/>
        <v>9.394044450347816E-2</v>
      </c>
      <c r="L19" s="1753"/>
      <c r="Q19" s="749"/>
      <c r="R19" s="1724"/>
      <c r="S19" s="749"/>
      <c r="T19" s="749"/>
    </row>
    <row r="20" spans="1:20" x14ac:dyDescent="0.2">
      <c r="A20" s="308"/>
      <c r="B20" s="309"/>
      <c r="C20" s="897" t="s">
        <v>156</v>
      </c>
      <c r="D20" s="313"/>
      <c r="E20" s="1754"/>
      <c r="F20" s="1755">
        <v>28.720514653323804</v>
      </c>
      <c r="G20" s="1756">
        <f t="shared" si="0"/>
        <v>2.0018394203932532E-2</v>
      </c>
      <c r="H20" s="1757"/>
      <c r="I20" s="1758"/>
      <c r="J20" s="1755">
        <v>220562.36851948744</v>
      </c>
      <c r="K20" s="1759">
        <f t="shared" si="1"/>
        <v>2.1209958664000807E-2</v>
      </c>
      <c r="L20" s="1760"/>
      <c r="Q20" s="749"/>
      <c r="R20" s="1724"/>
      <c r="S20" s="749"/>
      <c r="T20" s="749"/>
    </row>
    <row r="21" spans="1:20" x14ac:dyDescent="0.2">
      <c r="A21" s="308"/>
      <c r="B21" s="309"/>
      <c r="C21" s="897" t="s">
        <v>429</v>
      </c>
      <c r="D21" s="313"/>
      <c r="E21" s="1754"/>
      <c r="F21" s="1755">
        <v>5.1286633309506788</v>
      </c>
      <c r="G21" s="1756">
        <f t="shared" si="0"/>
        <v>3.5747132507022378E-3</v>
      </c>
      <c r="H21" s="1757"/>
      <c r="I21" s="1758"/>
      <c r="J21" s="1755">
        <v>34307.333569037502</v>
      </c>
      <c r="K21" s="1759">
        <f t="shared" si="1"/>
        <v>3.2990991697982317E-3</v>
      </c>
      <c r="L21" s="1760"/>
      <c r="Q21" s="749"/>
      <c r="R21" s="1724"/>
      <c r="S21" s="749"/>
      <c r="T21" s="749"/>
    </row>
    <row r="22" spans="1:20" x14ac:dyDescent="0.2">
      <c r="A22" s="308"/>
      <c r="B22" s="309"/>
      <c r="C22" s="897" t="s">
        <v>430</v>
      </c>
      <c r="D22" s="313"/>
      <c r="E22" s="1754"/>
      <c r="F22" s="1755">
        <v>5.1286633309506788</v>
      </c>
      <c r="G22" s="1756">
        <f t="shared" si="0"/>
        <v>3.5747132507022378E-3</v>
      </c>
      <c r="H22" s="1757"/>
      <c r="I22" s="1758"/>
      <c r="J22" s="1755">
        <v>84243.804747370479</v>
      </c>
      <c r="K22" s="1759">
        <f t="shared" si="1"/>
        <v>8.1011444898045348E-3</v>
      </c>
      <c r="L22" s="1760"/>
      <c r="Q22" s="749"/>
      <c r="R22" s="1724"/>
      <c r="S22" s="749"/>
      <c r="T22" s="749"/>
    </row>
    <row r="23" spans="1:20" x14ac:dyDescent="0.2">
      <c r="A23" s="308"/>
      <c r="B23" s="309"/>
      <c r="C23" s="897" t="s">
        <v>431</v>
      </c>
      <c r="D23" s="313"/>
      <c r="E23" s="1754"/>
      <c r="F23" s="1755">
        <v>22.566118656182987</v>
      </c>
      <c r="G23" s="1756">
        <f t="shared" si="0"/>
        <v>1.5728738303089847E-2</v>
      </c>
      <c r="H23" s="1757"/>
      <c r="I23" s="1758"/>
      <c r="J23" s="1755">
        <v>151775.02008324797</v>
      </c>
      <c r="K23" s="1759">
        <f t="shared" si="1"/>
        <v>1.4595154757368138E-2</v>
      </c>
      <c r="L23" s="1760"/>
      <c r="Q23" s="749"/>
      <c r="R23" s="1724"/>
      <c r="S23" s="749"/>
      <c r="T23" s="749"/>
    </row>
    <row r="24" spans="1:20" x14ac:dyDescent="0.2">
      <c r="A24" s="308"/>
      <c r="B24" s="309"/>
      <c r="C24" s="897" t="s">
        <v>433</v>
      </c>
      <c r="D24" s="313"/>
      <c r="E24" s="1754"/>
      <c r="F24" s="1755">
        <v>5.1286633309506788</v>
      </c>
      <c r="G24" s="1756">
        <f t="shared" si="0"/>
        <v>3.5747132507022378E-3</v>
      </c>
      <c r="H24" s="1757"/>
      <c r="I24" s="1758"/>
      <c r="J24" s="1755">
        <v>278653.3439722833</v>
      </c>
      <c r="K24" s="1759">
        <f t="shared" si="1"/>
        <v>2.6796166303933836E-2</v>
      </c>
      <c r="L24" s="1760"/>
      <c r="Q24" s="749"/>
      <c r="R24" s="1724"/>
      <c r="S24" s="749"/>
      <c r="T24" s="749"/>
    </row>
    <row r="25" spans="1:20" x14ac:dyDescent="0.2">
      <c r="A25" s="308"/>
      <c r="B25" s="309"/>
      <c r="C25" s="897" t="s">
        <v>434</v>
      </c>
      <c r="D25" s="313"/>
      <c r="E25" s="1754"/>
      <c r="F25" s="1755">
        <v>8.2058613295210865</v>
      </c>
      <c r="G25" s="1756">
        <f t="shared" si="0"/>
        <v>5.7195412011235812E-3</v>
      </c>
      <c r="H25" s="1757"/>
      <c r="I25" s="1758"/>
      <c r="J25" s="1755">
        <v>7859.4659421704937</v>
      </c>
      <c r="K25" s="1759">
        <f t="shared" si="1"/>
        <v>7.5579052253344793E-4</v>
      </c>
      <c r="L25" s="1760"/>
      <c r="Q25" s="749"/>
      <c r="R25" s="1724"/>
      <c r="S25" s="749"/>
      <c r="T25" s="749"/>
    </row>
    <row r="26" spans="1:20" x14ac:dyDescent="0.2">
      <c r="A26" s="308"/>
      <c r="B26" s="309"/>
      <c r="C26" s="897" t="s">
        <v>815</v>
      </c>
      <c r="D26" s="313"/>
      <c r="E26" s="1754"/>
      <c r="F26" s="1755">
        <v>4.1029306647605432</v>
      </c>
      <c r="G26" s="1756">
        <f t="shared" si="0"/>
        <v>2.8597706005617906E-3</v>
      </c>
      <c r="H26" s="1757"/>
      <c r="I26" s="1758"/>
      <c r="J26" s="1755">
        <v>13389.214484533764</v>
      </c>
      <c r="K26" s="1759">
        <f t="shared" si="1"/>
        <v>1.2875482235099002E-3</v>
      </c>
      <c r="L26" s="1760"/>
      <c r="Q26" s="749"/>
      <c r="R26" s="1724"/>
      <c r="S26" s="749"/>
      <c r="T26" s="749"/>
    </row>
    <row r="27" spans="1:20" x14ac:dyDescent="0.2">
      <c r="A27" s="308"/>
      <c r="B27" s="309"/>
      <c r="C27" s="897" t="s">
        <v>161</v>
      </c>
      <c r="D27" s="313"/>
      <c r="E27" s="1754"/>
      <c r="F27" s="1755">
        <v>64.621157969978555</v>
      </c>
      <c r="G27" s="1756">
        <f t="shared" si="0"/>
        <v>4.5041386958848198E-2</v>
      </c>
      <c r="H27" s="1757"/>
      <c r="I27" s="1758"/>
      <c r="J27" s="1755">
        <v>186096.16815613862</v>
      </c>
      <c r="K27" s="1759">
        <f t="shared" si="1"/>
        <v>1.7895582372529265E-2</v>
      </c>
      <c r="L27" s="1760"/>
      <c r="Q27" s="749"/>
      <c r="R27" s="1724"/>
      <c r="S27" s="749"/>
      <c r="T27" s="749"/>
    </row>
    <row r="28" spans="1:20" x14ac:dyDescent="0.2">
      <c r="A28" s="297"/>
      <c r="B28" s="298" t="s">
        <v>162</v>
      </c>
      <c r="C28" s="1748"/>
      <c r="D28" s="1749"/>
      <c r="E28" s="1761"/>
      <c r="F28" s="1196">
        <f>SUM(F29:F31)</f>
        <v>147.70550393137955</v>
      </c>
      <c r="G28" s="1751">
        <f t="shared" si="0"/>
        <v>0.10295174162022445</v>
      </c>
      <c r="H28" s="1752"/>
      <c r="I28" s="1191"/>
      <c r="J28" s="1196">
        <f>SUM(J29:J31)</f>
        <v>1513646.3064378172</v>
      </c>
      <c r="K28" s="1752">
        <f t="shared" si="1"/>
        <v>0.14555690441194671</v>
      </c>
      <c r="L28" s="1753"/>
      <c r="Q28" s="749"/>
      <c r="R28" s="1724"/>
      <c r="S28" s="749"/>
      <c r="T28" s="749"/>
    </row>
    <row r="29" spans="1:20" x14ac:dyDescent="0.2">
      <c r="A29" s="308"/>
      <c r="B29" s="309"/>
      <c r="C29" s="897" t="s">
        <v>435</v>
      </c>
      <c r="D29" s="313"/>
      <c r="E29" s="1754"/>
      <c r="F29" s="1755">
        <v>75.904217298070051</v>
      </c>
      <c r="G29" s="1756">
        <f t="shared" si="0"/>
        <v>5.2905756110393123E-2</v>
      </c>
      <c r="H29" s="1757"/>
      <c r="I29" s="1758"/>
      <c r="J29" s="1755">
        <v>1355513.6543312918</v>
      </c>
      <c r="K29" s="1759">
        <f t="shared" si="1"/>
        <v>0.13035038012078284</v>
      </c>
      <c r="L29" s="1760"/>
      <c r="Q29" s="749"/>
      <c r="R29" s="1724"/>
      <c r="S29" s="749"/>
      <c r="T29" s="749"/>
    </row>
    <row r="30" spans="1:20" x14ac:dyDescent="0.2">
      <c r="A30" s="308"/>
      <c r="B30" s="309"/>
      <c r="C30" s="897" t="s">
        <v>436</v>
      </c>
      <c r="D30" s="313"/>
      <c r="E30" s="1754"/>
      <c r="F30" s="1755">
        <v>45.132237312365973</v>
      </c>
      <c r="G30" s="1756">
        <f t="shared" si="0"/>
        <v>3.1457476606179695E-2</v>
      </c>
      <c r="H30" s="1757"/>
      <c r="I30" s="1758"/>
      <c r="J30" s="1755">
        <v>102616.10812179263</v>
      </c>
      <c r="K30" s="1759">
        <f t="shared" si="1"/>
        <v>9.8678819335019929E-3</v>
      </c>
      <c r="L30" s="1760"/>
      <c r="Q30" s="749"/>
      <c r="R30" s="1724"/>
      <c r="S30" s="749"/>
      <c r="T30" s="749"/>
    </row>
    <row r="31" spans="1:20" x14ac:dyDescent="0.2">
      <c r="A31" s="308"/>
      <c r="B31" s="309"/>
      <c r="C31" s="897" t="s">
        <v>437</v>
      </c>
      <c r="D31" s="313"/>
      <c r="E31" s="1754"/>
      <c r="F31" s="1755">
        <v>26.669049320943532</v>
      </c>
      <c r="G31" s="1756">
        <f t="shared" si="0"/>
        <v>1.858850890365164E-2</v>
      </c>
      <c r="H31" s="1757"/>
      <c r="I31" s="1758"/>
      <c r="J31" s="1755">
        <v>55516.543984732743</v>
      </c>
      <c r="K31" s="1759">
        <f t="shared" si="1"/>
        <v>5.338642357661876E-3</v>
      </c>
      <c r="L31" s="1760"/>
      <c r="Q31" s="749"/>
      <c r="R31" s="1724"/>
      <c r="S31" s="749"/>
      <c r="T31" s="749"/>
    </row>
    <row r="32" spans="1:20" x14ac:dyDescent="0.2">
      <c r="A32" s="1534"/>
      <c r="B32" s="298" t="s">
        <v>165</v>
      </c>
      <c r="C32" s="1762"/>
      <c r="D32" s="1749"/>
      <c r="E32" s="1761"/>
      <c r="F32" s="1763">
        <v>32.823445318084346</v>
      </c>
      <c r="G32" s="1751">
        <f t="shared" si="0"/>
        <v>2.2878164804494325E-2</v>
      </c>
      <c r="H32" s="1752"/>
      <c r="I32" s="1191"/>
      <c r="J32" s="1763">
        <v>223091.40947489018</v>
      </c>
      <c r="K32" s="1752">
        <f t="shared" si="1"/>
        <v>2.1453159054365303E-2</v>
      </c>
      <c r="L32" s="1760"/>
      <c r="Q32" s="749"/>
      <c r="R32" s="1724"/>
      <c r="S32" s="749"/>
      <c r="T32" s="749"/>
    </row>
    <row r="33" spans="1:20" x14ac:dyDescent="0.2">
      <c r="A33" s="1534"/>
      <c r="B33" s="298" t="s">
        <v>166</v>
      </c>
      <c r="C33" s="1748"/>
      <c r="D33" s="1749"/>
      <c r="E33" s="1761"/>
      <c r="F33" s="1763">
        <v>24.617583988563261</v>
      </c>
      <c r="G33" s="1751">
        <f t="shared" si="0"/>
        <v>1.7158623603370744E-2</v>
      </c>
      <c r="H33" s="1752"/>
      <c r="I33" s="1191"/>
      <c r="J33" s="1763">
        <v>52315.526091901469</v>
      </c>
      <c r="K33" s="1752">
        <f t="shared" si="1"/>
        <v>5.0308225892879274E-3</v>
      </c>
      <c r="L33" s="1753"/>
      <c r="Q33" s="749"/>
      <c r="R33" s="1724"/>
      <c r="S33" s="749"/>
      <c r="T33" s="749"/>
    </row>
    <row r="34" spans="1:20" x14ac:dyDescent="0.2">
      <c r="A34" s="1534"/>
      <c r="B34" s="298" t="s">
        <v>167</v>
      </c>
      <c r="C34" s="1748"/>
      <c r="D34" s="1749"/>
      <c r="E34" s="1761"/>
      <c r="F34" s="1763">
        <v>86.161543959971411</v>
      </c>
      <c r="G34" s="1751">
        <f t="shared" si="0"/>
        <v>6.0055182611797597E-2</v>
      </c>
      <c r="H34" s="1752"/>
      <c r="I34" s="1191"/>
      <c r="J34" s="1763">
        <v>1595288.0507094183</v>
      </c>
      <c r="K34" s="1752">
        <f t="shared" si="1"/>
        <v>0.1534078267287543</v>
      </c>
      <c r="L34" s="1753"/>
      <c r="Q34" s="749"/>
      <c r="R34" s="1724"/>
      <c r="S34" s="749"/>
      <c r="T34" s="749"/>
    </row>
    <row r="35" spans="1:20" x14ac:dyDescent="0.2">
      <c r="A35" s="1534"/>
      <c r="B35" s="298" t="s">
        <v>169</v>
      </c>
      <c r="C35" s="1748"/>
      <c r="D35" s="1749"/>
      <c r="E35" s="1761"/>
      <c r="F35" s="1196">
        <f>SUM(F36:F39)</f>
        <v>216.13581129378127</v>
      </c>
      <c r="G35" s="1751">
        <f t="shared" si="0"/>
        <v>0.15064813163314822</v>
      </c>
      <c r="H35" s="1752"/>
      <c r="I35" s="1191"/>
      <c r="J35" s="1196">
        <f>SUM(J36:J39)</f>
        <v>2030657.0733930031</v>
      </c>
      <c r="K35" s="1752">
        <f t="shared" si="1"/>
        <v>0.19527425678520063</v>
      </c>
      <c r="L35" s="1753"/>
      <c r="Q35" s="749"/>
      <c r="R35" s="1724"/>
      <c r="S35" s="749"/>
      <c r="T35" s="749"/>
    </row>
    <row r="36" spans="1:20" x14ac:dyDescent="0.2">
      <c r="A36" s="308"/>
      <c r="B36" s="309"/>
      <c r="C36" s="897" t="s">
        <v>808</v>
      </c>
      <c r="D36" s="313"/>
      <c r="E36" s="1754"/>
      <c r="F36" s="1755">
        <v>44.106504646175843</v>
      </c>
      <c r="G36" s="1756">
        <f t="shared" si="0"/>
        <v>3.074253395603925E-2</v>
      </c>
      <c r="H36" s="1757"/>
      <c r="I36" s="1758"/>
      <c r="J36" s="1755">
        <v>351188.36995382892</v>
      </c>
      <c r="K36" s="1759">
        <f t="shared" si="1"/>
        <v>3.3771358459729346E-2</v>
      </c>
      <c r="L36" s="1753"/>
      <c r="Q36" s="749"/>
      <c r="R36" s="1724"/>
      <c r="S36" s="749"/>
      <c r="T36" s="749"/>
    </row>
    <row r="37" spans="1:20" x14ac:dyDescent="0.2">
      <c r="A37" s="308"/>
      <c r="B37" s="309"/>
      <c r="C37" s="897" t="s">
        <v>439</v>
      </c>
      <c r="D37" s="313"/>
      <c r="E37" s="1754"/>
      <c r="F37" s="1755">
        <v>15.385989992852037</v>
      </c>
      <c r="G37" s="1756">
        <f t="shared" si="0"/>
        <v>1.0724139752106714E-2</v>
      </c>
      <c r="H37" s="1757"/>
      <c r="I37" s="1758"/>
      <c r="J37" s="1755">
        <v>496215.99165508547</v>
      </c>
      <c r="K37" s="1759">
        <f t="shared" si="1"/>
        <v>4.7717662546277184E-2</v>
      </c>
      <c r="L37" s="1753"/>
      <c r="Q37" s="749"/>
      <c r="R37" s="1724"/>
      <c r="S37" s="749"/>
      <c r="T37" s="749"/>
    </row>
    <row r="38" spans="1:20" x14ac:dyDescent="0.2">
      <c r="A38" s="308"/>
      <c r="B38" s="309"/>
      <c r="C38" s="897" t="s">
        <v>440</v>
      </c>
      <c r="D38" s="313"/>
      <c r="E38" s="1754"/>
      <c r="F38" s="1755">
        <v>25.643316654753395</v>
      </c>
      <c r="G38" s="1756">
        <f t="shared" si="0"/>
        <v>1.7873566253511192E-2</v>
      </c>
      <c r="H38" s="1757"/>
      <c r="I38" s="1758"/>
      <c r="J38" s="1755">
        <v>688364.88599945686</v>
      </c>
      <c r="K38" s="1759">
        <f t="shared" si="1"/>
        <v>6.6195293765663979E-2</v>
      </c>
      <c r="L38" s="1753"/>
      <c r="Q38" s="749"/>
      <c r="R38" s="1774"/>
      <c r="S38" s="749"/>
      <c r="T38" s="1724"/>
    </row>
    <row r="39" spans="1:20" x14ac:dyDescent="0.2">
      <c r="A39" s="308"/>
      <c r="B39" s="309"/>
      <c r="C39" s="897" t="s">
        <v>441</v>
      </c>
      <c r="D39" s="313"/>
      <c r="E39" s="1754"/>
      <c r="F39" s="1755">
        <v>131</v>
      </c>
      <c r="G39" s="1751">
        <f t="shared" si="0"/>
        <v>9.1307891671491073E-2</v>
      </c>
      <c r="H39" s="1757"/>
      <c r="I39" s="1758"/>
      <c r="J39" s="1755">
        <v>494887.825784632</v>
      </c>
      <c r="K39" s="1752">
        <f t="shared" si="1"/>
        <v>4.7589942013530159E-2</v>
      </c>
      <c r="L39" s="1753"/>
      <c r="Q39" s="1942"/>
      <c r="R39" s="424"/>
    </row>
    <row r="40" spans="1:20" ht="6.6" customHeight="1" x14ac:dyDescent="0.2">
      <c r="A40" s="308"/>
      <c r="B40" s="309"/>
      <c r="C40" s="897"/>
      <c r="D40" s="313"/>
      <c r="E40" s="1754"/>
      <c r="F40" s="1755"/>
      <c r="G40" s="1751"/>
      <c r="H40" s="1757"/>
      <c r="I40" s="1758"/>
      <c r="J40" s="1755"/>
      <c r="K40" s="1752"/>
      <c r="L40" s="1753"/>
      <c r="Q40" s="1942"/>
      <c r="R40" s="424"/>
    </row>
    <row r="41" spans="1:20" x14ac:dyDescent="0.2">
      <c r="A41" s="1764"/>
      <c r="B41" s="298" t="s">
        <v>170</v>
      </c>
      <c r="C41" s="1748"/>
      <c r="D41" s="1749"/>
      <c r="E41" s="1761"/>
      <c r="F41" s="1196">
        <f>SUM(F32:F35,F28,F19,F9:F11)</f>
        <v>1434.7062187276626</v>
      </c>
      <c r="G41" s="1751">
        <f t="shared" si="0"/>
        <v>1</v>
      </c>
      <c r="H41" s="1752"/>
      <c r="I41" s="1191"/>
      <c r="J41" s="1196">
        <f>SUM(J32:J35,J28,J19,J9:J11)</f>
        <v>10399000.394745845</v>
      </c>
      <c r="K41" s="1752">
        <f t="shared" si="1"/>
        <v>1</v>
      </c>
      <c r="L41" s="1753"/>
      <c r="Q41" s="749"/>
      <c r="R41" s="1724"/>
    </row>
    <row r="42" spans="1:20" ht="7.9" customHeight="1" thickBot="1" x14ac:dyDescent="0.25">
      <c r="A42" s="911"/>
      <c r="B42" s="912"/>
      <c r="C42" s="315"/>
      <c r="D42" s="316"/>
      <c r="E42" s="1138"/>
      <c r="F42" s="1765"/>
      <c r="G42" s="1765"/>
      <c r="H42" s="1139"/>
      <c r="I42" s="1766"/>
      <c r="J42" s="1765"/>
      <c r="K42" s="1765"/>
      <c r="L42" s="1767"/>
    </row>
    <row r="43" spans="1:20" ht="10.15" customHeight="1" x14ac:dyDescent="0.2">
      <c r="A43" s="1140"/>
      <c r="B43" s="385"/>
      <c r="C43" s="385"/>
      <c r="D43" s="385"/>
      <c r="E43" s="385"/>
      <c r="F43" s="1768"/>
      <c r="G43" s="1768"/>
      <c r="H43" s="385"/>
      <c r="I43" s="385"/>
      <c r="J43" s="1768"/>
      <c r="K43" s="1768"/>
      <c r="L43" s="385"/>
    </row>
    <row r="44" spans="1:20" x14ac:dyDescent="0.2">
      <c r="A44" s="1904" t="s">
        <v>346</v>
      </c>
      <c r="B44" s="1910"/>
      <c r="C44" s="1910"/>
      <c r="D44" s="1769"/>
      <c r="E44" s="1769"/>
      <c r="F44" s="1769"/>
      <c r="G44" s="1769"/>
      <c r="H44" s="1769"/>
      <c r="I44" s="1769"/>
      <c r="J44" s="1769"/>
      <c r="K44" s="1769"/>
      <c r="L44" s="1769"/>
    </row>
    <row r="45" spans="1:20" x14ac:dyDescent="0.2">
      <c r="A45" s="103" t="s">
        <v>809</v>
      </c>
      <c r="B45" s="1904"/>
      <c r="C45" s="1910"/>
      <c r="D45" s="1769"/>
      <c r="E45" s="1769"/>
      <c r="F45" s="1769"/>
      <c r="G45" s="1769"/>
      <c r="H45" s="1769"/>
      <c r="I45" s="1769"/>
      <c r="J45" s="1769"/>
      <c r="K45" s="1769"/>
      <c r="L45" s="1769"/>
    </row>
    <row r="46" spans="1:20" ht="34.9" customHeight="1" x14ac:dyDescent="0.2">
      <c r="A46" s="2878" t="s">
        <v>965</v>
      </c>
      <c r="B46" s="2878"/>
      <c r="C46" s="2878"/>
      <c r="D46" s="2878"/>
      <c r="E46" s="2878"/>
      <c r="F46" s="2878"/>
      <c r="G46" s="2878"/>
      <c r="H46" s="2878"/>
      <c r="I46" s="2878"/>
      <c r="J46" s="2878"/>
      <c r="K46" s="2878"/>
      <c r="L46" s="2878"/>
    </row>
  </sheetData>
  <mergeCells count="8">
    <mergeCell ref="A46:L46"/>
    <mergeCell ref="Q7:R7"/>
    <mergeCell ref="A2:L2"/>
    <mergeCell ref="A3:L3"/>
    <mergeCell ref="A4:L4"/>
    <mergeCell ref="A6:D7"/>
    <mergeCell ref="E6:H7"/>
    <mergeCell ref="I6:L7"/>
  </mergeCells>
  <printOptions horizontalCentered="1"/>
  <pageMargins left="0.7" right="0.7" top="0.75" bottom="0.5" header="0.3" footer="0.3"/>
  <pageSetup scale="8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IK42"/>
  <sheetViews>
    <sheetView zoomScaleNormal="100" workbookViewId="0">
      <pane ySplit="1" topLeftCell="A2" activePane="bottomLeft" state="frozen"/>
      <selection activeCell="D10" sqref="D10"/>
      <selection pane="bottomLeft" activeCell="D10" sqref="D10"/>
    </sheetView>
  </sheetViews>
  <sheetFormatPr defaultColWidth="9.140625" defaultRowHeight="12.75" x14ac:dyDescent="0.2"/>
  <cols>
    <col min="1" max="1" width="21.140625" style="105" customWidth="1"/>
    <col min="2" max="3" width="19.7109375" style="105" customWidth="1"/>
    <col min="4" max="4" width="19.7109375" style="143" customWidth="1"/>
    <col min="5" max="7" width="19.7109375" style="105" customWidth="1"/>
    <col min="8" max="8" width="1.42578125" style="292" customWidth="1"/>
    <col min="9" max="9" width="9.140625" style="292"/>
    <col min="10" max="10" width="21.85546875" style="292" bestFit="1" customWidth="1"/>
    <col min="11" max="11" width="14.42578125" style="292" bestFit="1" customWidth="1"/>
    <col min="12" max="12" width="9.140625" style="292"/>
    <col min="13" max="13" width="13.140625" style="292" bestFit="1" customWidth="1"/>
    <col min="14" max="18" width="9.140625" style="292"/>
    <col min="19" max="16384" width="9.140625" style="105"/>
  </cols>
  <sheetData>
    <row r="1" spans="1:245" customFormat="1" x14ac:dyDescent="0.2">
      <c r="A1" s="32"/>
      <c r="B1" s="33"/>
      <c r="C1" s="33"/>
      <c r="D1" s="33"/>
      <c r="E1" s="33"/>
      <c r="F1" s="33"/>
      <c r="G1" s="33"/>
      <c r="H1" s="386"/>
    </row>
    <row r="2" spans="1:245" customFormat="1" ht="20.25" x14ac:dyDescent="0.3">
      <c r="A2" s="2583" t="s">
        <v>364</v>
      </c>
      <c r="B2" s="2584"/>
      <c r="C2" s="2584"/>
      <c r="D2" s="2584"/>
      <c r="E2" s="2584"/>
      <c r="F2" s="2584"/>
      <c r="G2" s="2584"/>
      <c r="H2" s="2585"/>
    </row>
    <row r="3" spans="1:245" customFormat="1" ht="18" x14ac:dyDescent="0.25">
      <c r="A3" s="2549" t="s">
        <v>226</v>
      </c>
      <c r="B3" s="2550"/>
      <c r="C3" s="2550"/>
      <c r="D3" s="2550"/>
      <c r="E3" s="2550"/>
      <c r="F3" s="2550"/>
      <c r="G3" s="2550"/>
      <c r="H3" s="2551"/>
    </row>
    <row r="4" spans="1:245" customFormat="1" ht="18" x14ac:dyDescent="0.25">
      <c r="A4" s="2549" t="s">
        <v>350</v>
      </c>
      <c r="B4" s="2550"/>
      <c r="C4" s="2550"/>
      <c r="D4" s="2550"/>
      <c r="E4" s="2550"/>
      <c r="F4" s="2550"/>
      <c r="G4" s="2550"/>
      <c r="H4" s="2551"/>
    </row>
    <row r="5" spans="1:245" customFormat="1" ht="13.5" thickBot="1" x14ac:dyDescent="0.25">
      <c r="A5" s="36"/>
      <c r="B5" s="38"/>
      <c r="C5" s="38"/>
      <c r="D5" s="38"/>
      <c r="E5" s="38"/>
      <c r="F5" s="38"/>
      <c r="G5" s="38"/>
      <c r="H5" s="725"/>
    </row>
    <row r="6" spans="1:245" customFormat="1" x14ac:dyDescent="0.2">
      <c r="A6" s="3272" t="s">
        <v>188</v>
      </c>
      <c r="B6" s="726"/>
      <c r="C6" s="727"/>
      <c r="D6" s="727"/>
      <c r="E6" s="728"/>
      <c r="F6" s="728"/>
      <c r="G6" s="728"/>
      <c r="H6" s="355"/>
    </row>
    <row r="7" spans="1:245" customFormat="1" ht="15" x14ac:dyDescent="0.25">
      <c r="A7" s="3102"/>
      <c r="B7" s="394" t="s">
        <v>10</v>
      </c>
      <c r="C7" s="395" t="s">
        <v>189</v>
      </c>
      <c r="D7" s="396" t="s">
        <v>199</v>
      </c>
      <c r="E7" s="395" t="s">
        <v>191</v>
      </c>
      <c r="F7" s="395" t="s">
        <v>192</v>
      </c>
      <c r="G7" s="2069" t="s">
        <v>365</v>
      </c>
      <c r="H7" s="369"/>
    </row>
    <row r="8" spans="1:245" customFormat="1" x14ac:dyDescent="0.2">
      <c r="A8" s="3102"/>
      <c r="B8" s="397" t="s">
        <v>15</v>
      </c>
      <c r="C8" s="398" t="s">
        <v>15</v>
      </c>
      <c r="D8" s="353"/>
      <c r="E8" s="398" t="s">
        <v>15</v>
      </c>
      <c r="F8" s="729" t="s">
        <v>15</v>
      </c>
      <c r="G8" s="2057" t="s">
        <v>366</v>
      </c>
      <c r="H8" s="400"/>
    </row>
    <row r="9" spans="1:245" customFormat="1" ht="13.5" thickBot="1" x14ac:dyDescent="0.25">
      <c r="A9" s="3103"/>
      <c r="B9" s="401"/>
      <c r="C9" s="13"/>
      <c r="D9" s="13"/>
      <c r="E9" s="730"/>
      <c r="F9" s="730"/>
      <c r="G9" s="730"/>
      <c r="H9" s="14"/>
    </row>
    <row r="10" spans="1:245" customFormat="1" ht="6" customHeight="1" x14ac:dyDescent="0.2">
      <c r="A10" s="688"/>
      <c r="B10" s="2261"/>
      <c r="C10" s="2262"/>
      <c r="D10" s="2271"/>
      <c r="E10" s="2262"/>
      <c r="F10" s="2262"/>
      <c r="G10" s="2263"/>
      <c r="H10" s="2264"/>
    </row>
    <row r="11" spans="1:245" customFormat="1" ht="26.25" customHeight="1" x14ac:dyDescent="0.2">
      <c r="A11" s="688">
        <v>1980</v>
      </c>
      <c r="B11" s="2261">
        <v>40362.555168999999</v>
      </c>
      <c r="C11" s="2262">
        <v>52123.017404000006</v>
      </c>
      <c r="D11" s="2271">
        <v>0.77437103949976827</v>
      </c>
      <c r="E11" s="2262">
        <v>17886.756641</v>
      </c>
      <c r="F11" s="2262">
        <v>6126.2944059999973</v>
      </c>
      <c r="G11" s="2265">
        <v>8.5000000000000006E-2</v>
      </c>
      <c r="H11" s="2264"/>
    </row>
    <row r="12" spans="1:245" customFormat="1" ht="26.25" customHeight="1" x14ac:dyDescent="0.2">
      <c r="A12" s="688">
        <v>1985</v>
      </c>
      <c r="B12" s="2266">
        <v>88181.67</v>
      </c>
      <c r="C12" s="2266">
        <v>75942.399999999994</v>
      </c>
      <c r="D12" s="2271">
        <v>1.1611651725518299</v>
      </c>
      <c r="E12" s="2266">
        <v>6432.32</v>
      </c>
      <c r="F12" s="2266">
        <v>18671.59</v>
      </c>
      <c r="G12" s="2265">
        <v>9.7500000000000003E-2</v>
      </c>
      <c r="H12" s="2264"/>
      <c r="I12" s="731"/>
    </row>
    <row r="13" spans="1:245" customFormat="1" ht="17.25" customHeight="1" x14ac:dyDescent="0.2">
      <c r="A13" s="688">
        <v>1990</v>
      </c>
      <c r="B13" s="2266">
        <v>166348.16</v>
      </c>
      <c r="C13" s="2266">
        <v>156148.85</v>
      </c>
      <c r="D13" s="2271">
        <v>1.0653178681751401</v>
      </c>
      <c r="E13" s="2266">
        <v>11573.93</v>
      </c>
      <c r="F13" s="2266">
        <v>21773.24</v>
      </c>
      <c r="G13" s="2265">
        <v>7.2499999999999995E-2</v>
      </c>
      <c r="H13" s="2264"/>
      <c r="I13" s="731"/>
    </row>
    <row r="14" spans="1:245" customFormat="1" ht="17.25" customHeight="1" x14ac:dyDescent="0.2">
      <c r="A14" s="688">
        <v>1991</v>
      </c>
      <c r="B14" s="2266">
        <v>165734.18</v>
      </c>
      <c r="C14" s="2266">
        <v>160370.18</v>
      </c>
      <c r="D14" s="2271">
        <v>1.0334476147623</v>
      </c>
      <c r="E14" s="2266">
        <v>13067.89</v>
      </c>
      <c r="F14" s="2266">
        <v>18431.89</v>
      </c>
      <c r="G14" s="2265">
        <v>7.2499999999999995E-2</v>
      </c>
      <c r="H14" s="2264"/>
      <c r="I14" s="731"/>
    </row>
    <row r="15" spans="1:245" customFormat="1" ht="17.25" customHeight="1" x14ac:dyDescent="0.2">
      <c r="A15" s="688">
        <v>1992</v>
      </c>
      <c r="B15" s="2266">
        <v>184670.42</v>
      </c>
      <c r="C15" s="2266">
        <v>187828.8</v>
      </c>
      <c r="D15" s="2271">
        <v>0.983184793812238</v>
      </c>
      <c r="E15" s="2266">
        <v>17834.509999999998</v>
      </c>
      <c r="F15" s="2266">
        <v>14676.13</v>
      </c>
      <c r="G15" s="2265">
        <v>6.25E-2</v>
      </c>
      <c r="H15" s="2264"/>
      <c r="I15" s="731"/>
    </row>
    <row r="16" spans="1:245" s="292" customFormat="1" ht="17.25" customHeight="1" x14ac:dyDescent="0.2">
      <c r="A16" s="688">
        <v>1993</v>
      </c>
      <c r="B16" s="2266">
        <v>197460.92</v>
      </c>
      <c r="C16" s="2266">
        <v>202176.59</v>
      </c>
      <c r="D16" s="2271">
        <v>0.97667548948174499</v>
      </c>
      <c r="E16" s="2266">
        <v>19864.150000000001</v>
      </c>
      <c r="F16" s="2266">
        <v>15148.48</v>
      </c>
      <c r="G16" s="2265">
        <v>6.4000000000000001E-2</v>
      </c>
      <c r="H16" s="2264"/>
      <c r="I16" s="731"/>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row>
    <row r="17" spans="1:245" s="292" customFormat="1" ht="17.25" customHeight="1" x14ac:dyDescent="0.2">
      <c r="A17" s="688">
        <v>1994</v>
      </c>
      <c r="B17" s="2266">
        <v>206625.21</v>
      </c>
      <c r="C17" s="2266">
        <v>225981.64</v>
      </c>
      <c r="D17" s="2271">
        <v>0.91434512113461897</v>
      </c>
      <c r="E17" s="2266">
        <v>29193.09</v>
      </c>
      <c r="F17" s="2266">
        <v>9836.66</v>
      </c>
      <c r="G17" s="2265">
        <v>5.6500000000000002E-2</v>
      </c>
      <c r="H17" s="2264"/>
      <c r="I17" s="731"/>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row>
    <row r="18" spans="1:245" s="292" customFormat="1" ht="17.25" customHeight="1" x14ac:dyDescent="0.2">
      <c r="A18" s="688">
        <v>1995</v>
      </c>
      <c r="B18" s="2266">
        <v>209947.18</v>
      </c>
      <c r="C18" s="2266">
        <v>218457.71</v>
      </c>
      <c r="D18" s="2271">
        <v>0.96104266587798604</v>
      </c>
      <c r="E18" s="2266">
        <v>22726.48</v>
      </c>
      <c r="F18" s="2266">
        <v>14215.95</v>
      </c>
      <c r="G18" s="2265">
        <v>7.1499999999999994E-2</v>
      </c>
      <c r="H18" s="2264"/>
      <c r="I18" s="731"/>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row>
    <row r="19" spans="1:245" s="292" customFormat="1" ht="17.25" customHeight="1" x14ac:dyDescent="0.2">
      <c r="A19" s="688">
        <v>1996</v>
      </c>
      <c r="B19" s="2266">
        <v>238571.03</v>
      </c>
      <c r="C19" s="2266">
        <v>270551.15000000002</v>
      </c>
      <c r="D19" s="2271">
        <v>0.881796399682648</v>
      </c>
      <c r="E19" s="2266">
        <v>40018.81</v>
      </c>
      <c r="F19" s="2266">
        <v>8038.69</v>
      </c>
      <c r="G19" s="2265">
        <v>5.2999999999999999E-2</v>
      </c>
      <c r="H19" s="2264"/>
      <c r="I19" s="731"/>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row>
    <row r="20" spans="1:245" s="292" customFormat="1" ht="17.25" customHeight="1" x14ac:dyDescent="0.2">
      <c r="A20" s="688">
        <v>1997</v>
      </c>
      <c r="B20" s="2266">
        <v>268471</v>
      </c>
      <c r="C20" s="2266">
        <v>287569</v>
      </c>
      <c r="D20" s="2271">
        <v>0.93358811276597997</v>
      </c>
      <c r="E20" s="2266">
        <v>32549</v>
      </c>
      <c r="F20" s="2266">
        <v>13452</v>
      </c>
      <c r="G20" s="2265">
        <v>5.8000000000000003E-2</v>
      </c>
      <c r="H20" s="2264"/>
      <c r="I20" s="731"/>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row>
    <row r="21" spans="1:245" s="292" customFormat="1" ht="17.25" customHeight="1" x14ac:dyDescent="0.2">
      <c r="A21" s="688">
        <v>1998</v>
      </c>
      <c r="B21" s="2266">
        <v>304158</v>
      </c>
      <c r="C21" s="2266">
        <v>331017</v>
      </c>
      <c r="D21" s="2271">
        <v>0.91885915224897796</v>
      </c>
      <c r="E21" s="2266">
        <v>39497</v>
      </c>
      <c r="F21" s="2266">
        <v>12638</v>
      </c>
      <c r="G21" s="2265">
        <v>5.3999999999999999E-2</v>
      </c>
      <c r="H21" s="2264"/>
      <c r="I21" s="731"/>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row>
    <row r="22" spans="1:245" s="292" customFormat="1" ht="17.25" customHeight="1" x14ac:dyDescent="0.2">
      <c r="A22" s="688">
        <v>1999</v>
      </c>
      <c r="B22" s="2266">
        <v>320704.23</v>
      </c>
      <c r="C22" s="2266">
        <v>351020.53</v>
      </c>
      <c r="D22" s="2271">
        <v>0.91363382648872404</v>
      </c>
      <c r="E22" s="2266">
        <v>44378.9</v>
      </c>
      <c r="F22" s="2266">
        <v>14062.59</v>
      </c>
      <c r="G22" s="2265">
        <v>5.2999999999999999E-2</v>
      </c>
      <c r="H22" s="2264"/>
      <c r="I22" s="731"/>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row>
    <row r="23" spans="1:245" s="292" customFormat="1" ht="17.25" customHeight="1" x14ac:dyDescent="0.2">
      <c r="A23" s="688">
        <v>2000</v>
      </c>
      <c r="B23" s="2266">
        <v>356659.09</v>
      </c>
      <c r="C23" s="2266">
        <v>339740.86</v>
      </c>
      <c r="D23" s="2271">
        <v>1.0497974544480799</v>
      </c>
      <c r="E23" s="2266">
        <v>21135.279999999999</v>
      </c>
      <c r="F23" s="2266">
        <v>38053.5</v>
      </c>
      <c r="G23" s="2265">
        <v>7.0000000000000007E-2</v>
      </c>
      <c r="H23" s="2264"/>
      <c r="I23" s="731"/>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row>
    <row r="24" spans="1:245" s="292" customFormat="1" ht="17.25" customHeight="1" x14ac:dyDescent="0.2">
      <c r="A24" s="688">
        <v>2001</v>
      </c>
      <c r="B24" s="2266">
        <v>351108.33</v>
      </c>
      <c r="C24" s="2266">
        <v>385271.77</v>
      </c>
      <c r="D24" s="2271">
        <v>0.91132638656603404</v>
      </c>
      <c r="E24" s="2266">
        <v>48411.96</v>
      </c>
      <c r="F24" s="2266">
        <v>14248.52</v>
      </c>
      <c r="G24" s="2265">
        <v>6.4000000000000001E-2</v>
      </c>
      <c r="H24" s="2264"/>
      <c r="I24" s="731"/>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row>
    <row r="25" spans="1:245" s="292" customFormat="1" ht="17.25" customHeight="1" x14ac:dyDescent="0.2">
      <c r="A25" s="688">
        <v>2002</v>
      </c>
      <c r="B25" s="2266">
        <v>330104.13</v>
      </c>
      <c r="C25" s="2266">
        <v>429329.07</v>
      </c>
      <c r="D25" s="2271">
        <v>0.76888371430334301</v>
      </c>
      <c r="E25" s="2266">
        <v>102469.44</v>
      </c>
      <c r="F25" s="2266">
        <v>3244.5</v>
      </c>
      <c r="G25" s="2265">
        <v>5.7000000000000002E-2</v>
      </c>
      <c r="H25" s="2264"/>
      <c r="I25" s="731"/>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row>
    <row r="26" spans="1:245" s="292" customFormat="1" ht="17.25" customHeight="1" x14ac:dyDescent="0.2">
      <c r="A26" s="688">
        <v>2003</v>
      </c>
      <c r="B26" s="2266">
        <v>308678.36</v>
      </c>
      <c r="C26" s="2266">
        <v>486844.87</v>
      </c>
      <c r="D26" s="2271">
        <v>0.63403843610388699</v>
      </c>
      <c r="E26" s="2266">
        <v>178914.92</v>
      </c>
      <c r="F26" s="2266">
        <v>748</v>
      </c>
      <c r="G26" s="2265">
        <v>0.05</v>
      </c>
      <c r="H26" s="2264"/>
      <c r="I26" s="731"/>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row>
    <row r="27" spans="1:245" s="292" customFormat="1" ht="17.25" customHeight="1" x14ac:dyDescent="0.2">
      <c r="A27" s="688">
        <v>2004</v>
      </c>
      <c r="B27" s="2266">
        <v>347471</v>
      </c>
      <c r="C27" s="2266">
        <v>556018</v>
      </c>
      <c r="D27" s="2271">
        <v>0.62492761025722199</v>
      </c>
      <c r="E27" s="2266">
        <v>209181</v>
      </c>
      <c r="F27" s="2266">
        <v>634.22979999999995</v>
      </c>
      <c r="G27" s="2265">
        <v>0.04</v>
      </c>
      <c r="H27" s="2264"/>
      <c r="I27" s="731"/>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row>
    <row r="28" spans="1:245" s="292" customFormat="1" ht="17.25" customHeight="1" x14ac:dyDescent="0.2">
      <c r="A28" s="688">
        <v>2005</v>
      </c>
      <c r="B28" s="2267">
        <v>372403.74</v>
      </c>
      <c r="C28" s="2266">
        <v>598551.01</v>
      </c>
      <c r="D28" s="2271">
        <v>0.62217544332604202</v>
      </c>
      <c r="E28" s="2266">
        <v>226716.56</v>
      </c>
      <c r="F28" s="2266">
        <v>569.07000000000005</v>
      </c>
      <c r="G28" s="2265">
        <v>3.9E-2</v>
      </c>
      <c r="H28" s="2264"/>
      <c r="I28" s="731"/>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row>
    <row r="29" spans="1:245" s="292" customFormat="1" ht="17.25" customHeight="1" x14ac:dyDescent="0.2">
      <c r="A29" s="688">
        <v>2006</v>
      </c>
      <c r="B29" s="2267">
        <v>388962</v>
      </c>
      <c r="C29" s="2266">
        <v>588629</v>
      </c>
      <c r="D29" s="2271">
        <v>0.66079313115731597</v>
      </c>
      <c r="E29" s="2266">
        <v>200701</v>
      </c>
      <c r="F29" s="2266">
        <v>1034</v>
      </c>
      <c r="G29" s="2265">
        <v>4.4999999999999998E-2</v>
      </c>
      <c r="H29" s="2264"/>
      <c r="I29" s="731"/>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c r="HS29" s="105"/>
      <c r="HT29" s="105"/>
      <c r="HU29" s="105"/>
      <c r="HV29" s="105"/>
      <c r="HW29" s="105"/>
      <c r="HX29" s="105"/>
      <c r="HY29" s="105"/>
      <c r="HZ29" s="105"/>
      <c r="IA29" s="105"/>
      <c r="IB29" s="105"/>
      <c r="IC29" s="105"/>
      <c r="ID29" s="105"/>
      <c r="IE29" s="105"/>
      <c r="IF29" s="105"/>
      <c r="IG29" s="105"/>
      <c r="IH29" s="105"/>
      <c r="II29" s="105"/>
      <c r="IJ29" s="105"/>
      <c r="IK29" s="105"/>
    </row>
    <row r="30" spans="1:245" s="292" customFormat="1" ht="17.25" customHeight="1" x14ac:dyDescent="0.2">
      <c r="A30" s="688">
        <v>2007</v>
      </c>
      <c r="B30" s="2267">
        <v>430090.72</v>
      </c>
      <c r="C30" s="2266">
        <v>621288.67000000004</v>
      </c>
      <c r="D30" s="2271">
        <v>0.69225585588097105</v>
      </c>
      <c r="E30" s="2266">
        <v>192848.62</v>
      </c>
      <c r="F30" s="2266">
        <v>1650.67</v>
      </c>
      <c r="G30" s="2265">
        <v>4.99E-2</v>
      </c>
      <c r="H30" s="2264"/>
      <c r="I30" s="731"/>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c r="HS30" s="105"/>
      <c r="HT30" s="105"/>
      <c r="HU30" s="105"/>
      <c r="HV30" s="105"/>
      <c r="HW30" s="105"/>
      <c r="HX30" s="105"/>
      <c r="HY30" s="105"/>
      <c r="HZ30" s="105"/>
      <c r="IA30" s="105"/>
      <c r="IB30" s="105"/>
      <c r="IC30" s="105"/>
      <c r="ID30" s="105"/>
      <c r="IE30" s="105"/>
      <c r="IF30" s="105"/>
      <c r="IG30" s="105"/>
      <c r="IH30" s="105"/>
      <c r="II30" s="105"/>
      <c r="IJ30" s="105"/>
      <c r="IK30" s="105"/>
    </row>
    <row r="31" spans="1:245" s="292" customFormat="1" ht="17.25" customHeight="1" x14ac:dyDescent="0.2">
      <c r="A31" s="688">
        <v>2008</v>
      </c>
      <c r="B31" s="2267">
        <v>440131.52</v>
      </c>
      <c r="C31" s="2266">
        <v>648068.56999999995</v>
      </c>
      <c r="D31" s="2271">
        <v>0.67914344310818797</v>
      </c>
      <c r="E31" s="2266">
        <v>210166.68</v>
      </c>
      <c r="F31" s="2266">
        <v>2229.63</v>
      </c>
      <c r="G31" s="2265">
        <v>5.3699999999999998E-2</v>
      </c>
      <c r="H31" s="2264"/>
      <c r="I31" s="731"/>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row>
    <row r="32" spans="1:245" s="292" customFormat="1" ht="17.25" customHeight="1" x14ac:dyDescent="0.2">
      <c r="A32" s="688">
        <v>2009</v>
      </c>
      <c r="B32" s="2267">
        <v>326939.63</v>
      </c>
      <c r="C32" s="2266">
        <v>672513.13</v>
      </c>
      <c r="D32" s="2271">
        <v>0.48614609204730302</v>
      </c>
      <c r="E32" s="2266">
        <v>345788.42</v>
      </c>
      <c r="F32" s="2266">
        <v>214.92</v>
      </c>
      <c r="G32" s="2265">
        <v>5.3800000000000001E-2</v>
      </c>
      <c r="H32" s="2264"/>
      <c r="I32" s="731"/>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c r="GQ32" s="105"/>
      <c r="GR32" s="105"/>
      <c r="GS32" s="105"/>
      <c r="GT32" s="105"/>
      <c r="GU32" s="105"/>
      <c r="GV32" s="105"/>
      <c r="GW32" s="105"/>
      <c r="GX32" s="105"/>
      <c r="GY32" s="105"/>
      <c r="GZ32" s="105"/>
      <c r="HA32" s="105"/>
      <c r="HB32" s="105"/>
      <c r="HC32" s="105"/>
      <c r="HD32" s="105"/>
      <c r="HE32" s="105"/>
      <c r="HF32" s="105"/>
      <c r="HG32" s="105"/>
      <c r="HH32" s="105"/>
      <c r="HI32" s="105"/>
      <c r="HJ32" s="105"/>
      <c r="HK32" s="105"/>
      <c r="HL32" s="105"/>
      <c r="HM32" s="105"/>
      <c r="HN32" s="105"/>
      <c r="HO32" s="105"/>
      <c r="HP32" s="105"/>
      <c r="HQ32" s="105"/>
      <c r="HR32" s="105"/>
      <c r="HS32" s="105"/>
      <c r="HT32" s="105"/>
      <c r="HU32" s="105"/>
      <c r="HV32" s="105"/>
      <c r="HW32" s="105"/>
      <c r="HX32" s="105"/>
      <c r="HY32" s="105"/>
      <c r="HZ32" s="105"/>
      <c r="IA32" s="105"/>
      <c r="IB32" s="105"/>
      <c r="IC32" s="105"/>
      <c r="ID32" s="105"/>
      <c r="IE32" s="105"/>
      <c r="IF32" s="105"/>
      <c r="IG32" s="105"/>
      <c r="IH32" s="105"/>
      <c r="II32" s="105"/>
      <c r="IJ32" s="105"/>
      <c r="IK32" s="105"/>
    </row>
    <row r="33" spans="1:245" s="292" customFormat="1" ht="17.25" customHeight="1" x14ac:dyDescent="0.2">
      <c r="A33" s="688">
        <v>2010</v>
      </c>
      <c r="B33" s="2267">
        <v>366332.51</v>
      </c>
      <c r="C33" s="2266">
        <v>756999.09</v>
      </c>
      <c r="D33" s="2271">
        <v>0.48392727922565898</v>
      </c>
      <c r="E33" s="2266">
        <v>391026.87</v>
      </c>
      <c r="F33" s="2266">
        <v>360.29700000000003</v>
      </c>
      <c r="G33" s="2265">
        <v>4.5199999999999997E-2</v>
      </c>
      <c r="H33" s="2264"/>
      <c r="I33" s="731"/>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c r="GQ33" s="105"/>
      <c r="GR33" s="105"/>
      <c r="GS33" s="105"/>
      <c r="GT33" s="105"/>
      <c r="GU33" s="105"/>
      <c r="GV33" s="105"/>
      <c r="GW33" s="105"/>
      <c r="GX33" s="105"/>
      <c r="GY33" s="105"/>
      <c r="GZ33" s="105"/>
      <c r="HA33" s="105"/>
      <c r="HB33" s="105"/>
      <c r="HC33" s="105"/>
      <c r="HD33" s="105"/>
      <c r="HE33" s="105"/>
      <c r="HF33" s="105"/>
      <c r="HG33" s="105"/>
      <c r="HH33" s="105"/>
      <c r="HI33" s="105"/>
      <c r="HJ33" s="105"/>
      <c r="HK33" s="105"/>
      <c r="HL33" s="105"/>
      <c r="HM33" s="105"/>
      <c r="HN33" s="105"/>
      <c r="HO33" s="105"/>
      <c r="HP33" s="105"/>
      <c r="HQ33" s="105"/>
      <c r="HR33" s="105"/>
      <c r="HS33" s="105"/>
      <c r="HT33" s="105"/>
      <c r="HU33" s="105"/>
      <c r="HV33" s="105"/>
      <c r="HW33" s="105"/>
      <c r="HX33" s="105"/>
      <c r="HY33" s="105"/>
      <c r="HZ33" s="105"/>
      <c r="IA33" s="105"/>
      <c r="IB33" s="105"/>
      <c r="IC33" s="105"/>
      <c r="ID33" s="105"/>
      <c r="IE33" s="105"/>
      <c r="IF33" s="105"/>
      <c r="IG33" s="105"/>
      <c r="IH33" s="105"/>
      <c r="II33" s="105"/>
      <c r="IJ33" s="105"/>
      <c r="IK33" s="105"/>
    </row>
    <row r="34" spans="1:245" s="292" customFormat="1" ht="17.25" customHeight="1" x14ac:dyDescent="0.2">
      <c r="A34" s="688">
        <v>2011</v>
      </c>
      <c r="B34" s="2266">
        <v>398263.15</v>
      </c>
      <c r="C34" s="2266">
        <v>798962.87</v>
      </c>
      <c r="D34" s="2271">
        <v>0.49847516693735699</v>
      </c>
      <c r="E34" s="2266">
        <v>401080.08</v>
      </c>
      <c r="F34" s="2266">
        <v>380.36500000000001</v>
      </c>
      <c r="G34" s="2265">
        <v>4.2599999999999999E-2</v>
      </c>
      <c r="H34" s="2264"/>
      <c r="I34" s="731"/>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c r="GQ34" s="105"/>
      <c r="GR34" s="105"/>
      <c r="GS34" s="105"/>
      <c r="GT34" s="105"/>
      <c r="GU34" s="105"/>
      <c r="GV34" s="105"/>
      <c r="GW34" s="105"/>
      <c r="GX34" s="105"/>
      <c r="GY34" s="105"/>
      <c r="GZ34" s="105"/>
      <c r="HA34" s="105"/>
      <c r="HB34" s="105"/>
      <c r="HC34" s="105"/>
      <c r="HD34" s="105"/>
      <c r="HE34" s="105"/>
      <c r="HF34" s="105"/>
      <c r="HG34" s="105"/>
      <c r="HH34" s="105"/>
      <c r="HI34" s="105"/>
      <c r="HJ34" s="105"/>
      <c r="HK34" s="105"/>
      <c r="HL34" s="105"/>
      <c r="HM34" s="105"/>
      <c r="HN34" s="105"/>
      <c r="HO34" s="105"/>
      <c r="HP34" s="105"/>
      <c r="HQ34" s="105"/>
      <c r="HR34" s="105"/>
      <c r="HS34" s="105"/>
      <c r="HT34" s="105"/>
      <c r="HU34" s="105"/>
      <c r="HV34" s="105"/>
      <c r="HW34" s="105"/>
      <c r="HX34" s="105"/>
      <c r="HY34" s="105"/>
      <c r="HZ34" s="105"/>
      <c r="IA34" s="105"/>
      <c r="IB34" s="105"/>
      <c r="IC34" s="105"/>
      <c r="ID34" s="105"/>
      <c r="IE34" s="105"/>
      <c r="IF34" s="105"/>
      <c r="IG34" s="105"/>
      <c r="IH34" s="105"/>
      <c r="II34" s="105"/>
      <c r="IJ34" s="105"/>
      <c r="IK34" s="105"/>
    </row>
    <row r="35" spans="1:245" s="292" customFormat="1" ht="17.25" customHeight="1" x14ac:dyDescent="0.2">
      <c r="A35" s="688">
        <v>2012</v>
      </c>
      <c r="B35" s="2266">
        <v>392245</v>
      </c>
      <c r="C35" s="2266">
        <v>964299</v>
      </c>
      <c r="D35" s="2271">
        <v>0.40676698824742102</v>
      </c>
      <c r="E35" s="2266">
        <v>572228</v>
      </c>
      <c r="F35" s="2266">
        <v>174</v>
      </c>
      <c r="G35" s="2265">
        <v>2.9499999999999998E-2</v>
      </c>
      <c r="H35" s="2264"/>
      <c r="I35" s="731"/>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5"/>
      <c r="EF35" s="105"/>
      <c r="EG35" s="105"/>
      <c r="EH35" s="105"/>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c r="GQ35" s="105"/>
      <c r="GR35" s="105"/>
      <c r="GS35" s="105"/>
      <c r="GT35" s="105"/>
      <c r="GU35" s="105"/>
      <c r="GV35" s="105"/>
      <c r="GW35" s="105"/>
      <c r="GX35" s="105"/>
      <c r="GY35" s="105"/>
      <c r="GZ35" s="105"/>
      <c r="HA35" s="105"/>
      <c r="HB35" s="105"/>
      <c r="HC35" s="105"/>
      <c r="HD35" s="105"/>
      <c r="HE35" s="105"/>
      <c r="HF35" s="105"/>
      <c r="HG35" s="105"/>
      <c r="HH35" s="105"/>
      <c r="HI35" s="105"/>
      <c r="HJ35" s="105"/>
      <c r="HK35" s="105"/>
      <c r="HL35" s="105"/>
      <c r="HM35" s="105"/>
      <c r="HN35" s="105"/>
      <c r="HO35" s="105"/>
      <c r="HP35" s="105"/>
      <c r="HQ35" s="105"/>
      <c r="HR35" s="105"/>
      <c r="HS35" s="105"/>
      <c r="HT35" s="105"/>
      <c r="HU35" s="105"/>
      <c r="HV35" s="105"/>
      <c r="HW35" s="105"/>
      <c r="HX35" s="105"/>
      <c r="HY35" s="105"/>
      <c r="HZ35" s="105"/>
      <c r="IA35" s="105"/>
      <c r="IB35" s="105"/>
      <c r="IC35" s="105"/>
      <c r="ID35" s="105"/>
      <c r="IE35" s="105"/>
      <c r="IF35" s="105"/>
      <c r="IG35" s="105"/>
      <c r="IH35" s="105"/>
      <c r="II35" s="105"/>
      <c r="IJ35" s="105"/>
      <c r="IK35" s="105"/>
    </row>
    <row r="36" spans="1:245" s="292" customFormat="1" ht="17.25" customHeight="1" x14ac:dyDescent="0.2">
      <c r="A36" s="688">
        <v>2013</v>
      </c>
      <c r="B36" s="2266">
        <v>422942</v>
      </c>
      <c r="C36" s="2266">
        <v>1033758</v>
      </c>
      <c r="D36" s="2272">
        <f>B36/C36</f>
        <v>0.40913057021082305</v>
      </c>
      <c r="E36" s="2266">
        <v>611115</v>
      </c>
      <c r="F36" s="2266">
        <v>299</v>
      </c>
      <c r="G36" s="2265">
        <v>2.6800000000000001E-2</v>
      </c>
      <c r="H36" s="2264"/>
      <c r="I36" s="731"/>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c r="DO36" s="105"/>
      <c r="DP36" s="105"/>
      <c r="DQ36" s="105"/>
      <c r="DR36" s="105"/>
      <c r="DS36" s="105"/>
      <c r="DT36" s="105"/>
      <c r="DU36" s="105"/>
      <c r="DV36" s="105"/>
      <c r="DW36" s="105"/>
      <c r="DX36" s="105"/>
      <c r="DY36" s="105"/>
      <c r="DZ36" s="105"/>
      <c r="EA36" s="105"/>
      <c r="EB36" s="105"/>
      <c r="EC36" s="105"/>
      <c r="ED36" s="105"/>
      <c r="EE36" s="105"/>
      <c r="EF36" s="105"/>
      <c r="EG36" s="105"/>
      <c r="EH36" s="105"/>
      <c r="EI36" s="105"/>
      <c r="EJ36" s="105"/>
      <c r="EK36" s="105"/>
      <c r="EL36" s="105"/>
      <c r="EM36" s="105"/>
      <c r="EN36" s="105"/>
      <c r="EO36" s="105"/>
      <c r="EP36" s="105"/>
      <c r="EQ36" s="105"/>
      <c r="ER36" s="105"/>
      <c r="ES36" s="105"/>
      <c r="ET36" s="105"/>
      <c r="EU36" s="105"/>
      <c r="EV36" s="105"/>
      <c r="EW36" s="105"/>
      <c r="EX36" s="105"/>
      <c r="EY36" s="105"/>
      <c r="EZ36" s="105"/>
      <c r="FA36" s="105"/>
      <c r="FB36" s="105"/>
      <c r="FC36" s="105"/>
      <c r="FD36" s="105"/>
      <c r="FE36" s="105"/>
      <c r="FF36" s="105"/>
      <c r="FG36" s="105"/>
      <c r="FH36" s="105"/>
      <c r="FI36" s="105"/>
      <c r="FJ36" s="105"/>
      <c r="FK36" s="105"/>
      <c r="FL36" s="105"/>
      <c r="FM36" s="105"/>
      <c r="FN36" s="105"/>
      <c r="FO36" s="105"/>
      <c r="FP36" s="105"/>
      <c r="FQ36" s="105"/>
      <c r="FR36" s="105"/>
      <c r="FS36" s="105"/>
      <c r="FT36" s="105"/>
      <c r="FU36" s="105"/>
      <c r="FV36" s="105"/>
      <c r="FW36" s="105"/>
      <c r="FX36" s="105"/>
      <c r="FY36" s="105"/>
      <c r="FZ36" s="105"/>
      <c r="GA36" s="105"/>
      <c r="GB36" s="105"/>
      <c r="GC36" s="105"/>
      <c r="GD36" s="105"/>
      <c r="GE36" s="105"/>
      <c r="GF36" s="105"/>
      <c r="GG36" s="105"/>
      <c r="GH36" s="105"/>
      <c r="GI36" s="105"/>
      <c r="GJ36" s="105"/>
      <c r="GK36" s="105"/>
      <c r="GL36" s="105"/>
      <c r="GM36" s="105"/>
      <c r="GN36" s="105"/>
      <c r="GO36" s="105"/>
      <c r="GP36" s="105"/>
      <c r="GQ36" s="105"/>
      <c r="GR36" s="105"/>
      <c r="GS36" s="105"/>
      <c r="GT36" s="105"/>
      <c r="GU36" s="105"/>
      <c r="GV36" s="105"/>
      <c r="GW36" s="105"/>
      <c r="GX36" s="105"/>
      <c r="GY36" s="105"/>
      <c r="GZ36" s="105"/>
      <c r="HA36" s="105"/>
      <c r="HB36" s="105"/>
      <c r="HC36" s="105"/>
      <c r="HD36" s="105"/>
      <c r="HE36" s="105"/>
      <c r="HF36" s="105"/>
      <c r="HG36" s="105"/>
      <c r="HH36" s="105"/>
      <c r="HI36" s="105"/>
      <c r="HJ36" s="105"/>
      <c r="HK36" s="105"/>
      <c r="HL36" s="105"/>
      <c r="HM36" s="105"/>
      <c r="HN36" s="105"/>
      <c r="HO36" s="105"/>
      <c r="HP36" s="105"/>
      <c r="HQ36" s="105"/>
      <c r="HR36" s="105"/>
      <c r="HS36" s="105"/>
      <c r="HT36" s="105"/>
      <c r="HU36" s="105"/>
      <c r="HV36" s="105"/>
      <c r="HW36" s="105"/>
      <c r="HX36" s="105"/>
      <c r="HY36" s="105"/>
      <c r="HZ36" s="105"/>
      <c r="IA36" s="105"/>
      <c r="IB36" s="105"/>
      <c r="IC36" s="105"/>
      <c r="ID36" s="105"/>
      <c r="IE36" s="105"/>
      <c r="IF36" s="105"/>
      <c r="IG36" s="105"/>
      <c r="IH36" s="105"/>
      <c r="II36" s="105"/>
      <c r="IJ36" s="105"/>
      <c r="IK36" s="105"/>
    </row>
    <row r="37" spans="1:245" s="292" customFormat="1" ht="6.6" customHeight="1" thickBot="1" x14ac:dyDescent="0.25">
      <c r="A37" s="2268"/>
      <c r="B37" s="2269"/>
      <c r="C37" s="2269"/>
      <c r="D37" s="2273"/>
      <c r="E37" s="2269"/>
      <c r="F37" s="2269"/>
      <c r="G37" s="2269"/>
      <c r="H37" s="2270"/>
      <c r="I37" s="731"/>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c r="DK37" s="105"/>
      <c r="DL37" s="105"/>
      <c r="DM37" s="105"/>
      <c r="DN37" s="105"/>
      <c r="DO37" s="105"/>
      <c r="DP37" s="105"/>
      <c r="DQ37" s="105"/>
      <c r="DR37" s="105"/>
      <c r="DS37" s="105"/>
      <c r="DT37" s="105"/>
      <c r="DU37" s="105"/>
      <c r="DV37" s="105"/>
      <c r="DW37" s="105"/>
      <c r="DX37" s="105"/>
      <c r="DY37" s="105"/>
      <c r="DZ37" s="105"/>
      <c r="EA37" s="105"/>
      <c r="EB37" s="105"/>
      <c r="EC37" s="105"/>
      <c r="ED37" s="105"/>
      <c r="EE37" s="105"/>
      <c r="EF37" s="105"/>
      <c r="EG37" s="105"/>
      <c r="EH37" s="105"/>
      <c r="EI37" s="105"/>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5"/>
      <c r="FU37" s="105"/>
      <c r="FV37" s="105"/>
      <c r="FW37" s="105"/>
      <c r="FX37" s="105"/>
      <c r="FY37" s="105"/>
      <c r="FZ37" s="105"/>
      <c r="GA37" s="105"/>
      <c r="GB37" s="105"/>
      <c r="GC37" s="105"/>
      <c r="GD37" s="105"/>
      <c r="GE37" s="105"/>
      <c r="GF37" s="105"/>
      <c r="GG37" s="105"/>
      <c r="GH37" s="105"/>
      <c r="GI37" s="105"/>
      <c r="GJ37" s="105"/>
      <c r="GK37" s="105"/>
      <c r="GL37" s="105"/>
      <c r="GM37" s="105"/>
      <c r="GN37" s="105"/>
      <c r="GO37" s="105"/>
      <c r="GP37" s="105"/>
      <c r="GQ37" s="105"/>
      <c r="GR37" s="105"/>
      <c r="GS37" s="105"/>
      <c r="GT37" s="105"/>
      <c r="GU37" s="105"/>
      <c r="GV37" s="105"/>
      <c r="GW37" s="105"/>
      <c r="GX37" s="105"/>
      <c r="GY37" s="105"/>
      <c r="GZ37" s="105"/>
      <c r="HA37" s="105"/>
      <c r="HB37" s="105"/>
      <c r="HC37" s="105"/>
      <c r="HD37" s="105"/>
      <c r="HE37" s="105"/>
      <c r="HF37" s="105"/>
      <c r="HG37" s="105"/>
      <c r="HH37" s="105"/>
      <c r="HI37" s="105"/>
      <c r="HJ37" s="105"/>
      <c r="HK37" s="105"/>
      <c r="HL37" s="105"/>
      <c r="HM37" s="105"/>
      <c r="HN37" s="105"/>
      <c r="HO37" s="105"/>
      <c r="HP37" s="105"/>
      <c r="HQ37" s="105"/>
      <c r="HR37" s="105"/>
      <c r="HS37" s="105"/>
      <c r="HT37" s="105"/>
      <c r="HU37" s="105"/>
      <c r="HV37" s="105"/>
      <c r="HW37" s="105"/>
      <c r="HX37" s="105"/>
      <c r="HY37" s="105"/>
      <c r="HZ37" s="105"/>
      <c r="IA37" s="105"/>
      <c r="IB37" s="105"/>
      <c r="IC37" s="105"/>
      <c r="ID37" s="105"/>
      <c r="IE37" s="105"/>
      <c r="IF37" s="105"/>
      <c r="IG37" s="105"/>
      <c r="IH37" s="105"/>
      <c r="II37" s="105"/>
      <c r="IJ37" s="105"/>
      <c r="IK37" s="105"/>
    </row>
    <row r="38" spans="1:245" s="292" customFormat="1" x14ac:dyDescent="0.2">
      <c r="A38" s="105"/>
      <c r="B38" s="105"/>
      <c r="C38" s="105"/>
      <c r="D38" s="143"/>
      <c r="E38" s="105"/>
      <c r="F38" s="105"/>
      <c r="G38" s="105"/>
      <c r="H38" s="732"/>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c r="DO38" s="105"/>
      <c r="DP38" s="105"/>
      <c r="DQ38" s="105"/>
      <c r="DR38" s="105"/>
      <c r="DS38" s="105"/>
      <c r="DT38" s="105"/>
      <c r="DU38" s="105"/>
      <c r="DV38" s="105"/>
      <c r="DW38" s="105"/>
      <c r="DX38" s="105"/>
      <c r="DY38" s="105"/>
      <c r="DZ38" s="105"/>
      <c r="EA38" s="105"/>
      <c r="EB38" s="105"/>
      <c r="EC38" s="105"/>
      <c r="ED38" s="105"/>
      <c r="EE38" s="105"/>
      <c r="EF38" s="105"/>
      <c r="EG38" s="105"/>
      <c r="EH38" s="105"/>
      <c r="EI38" s="105"/>
      <c r="EJ38" s="105"/>
      <c r="EK38" s="105"/>
      <c r="EL38" s="105"/>
      <c r="EM38" s="105"/>
      <c r="EN38" s="105"/>
      <c r="EO38" s="105"/>
      <c r="EP38" s="105"/>
      <c r="EQ38" s="105"/>
      <c r="ER38" s="105"/>
      <c r="ES38" s="105"/>
      <c r="ET38" s="105"/>
      <c r="EU38" s="105"/>
      <c r="EV38" s="105"/>
      <c r="EW38" s="105"/>
      <c r="EX38" s="105"/>
      <c r="EY38" s="105"/>
      <c r="EZ38" s="105"/>
      <c r="FA38" s="105"/>
      <c r="FB38" s="105"/>
      <c r="FC38" s="105"/>
      <c r="FD38" s="105"/>
      <c r="FE38" s="105"/>
      <c r="FF38" s="105"/>
      <c r="FG38" s="105"/>
      <c r="FH38" s="105"/>
      <c r="FI38" s="105"/>
      <c r="FJ38" s="105"/>
      <c r="FK38" s="105"/>
      <c r="FL38" s="105"/>
      <c r="FM38" s="105"/>
      <c r="FN38" s="105"/>
      <c r="FO38" s="105"/>
      <c r="FP38" s="105"/>
      <c r="FQ38" s="105"/>
      <c r="FR38" s="105"/>
      <c r="FS38" s="105"/>
      <c r="FT38" s="105"/>
      <c r="FU38" s="105"/>
      <c r="FV38" s="105"/>
      <c r="FW38" s="105"/>
      <c r="FX38" s="105"/>
      <c r="FY38" s="105"/>
      <c r="FZ38" s="105"/>
      <c r="GA38" s="105"/>
      <c r="GB38" s="105"/>
      <c r="GC38" s="105"/>
      <c r="GD38" s="105"/>
      <c r="GE38" s="105"/>
      <c r="GF38" s="105"/>
      <c r="GG38" s="105"/>
      <c r="GH38" s="105"/>
      <c r="GI38" s="105"/>
      <c r="GJ38" s="105"/>
      <c r="GK38" s="105"/>
      <c r="GL38" s="105"/>
      <c r="GM38" s="105"/>
      <c r="GN38" s="105"/>
      <c r="GO38" s="105"/>
      <c r="GP38" s="105"/>
      <c r="GQ38" s="105"/>
      <c r="GR38" s="105"/>
      <c r="GS38" s="105"/>
      <c r="GT38" s="105"/>
      <c r="GU38" s="105"/>
      <c r="GV38" s="105"/>
      <c r="GW38" s="105"/>
      <c r="GX38" s="105"/>
      <c r="GY38" s="105"/>
      <c r="GZ38" s="105"/>
      <c r="HA38" s="105"/>
      <c r="HB38" s="105"/>
      <c r="HC38" s="105"/>
      <c r="HD38" s="105"/>
      <c r="HE38" s="105"/>
      <c r="HF38" s="105"/>
      <c r="HG38" s="105"/>
      <c r="HH38" s="105"/>
      <c r="HI38" s="105"/>
      <c r="HJ38" s="105"/>
      <c r="HK38" s="105"/>
      <c r="HL38" s="105"/>
      <c r="HM38" s="105"/>
      <c r="HN38" s="105"/>
      <c r="HO38" s="105"/>
      <c r="HP38" s="105"/>
      <c r="HQ38" s="105"/>
      <c r="HR38" s="105"/>
      <c r="HS38" s="105"/>
      <c r="HT38" s="105"/>
      <c r="HU38" s="105"/>
      <c r="HV38" s="105"/>
      <c r="HW38" s="105"/>
      <c r="HX38" s="105"/>
      <c r="HY38" s="105"/>
      <c r="HZ38" s="105"/>
      <c r="IA38" s="105"/>
      <c r="IB38" s="105"/>
      <c r="IC38" s="105"/>
      <c r="ID38" s="105"/>
      <c r="IE38" s="105"/>
      <c r="IF38" s="105"/>
      <c r="IG38" s="105"/>
      <c r="IH38" s="105"/>
      <c r="II38" s="105"/>
      <c r="IJ38" s="105"/>
      <c r="IK38" s="105"/>
    </row>
    <row r="39" spans="1:245" s="292" customFormat="1" x14ac:dyDescent="0.2">
      <c r="A39" s="103" t="s">
        <v>925</v>
      </c>
      <c r="B39" s="1912"/>
      <c r="C39" s="1912"/>
      <c r="D39" s="2153"/>
      <c r="E39" s="1912"/>
      <c r="F39" s="1912"/>
      <c r="G39" s="1912"/>
      <c r="H39" s="1912"/>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c r="GQ39" s="105"/>
      <c r="GR39" s="10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c r="HW39" s="105"/>
      <c r="HX39" s="105"/>
      <c r="HY39" s="105"/>
      <c r="HZ39" s="105"/>
      <c r="IA39" s="105"/>
      <c r="IB39" s="105"/>
      <c r="IC39" s="105"/>
      <c r="ID39" s="105"/>
      <c r="IE39" s="105"/>
      <c r="IF39" s="105"/>
      <c r="IG39" s="105"/>
      <c r="IH39" s="105"/>
      <c r="II39" s="105"/>
      <c r="IJ39" s="105"/>
      <c r="IK39" s="105"/>
    </row>
    <row r="40" spans="1:245" s="292" customFormat="1" x14ac:dyDescent="0.2">
      <c r="A40" s="472" t="s">
        <v>864</v>
      </c>
      <c r="B40" s="1912"/>
      <c r="C40" s="1912"/>
      <c r="D40" s="2153"/>
      <c r="E40" s="1912"/>
      <c r="F40" s="1912"/>
      <c r="G40" s="1912"/>
      <c r="H40" s="1912"/>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5"/>
      <c r="DJ40" s="105"/>
      <c r="DK40" s="105"/>
      <c r="DL40" s="105"/>
      <c r="DM40" s="105"/>
      <c r="DN40" s="105"/>
      <c r="DO40" s="105"/>
      <c r="DP40" s="105"/>
      <c r="DQ40" s="105"/>
      <c r="DR40" s="105"/>
      <c r="DS40" s="105"/>
      <c r="DT40" s="105"/>
      <c r="DU40" s="105"/>
      <c r="DV40" s="105"/>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5"/>
      <c r="GD40" s="105"/>
      <c r="GE40" s="105"/>
      <c r="GF40" s="105"/>
      <c r="GG40" s="105"/>
      <c r="GH40" s="105"/>
      <c r="GI40" s="105"/>
      <c r="GJ40" s="105"/>
      <c r="GK40" s="105"/>
      <c r="GL40" s="105"/>
      <c r="GM40" s="105"/>
      <c r="GN40" s="105"/>
      <c r="GO40" s="105"/>
      <c r="GP40" s="105"/>
      <c r="GQ40" s="105"/>
      <c r="GR40" s="105"/>
      <c r="GS40" s="105"/>
      <c r="GT40" s="105"/>
      <c r="GU40" s="105"/>
      <c r="GV40" s="105"/>
      <c r="GW40" s="105"/>
      <c r="GX40" s="105"/>
      <c r="GY40" s="105"/>
      <c r="GZ40" s="105"/>
      <c r="HA40" s="105"/>
      <c r="HB40" s="105"/>
      <c r="HC40" s="105"/>
      <c r="HD40" s="105"/>
      <c r="HE40" s="105"/>
      <c r="HF40" s="105"/>
      <c r="HG40" s="105"/>
      <c r="HH40" s="105"/>
      <c r="HI40" s="105"/>
      <c r="HJ40" s="105"/>
      <c r="HK40" s="105"/>
      <c r="HL40" s="105"/>
      <c r="HM40" s="105"/>
      <c r="HN40" s="105"/>
      <c r="HO40" s="105"/>
      <c r="HP40" s="105"/>
      <c r="HQ40" s="105"/>
      <c r="HR40" s="105"/>
      <c r="HS40" s="105"/>
      <c r="HT40" s="105"/>
      <c r="HU40" s="105"/>
      <c r="HV40" s="105"/>
      <c r="HW40" s="105"/>
      <c r="HX40" s="105"/>
      <c r="HY40" s="105"/>
      <c r="HZ40" s="105"/>
      <c r="IA40" s="105"/>
      <c r="IB40" s="105"/>
      <c r="IC40" s="105"/>
      <c r="ID40" s="105"/>
      <c r="IE40" s="105"/>
      <c r="IF40" s="105"/>
      <c r="IG40" s="105"/>
      <c r="IH40" s="105"/>
      <c r="II40" s="105"/>
      <c r="IJ40" s="105"/>
      <c r="IK40" s="105"/>
    </row>
    <row r="41" spans="1:245" s="292" customFormat="1" x14ac:dyDescent="0.2">
      <c r="A41" s="472" t="s">
        <v>23</v>
      </c>
      <c r="B41" s="1912"/>
      <c r="C41" s="1912"/>
      <c r="D41" s="2153"/>
      <c r="E41" s="1912"/>
      <c r="F41" s="1912"/>
      <c r="G41" s="1912"/>
      <c r="H41" s="1912"/>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105"/>
      <c r="EA41" s="105"/>
      <c r="EB41" s="105"/>
      <c r="EC41" s="105"/>
      <c r="ED41" s="105"/>
      <c r="EE41" s="105"/>
      <c r="EF41" s="105"/>
      <c r="EG41" s="105"/>
      <c r="EH41" s="105"/>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5"/>
      <c r="FU41" s="105"/>
      <c r="FV41" s="105"/>
      <c r="FW41" s="105"/>
      <c r="FX41" s="105"/>
      <c r="FY41" s="105"/>
      <c r="FZ41" s="105"/>
      <c r="GA41" s="105"/>
      <c r="GB41" s="105"/>
      <c r="GC41" s="105"/>
      <c r="GD41" s="105"/>
      <c r="GE41" s="105"/>
      <c r="GF41" s="105"/>
      <c r="GG41" s="105"/>
      <c r="GH41" s="105"/>
      <c r="GI41" s="105"/>
      <c r="GJ41" s="105"/>
      <c r="GK41" s="105"/>
      <c r="GL41" s="105"/>
      <c r="GM41" s="105"/>
      <c r="GN41" s="105"/>
      <c r="GO41" s="105"/>
      <c r="GP41" s="105"/>
      <c r="GQ41" s="105"/>
      <c r="GR41" s="105"/>
      <c r="GS41" s="105"/>
      <c r="GT41" s="105"/>
      <c r="GU41" s="105"/>
      <c r="GV41" s="105"/>
      <c r="GW41" s="105"/>
      <c r="GX41" s="105"/>
      <c r="GY41" s="105"/>
      <c r="GZ41" s="105"/>
      <c r="HA41" s="105"/>
      <c r="HB41" s="105"/>
      <c r="HC41" s="105"/>
      <c r="HD41" s="105"/>
      <c r="HE41" s="105"/>
      <c r="HF41" s="105"/>
      <c r="HG41" s="105"/>
      <c r="HH41" s="105"/>
      <c r="HI41" s="105"/>
      <c r="HJ41" s="105"/>
      <c r="HK41" s="105"/>
      <c r="HL41" s="105"/>
      <c r="HM41" s="105"/>
      <c r="HN41" s="105"/>
      <c r="HO41" s="105"/>
      <c r="HP41" s="105"/>
      <c r="HQ41" s="105"/>
      <c r="HR41" s="105"/>
      <c r="HS41" s="105"/>
      <c r="HT41" s="105"/>
      <c r="HU41" s="105"/>
      <c r="HV41" s="105"/>
      <c r="HW41" s="105"/>
      <c r="HX41" s="105"/>
      <c r="HY41" s="105"/>
      <c r="HZ41" s="105"/>
      <c r="IA41" s="105"/>
      <c r="IB41" s="105"/>
      <c r="IC41" s="105"/>
      <c r="ID41" s="105"/>
      <c r="IE41" s="105"/>
      <c r="IF41" s="105"/>
      <c r="IG41" s="105"/>
      <c r="IH41" s="105"/>
      <c r="II41" s="105"/>
      <c r="IJ41" s="105"/>
      <c r="IK41" s="105"/>
    </row>
    <row r="42" spans="1:245" s="292" customFormat="1" ht="51.75" customHeight="1" x14ac:dyDescent="0.2">
      <c r="A42" s="3096" t="s">
        <v>367</v>
      </c>
      <c r="B42" s="3096"/>
      <c r="C42" s="3096"/>
      <c r="D42" s="3096"/>
      <c r="E42" s="3096"/>
      <c r="F42" s="3096"/>
      <c r="G42" s="3096"/>
      <c r="H42" s="3096"/>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5"/>
      <c r="DV42" s="105"/>
      <c r="DW42" s="105"/>
      <c r="DX42" s="105"/>
      <c r="DY42" s="105"/>
      <c r="DZ42" s="105"/>
      <c r="EA42" s="105"/>
      <c r="EB42" s="105"/>
      <c r="EC42" s="105"/>
      <c r="ED42" s="105"/>
      <c r="EE42" s="105"/>
      <c r="EF42" s="105"/>
      <c r="EG42" s="105"/>
      <c r="EH42" s="105"/>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c r="GQ42" s="105"/>
      <c r="GR42" s="105"/>
      <c r="GS42" s="105"/>
      <c r="GT42" s="105"/>
      <c r="GU42" s="105"/>
      <c r="GV42" s="105"/>
      <c r="GW42" s="105"/>
      <c r="GX42" s="105"/>
      <c r="GY42" s="105"/>
      <c r="GZ42" s="105"/>
      <c r="HA42" s="105"/>
      <c r="HB42" s="105"/>
      <c r="HC42" s="105"/>
      <c r="HD42" s="105"/>
      <c r="HE42" s="105"/>
      <c r="HF42" s="105"/>
      <c r="HG42" s="105"/>
      <c r="HH42" s="105"/>
      <c r="HI42" s="105"/>
      <c r="HJ42" s="105"/>
      <c r="HK42" s="105"/>
      <c r="HL42" s="105"/>
      <c r="HM42" s="105"/>
      <c r="HN42" s="105"/>
      <c r="HO42" s="105"/>
      <c r="HP42" s="105"/>
      <c r="HQ42" s="105"/>
      <c r="HR42" s="105"/>
      <c r="HS42" s="105"/>
      <c r="HT42" s="105"/>
      <c r="HU42" s="105"/>
      <c r="HV42" s="105"/>
      <c r="HW42" s="105"/>
      <c r="HX42" s="105"/>
      <c r="HY42" s="105"/>
      <c r="HZ42" s="105"/>
      <c r="IA42" s="105"/>
      <c r="IB42" s="105"/>
      <c r="IC42" s="105"/>
      <c r="ID42" s="105"/>
      <c r="IE42" s="105"/>
      <c r="IF42" s="105"/>
      <c r="IG42" s="105"/>
      <c r="IH42" s="105"/>
      <c r="II42" s="105"/>
      <c r="IJ42" s="105"/>
      <c r="IK42" s="105"/>
    </row>
  </sheetData>
  <mergeCells count="5">
    <mergeCell ref="A2:H2"/>
    <mergeCell ref="A3:H3"/>
    <mergeCell ref="A4:H4"/>
    <mergeCell ref="A6:A9"/>
    <mergeCell ref="A42:H42"/>
  </mergeCells>
  <printOptions horizontalCentered="1"/>
  <pageMargins left="0.7" right="0.7" top="0.75" bottom="0.5" header="0.3" footer="0.3"/>
  <pageSetup scale="74"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F44"/>
  <sheetViews>
    <sheetView zoomScaleNormal="100" workbookViewId="0">
      <pane ySplit="9" topLeftCell="A10" activePane="bottomLeft" state="frozen"/>
      <selection activeCell="D10" sqref="D10"/>
      <selection pane="bottomLeft" activeCell="D10" sqref="D10"/>
    </sheetView>
  </sheetViews>
  <sheetFormatPr defaultColWidth="9.140625" defaultRowHeight="12.75" x14ac:dyDescent="0.2"/>
  <cols>
    <col min="1" max="4" width="21.5703125" style="105" customWidth="1"/>
    <col min="5" max="5" width="21.5703125" style="143" customWidth="1"/>
    <col min="6" max="6" width="21.5703125" style="292" customWidth="1"/>
    <col min="7" max="7" width="9.140625" style="105"/>
    <col min="8" max="8" width="14.42578125" style="105" bestFit="1" customWidth="1"/>
    <col min="9" max="9" width="16" style="105" bestFit="1" customWidth="1"/>
    <col min="10" max="16384" width="9.140625" style="105"/>
  </cols>
  <sheetData>
    <row r="1" spans="1:6" x14ac:dyDescent="0.2">
      <c r="A1" s="32"/>
      <c r="B1" s="33"/>
      <c r="C1" s="33"/>
      <c r="D1" s="33"/>
      <c r="E1" s="33"/>
      <c r="F1" s="386"/>
    </row>
    <row r="2" spans="1:6" ht="20.25" x14ac:dyDescent="0.3">
      <c r="A2" s="2583" t="s">
        <v>368</v>
      </c>
      <c r="B2" s="2584"/>
      <c r="C2" s="2584"/>
      <c r="D2" s="2584"/>
      <c r="E2" s="2584"/>
      <c r="F2" s="2585"/>
    </row>
    <row r="3" spans="1:6" ht="18" x14ac:dyDescent="0.25">
      <c r="A3" s="2549" t="s">
        <v>227</v>
      </c>
      <c r="B3" s="2550"/>
      <c r="C3" s="2550"/>
      <c r="D3" s="2550"/>
      <c r="E3" s="2550"/>
      <c r="F3" s="2551"/>
    </row>
    <row r="4" spans="1:6" ht="18" x14ac:dyDescent="0.25">
      <c r="A4" s="2549" t="s">
        <v>350</v>
      </c>
      <c r="B4" s="2550"/>
      <c r="C4" s="2550"/>
      <c r="D4" s="2550"/>
      <c r="E4" s="2550"/>
      <c r="F4" s="2551"/>
    </row>
    <row r="5" spans="1:6" ht="13.5" thickBot="1" x14ac:dyDescent="0.25">
      <c r="A5" s="36"/>
      <c r="B5" s="38"/>
      <c r="C5" s="38"/>
      <c r="D5" s="38"/>
      <c r="E5" s="38"/>
      <c r="F5" s="725"/>
    </row>
    <row r="6" spans="1:6" ht="12.75" customHeight="1" x14ac:dyDescent="0.2">
      <c r="A6" s="3272" t="s">
        <v>188</v>
      </c>
      <c r="B6" s="726"/>
      <c r="C6" s="727"/>
      <c r="D6" s="727"/>
      <c r="E6" s="727"/>
      <c r="F6" s="355"/>
    </row>
    <row r="7" spans="1:6" ht="15" customHeight="1" x14ac:dyDescent="0.25">
      <c r="A7" s="3102"/>
      <c r="B7" s="394" t="s">
        <v>10</v>
      </c>
      <c r="C7" s="395" t="s">
        <v>189</v>
      </c>
      <c r="D7" s="395" t="s">
        <v>191</v>
      </c>
      <c r="E7" s="396" t="s">
        <v>199</v>
      </c>
      <c r="F7" s="369" t="s">
        <v>193</v>
      </c>
    </row>
    <row r="8" spans="1:6" ht="12.75" customHeight="1" x14ac:dyDescent="0.2">
      <c r="A8" s="3102"/>
      <c r="B8" s="397" t="s">
        <v>15</v>
      </c>
      <c r="C8" s="398" t="s">
        <v>15</v>
      </c>
      <c r="D8" s="399" t="s">
        <v>15</v>
      </c>
      <c r="E8" s="353"/>
      <c r="F8" s="400"/>
    </row>
    <row r="9" spans="1:6" ht="12.75" customHeight="1" thickBot="1" x14ac:dyDescent="0.25">
      <c r="A9" s="3103"/>
      <c r="B9" s="401"/>
      <c r="C9" s="13"/>
      <c r="D9" s="13"/>
      <c r="E9" s="13"/>
      <c r="F9" s="735"/>
    </row>
    <row r="10" spans="1:6" ht="6.6" customHeight="1" x14ac:dyDescent="0.2">
      <c r="A10" s="534"/>
      <c r="B10" s="2275"/>
      <c r="C10" s="2276"/>
      <c r="D10" s="2276"/>
      <c r="E10" s="2277"/>
      <c r="F10" s="2278"/>
    </row>
    <row r="11" spans="1:6" ht="26.25" customHeight="1" x14ac:dyDescent="0.2">
      <c r="A11" s="534">
        <v>1980</v>
      </c>
      <c r="B11" s="2275">
        <v>24819.14272</v>
      </c>
      <c r="C11" s="2276">
        <v>42705.899361000003</v>
      </c>
      <c r="D11" s="2276">
        <v>17886.756641000004</v>
      </c>
      <c r="E11" s="2277">
        <v>0.77437103949976827</v>
      </c>
      <c r="F11" s="2278">
        <v>8.5000000000000006E-2</v>
      </c>
    </row>
    <row r="12" spans="1:6" ht="26.25" customHeight="1" x14ac:dyDescent="0.2">
      <c r="A12" s="534">
        <v>1985</v>
      </c>
      <c r="B12" s="2279">
        <v>22813.35</v>
      </c>
      <c r="C12" s="2279">
        <v>29245.67</v>
      </c>
      <c r="D12" s="2279">
        <v>6432.32</v>
      </c>
      <c r="E12" s="2277">
        <f>+(B12/C12)</f>
        <v>0.78005906515391854</v>
      </c>
      <c r="F12" s="2278">
        <v>9.7500000000000003E-2</v>
      </c>
    </row>
    <row r="13" spans="1:6" ht="16.5" customHeight="1" x14ac:dyDescent="0.2">
      <c r="A13" s="534">
        <v>1990</v>
      </c>
      <c r="B13" s="2279">
        <v>56512.49</v>
      </c>
      <c r="C13" s="2279">
        <v>68086.42</v>
      </c>
      <c r="D13" s="2279">
        <v>11573.93</v>
      </c>
      <c r="E13" s="2277">
        <f t="shared" ref="E13:E31" si="0">+(B13/C13)</f>
        <v>0.83001118284674091</v>
      </c>
      <c r="F13" s="2278">
        <v>7.2499999999999995E-2</v>
      </c>
    </row>
    <row r="14" spans="1:6" ht="16.5" customHeight="1" x14ac:dyDescent="0.2">
      <c r="A14" s="534">
        <v>1991</v>
      </c>
      <c r="B14" s="2279">
        <v>62563.48</v>
      </c>
      <c r="C14" s="2279">
        <v>75631.37</v>
      </c>
      <c r="D14" s="2279">
        <v>13067.89</v>
      </c>
      <c r="E14" s="2277">
        <f t="shared" si="0"/>
        <v>0.82721600838382281</v>
      </c>
      <c r="F14" s="2278">
        <v>7.2499999999999995E-2</v>
      </c>
    </row>
    <row r="15" spans="1:6" ht="16.5" customHeight="1" x14ac:dyDescent="0.2">
      <c r="A15" s="534">
        <v>1992</v>
      </c>
      <c r="B15" s="2279">
        <v>93790.36</v>
      </c>
      <c r="C15" s="2279">
        <v>111624.87</v>
      </c>
      <c r="D15" s="2279">
        <v>17834.509999999998</v>
      </c>
      <c r="E15" s="2277">
        <f t="shared" si="0"/>
        <v>0.84022816779092335</v>
      </c>
      <c r="F15" s="2278">
        <v>6.25E-2</v>
      </c>
    </row>
    <row r="16" spans="1:6" ht="16.5" customHeight="1" x14ac:dyDescent="0.2">
      <c r="A16" s="534">
        <v>1993</v>
      </c>
      <c r="B16" s="2279">
        <v>95331.16</v>
      </c>
      <c r="C16" s="2279">
        <v>115195.31</v>
      </c>
      <c r="D16" s="2279">
        <v>19864.150000000001</v>
      </c>
      <c r="E16" s="2277">
        <f t="shared" si="0"/>
        <v>0.82756112206304233</v>
      </c>
      <c r="F16" s="2278">
        <v>6.4000000000000001E-2</v>
      </c>
    </row>
    <row r="17" spans="1:6" ht="16.5" customHeight="1" x14ac:dyDescent="0.2">
      <c r="A17" s="534">
        <v>1994</v>
      </c>
      <c r="B17" s="2279">
        <v>128718.25</v>
      </c>
      <c r="C17" s="2279">
        <v>157911.34</v>
      </c>
      <c r="D17" s="2279">
        <v>29193.09</v>
      </c>
      <c r="E17" s="2277">
        <f t="shared" si="0"/>
        <v>0.81512986971043377</v>
      </c>
      <c r="F17" s="2278">
        <v>5.6500000000000002E-2</v>
      </c>
    </row>
    <row r="18" spans="1:6" ht="16.5" customHeight="1" x14ac:dyDescent="0.2">
      <c r="A18" s="534">
        <v>1995</v>
      </c>
      <c r="B18" s="2279">
        <v>118707.28</v>
      </c>
      <c r="C18" s="2279">
        <v>141433.76</v>
      </c>
      <c r="D18" s="2279">
        <v>22726.48</v>
      </c>
      <c r="E18" s="2277">
        <f t="shared" si="0"/>
        <v>0.8393136122521242</v>
      </c>
      <c r="F18" s="2278">
        <v>7.1499999999999994E-2</v>
      </c>
    </row>
    <row r="19" spans="1:6" ht="16.5" customHeight="1" x14ac:dyDescent="0.2">
      <c r="A19" s="534">
        <v>1996</v>
      </c>
      <c r="B19" s="2279">
        <v>168347.47</v>
      </c>
      <c r="C19" s="2279">
        <v>208366.28</v>
      </c>
      <c r="D19" s="2279">
        <v>40018.81</v>
      </c>
      <c r="E19" s="2277">
        <f t="shared" si="0"/>
        <v>0.80794008512317828</v>
      </c>
      <c r="F19" s="2278">
        <v>5.2999999999999999E-2</v>
      </c>
    </row>
    <row r="20" spans="1:6" ht="16.5" customHeight="1" x14ac:dyDescent="0.2">
      <c r="A20" s="534">
        <v>1997</v>
      </c>
      <c r="B20" s="2279">
        <v>152633</v>
      </c>
      <c r="C20" s="2279">
        <v>185182</v>
      </c>
      <c r="D20" s="2279">
        <v>32549</v>
      </c>
      <c r="E20" s="2277">
        <f t="shared" si="0"/>
        <v>0.82423237679688088</v>
      </c>
      <c r="F20" s="2278">
        <v>5.8000000000000003E-2</v>
      </c>
    </row>
    <row r="21" spans="1:6" ht="16.5" customHeight="1" x14ac:dyDescent="0.2">
      <c r="A21" s="534">
        <v>1998</v>
      </c>
      <c r="B21" s="2279">
        <v>180084</v>
      </c>
      <c r="C21" s="2279">
        <v>219582</v>
      </c>
      <c r="D21" s="2279">
        <v>39497</v>
      </c>
      <c r="E21" s="2277">
        <f t="shared" si="0"/>
        <v>0.82012186791267039</v>
      </c>
      <c r="F21" s="2278">
        <v>5.3999999999999999E-2</v>
      </c>
    </row>
    <row r="22" spans="1:6" ht="16.5" customHeight="1" x14ac:dyDescent="0.2">
      <c r="A22" s="534">
        <v>1999</v>
      </c>
      <c r="B22" s="2279">
        <v>206567.97</v>
      </c>
      <c r="C22" s="2279">
        <v>250946.86</v>
      </c>
      <c r="D22" s="2279">
        <v>44378.89</v>
      </c>
      <c r="E22" s="2277">
        <f t="shared" si="0"/>
        <v>0.82315423273277866</v>
      </c>
      <c r="F22" s="2278">
        <v>5.2999999999999999E-2</v>
      </c>
    </row>
    <row r="23" spans="1:6" ht="16.5" customHeight="1" x14ac:dyDescent="0.2">
      <c r="A23" s="534">
        <v>2000</v>
      </c>
      <c r="B23" s="2279">
        <v>110728.63</v>
      </c>
      <c r="C23" s="2279">
        <v>131863.91</v>
      </c>
      <c r="D23" s="2279">
        <v>21135.279999999999</v>
      </c>
      <c r="E23" s="2277">
        <f t="shared" si="0"/>
        <v>0.83971899513672843</v>
      </c>
      <c r="F23" s="2278">
        <v>7.0000000000000007E-2</v>
      </c>
    </row>
    <row r="24" spans="1:6" ht="16.5" customHeight="1" x14ac:dyDescent="0.2">
      <c r="A24" s="534">
        <v>2001</v>
      </c>
      <c r="B24" s="2279">
        <v>222296.04</v>
      </c>
      <c r="C24" s="2279">
        <v>270708</v>
      </c>
      <c r="D24" s="2279">
        <v>48411.96</v>
      </c>
      <c r="E24" s="2277">
        <f t="shared" si="0"/>
        <v>0.82116538853672594</v>
      </c>
      <c r="F24" s="2278">
        <v>6.4000000000000001E-2</v>
      </c>
    </row>
    <row r="25" spans="1:6" ht="16.5" customHeight="1" x14ac:dyDescent="0.2">
      <c r="A25" s="534">
        <v>2002</v>
      </c>
      <c r="B25" s="2279">
        <v>295337.8</v>
      </c>
      <c r="C25" s="2279">
        <v>397807.24</v>
      </c>
      <c r="D25" s="2279">
        <v>102469.44</v>
      </c>
      <c r="E25" s="2277">
        <f t="shared" si="0"/>
        <v>0.74241434117689764</v>
      </c>
      <c r="F25" s="2278">
        <v>5.7000000000000002E-2</v>
      </c>
    </row>
    <row r="26" spans="1:6" ht="16.5" customHeight="1" x14ac:dyDescent="0.2">
      <c r="A26" s="534">
        <v>2003</v>
      </c>
      <c r="B26" s="2279">
        <v>304027.31</v>
      </c>
      <c r="C26" s="2279">
        <v>482942.23</v>
      </c>
      <c r="D26" s="2279">
        <v>178914.92</v>
      </c>
      <c r="E26" s="2277">
        <f t="shared" si="0"/>
        <v>0.62953142449356725</v>
      </c>
      <c r="F26" s="2278">
        <v>0.05</v>
      </c>
    </row>
    <row r="27" spans="1:6" ht="16.5" customHeight="1" x14ac:dyDescent="0.2">
      <c r="A27" s="534">
        <v>2004</v>
      </c>
      <c r="B27" s="2279">
        <v>342777</v>
      </c>
      <c r="C27" s="2279">
        <v>551959</v>
      </c>
      <c r="D27" s="2279">
        <v>209181</v>
      </c>
      <c r="E27" s="2277">
        <f t="shared" si="0"/>
        <v>0.62101895249465988</v>
      </c>
      <c r="F27" s="2278">
        <v>0.04</v>
      </c>
    </row>
    <row r="28" spans="1:6" ht="16.5" customHeight="1" x14ac:dyDescent="0.2">
      <c r="A28" s="534">
        <v>2005</v>
      </c>
      <c r="B28" s="2279">
        <v>368382.36</v>
      </c>
      <c r="C28" s="2279">
        <v>595098.92000000004</v>
      </c>
      <c r="D28" s="2279">
        <v>226716.56</v>
      </c>
      <c r="E28" s="2277">
        <f t="shared" si="0"/>
        <v>0.6190271022504964</v>
      </c>
      <c r="F28" s="2278">
        <v>3.9E-2</v>
      </c>
    </row>
    <row r="29" spans="1:6" ht="16.5" customHeight="1" x14ac:dyDescent="0.2">
      <c r="A29" s="534">
        <v>2006</v>
      </c>
      <c r="B29" s="2279">
        <v>381439</v>
      </c>
      <c r="C29" s="2279">
        <v>582139.41</v>
      </c>
      <c r="D29" s="2279">
        <v>200700.84</v>
      </c>
      <c r="E29" s="2277">
        <f t="shared" si="0"/>
        <v>0.65523651800176175</v>
      </c>
      <c r="F29" s="2278">
        <v>4.4999999999999998E-2</v>
      </c>
    </row>
    <row r="30" spans="1:6" ht="16.5" customHeight="1" x14ac:dyDescent="0.2">
      <c r="A30" s="534">
        <v>2007</v>
      </c>
      <c r="B30" s="2279">
        <v>416688.52</v>
      </c>
      <c r="C30" s="2279">
        <v>609537.15</v>
      </c>
      <c r="D30" s="2279">
        <v>192848.62</v>
      </c>
      <c r="E30" s="2277">
        <f t="shared" si="0"/>
        <v>0.68361464104361813</v>
      </c>
      <c r="F30" s="2278">
        <v>4.99E-2</v>
      </c>
    </row>
    <row r="31" spans="1:6" ht="16.5" customHeight="1" x14ac:dyDescent="0.2">
      <c r="A31" s="534">
        <v>2008</v>
      </c>
      <c r="B31" s="2279">
        <v>410109.17</v>
      </c>
      <c r="C31" s="2279">
        <v>620275.84</v>
      </c>
      <c r="D31" s="2279">
        <v>210166.68</v>
      </c>
      <c r="E31" s="2277">
        <f t="shared" si="0"/>
        <v>0.66117224556094267</v>
      </c>
      <c r="F31" s="2278">
        <v>5.3699999999999998E-2</v>
      </c>
    </row>
    <row r="32" spans="1:6" ht="16.5" customHeight="1" x14ac:dyDescent="0.2">
      <c r="A32" s="534">
        <v>2009</v>
      </c>
      <c r="B32" s="2279">
        <v>325936.09000000003</v>
      </c>
      <c r="C32" s="2279">
        <v>671724.51</v>
      </c>
      <c r="D32" s="2279">
        <v>345788.42</v>
      </c>
      <c r="E32" s="2277">
        <f>+(B32/C32)</f>
        <v>0.48522286316454349</v>
      </c>
      <c r="F32" s="2278">
        <v>5.3800000000000001E-2</v>
      </c>
    </row>
    <row r="33" spans="1:6" ht="16.5" customHeight="1" x14ac:dyDescent="0.2">
      <c r="A33" s="534">
        <v>2010</v>
      </c>
      <c r="B33" s="2279">
        <v>364673.74</v>
      </c>
      <c r="C33" s="2279">
        <v>755700.62</v>
      </c>
      <c r="D33" s="2279">
        <f>+C33-B33</f>
        <v>391026.88</v>
      </c>
      <c r="E33" s="2277">
        <f>+(B33/C33)</f>
        <v>0.48256376976374588</v>
      </c>
      <c r="F33" s="2278">
        <v>4.5199999999999997E-2</v>
      </c>
    </row>
    <row r="34" spans="1:6" ht="16.5" customHeight="1" x14ac:dyDescent="0.2">
      <c r="A34" s="534">
        <v>2011</v>
      </c>
      <c r="B34" s="2279">
        <v>395061.53</v>
      </c>
      <c r="C34" s="2279">
        <v>796141.61</v>
      </c>
      <c r="D34" s="2279">
        <v>401080.07999999996</v>
      </c>
      <c r="E34" s="2277">
        <v>0.49622017620709463</v>
      </c>
      <c r="F34" s="2278">
        <v>4.2599999999999999E-2</v>
      </c>
    </row>
    <row r="35" spans="1:6" ht="16.5" customHeight="1" x14ac:dyDescent="0.2">
      <c r="A35" s="534">
        <v>2012</v>
      </c>
      <c r="B35" s="2279">
        <v>391729</v>
      </c>
      <c r="C35" s="2279">
        <v>963957</v>
      </c>
      <c r="D35" s="2279">
        <v>572228</v>
      </c>
      <c r="E35" s="2277">
        <v>0.40637601054818834</v>
      </c>
      <c r="F35" s="2278">
        <v>2.9499999999999998E-2</v>
      </c>
    </row>
    <row r="36" spans="1:6" ht="16.5" customHeight="1" x14ac:dyDescent="0.2">
      <c r="A36" s="534">
        <v>2013</v>
      </c>
      <c r="B36" s="2279">
        <v>422122</v>
      </c>
      <c r="C36" s="2279">
        <v>1033237</v>
      </c>
      <c r="D36" s="2279">
        <v>611115</v>
      </c>
      <c r="E36" s="2277">
        <f>B36/C36</f>
        <v>0.4085432480640937</v>
      </c>
      <c r="F36" s="2278">
        <v>2.6800000000000001E-2</v>
      </c>
    </row>
    <row r="37" spans="1:6" ht="5.45" customHeight="1" thickBot="1" x14ac:dyDescent="0.25">
      <c r="A37" s="643"/>
      <c r="B37" s="2280"/>
      <c r="C37" s="2280"/>
      <c r="D37" s="2280"/>
      <c r="E37" s="2281"/>
      <c r="F37" s="2282"/>
    </row>
    <row r="38" spans="1:6" x14ac:dyDescent="0.2">
      <c r="B38" s="650"/>
      <c r="C38" s="650"/>
      <c r="D38" s="650"/>
      <c r="E38" s="650"/>
      <c r="F38" s="650"/>
    </row>
    <row r="39" spans="1:6" x14ac:dyDescent="0.2">
      <c r="A39" s="103" t="s">
        <v>967</v>
      </c>
      <c r="B39" s="759"/>
      <c r="C39" s="759"/>
      <c r="D39" s="759"/>
      <c r="E39" s="759"/>
      <c r="F39" s="759"/>
    </row>
    <row r="40" spans="1:6" x14ac:dyDescent="0.2">
      <c r="A40" s="472" t="s">
        <v>966</v>
      </c>
      <c r="B40" s="2274"/>
      <c r="C40" s="2274"/>
      <c r="D40" s="2274"/>
      <c r="E40" s="2274"/>
      <c r="F40" s="2274"/>
    </row>
    <row r="41" spans="1:6" x14ac:dyDescent="0.2">
      <c r="A41" s="472" t="s">
        <v>23</v>
      </c>
      <c r="B41" s="2274"/>
      <c r="C41" s="2274"/>
      <c r="D41" s="2274"/>
      <c r="E41" s="2274"/>
      <c r="F41" s="2274"/>
    </row>
    <row r="42" spans="1:6" ht="48" customHeight="1" x14ac:dyDescent="0.2">
      <c r="A42" s="3096" t="s">
        <v>367</v>
      </c>
      <c r="B42" s="3096"/>
      <c r="C42" s="3096"/>
      <c r="D42" s="3096"/>
      <c r="E42" s="3096"/>
      <c r="F42" s="3096"/>
    </row>
    <row r="43" spans="1:6" x14ac:dyDescent="0.2">
      <c r="A43" s="610"/>
      <c r="B43" s="292"/>
      <c r="C43" s="292"/>
      <c r="D43" s="387"/>
      <c r="E43" s="292"/>
    </row>
    <row r="44" spans="1:6" x14ac:dyDescent="0.2">
      <c r="A44" s="610"/>
      <c r="B44" s="292"/>
      <c r="C44" s="292"/>
      <c r="D44" s="387"/>
      <c r="E44" s="292"/>
    </row>
  </sheetData>
  <mergeCells count="5">
    <mergeCell ref="A2:F2"/>
    <mergeCell ref="A3:F3"/>
    <mergeCell ref="A4:F4"/>
    <mergeCell ref="A6:A9"/>
    <mergeCell ref="A42:F42"/>
  </mergeCells>
  <printOptions horizontalCentered="1"/>
  <pageMargins left="0.7" right="0.7" top="0.75" bottom="0.5" header="0.3" footer="0.3"/>
  <pageSetup scale="76"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IK43"/>
  <sheetViews>
    <sheetView zoomScaleNormal="100" workbookViewId="0">
      <pane ySplit="9" topLeftCell="A25" activePane="bottomLeft" state="frozen"/>
      <selection activeCell="D10" sqref="D10"/>
      <selection pane="bottomLeft" activeCell="D10" sqref="D10"/>
    </sheetView>
  </sheetViews>
  <sheetFormatPr defaultColWidth="9.140625" defaultRowHeight="12.75" x14ac:dyDescent="0.2"/>
  <cols>
    <col min="1" max="1" width="25.7109375" style="105" customWidth="1"/>
    <col min="2" max="2" width="19.140625" style="105" customWidth="1"/>
    <col min="3" max="3" width="19.42578125" style="105" customWidth="1"/>
    <col min="4" max="4" width="20.7109375" style="105" customWidth="1"/>
    <col min="5" max="5" width="18.42578125" style="143" customWidth="1"/>
    <col min="6" max="6" width="20.7109375" style="292" customWidth="1"/>
    <col min="7" max="7" width="9.140625" style="292"/>
    <col min="8" max="8" width="12.28515625" style="105" bestFit="1" customWidth="1"/>
    <col min="9" max="16384" width="9.140625" style="105"/>
  </cols>
  <sheetData>
    <row r="1" spans="1:245" s="292" customFormat="1" x14ac:dyDescent="0.2">
      <c r="A1" s="32"/>
      <c r="B1" s="33"/>
      <c r="C1" s="33"/>
      <c r="D1" s="33"/>
      <c r="E1" s="33"/>
      <c r="F1" s="386"/>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row>
    <row r="2" spans="1:245" s="292" customFormat="1" ht="20.25" x14ac:dyDescent="0.3">
      <c r="A2" s="2583" t="s">
        <v>369</v>
      </c>
      <c r="B2" s="2584"/>
      <c r="C2" s="2584"/>
      <c r="D2" s="2584"/>
      <c r="E2" s="2584"/>
      <c r="F2" s="258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row>
    <row r="3" spans="1:245" s="292" customFormat="1" ht="18" x14ac:dyDescent="0.25">
      <c r="A3" s="2549" t="s">
        <v>407</v>
      </c>
      <c r="B3" s="2550"/>
      <c r="C3" s="2550"/>
      <c r="D3" s="2550"/>
      <c r="E3" s="2550"/>
      <c r="F3" s="2551"/>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row>
    <row r="4" spans="1:245" s="292" customFormat="1" ht="18" x14ac:dyDescent="0.25">
      <c r="A4" s="2549" t="s">
        <v>350</v>
      </c>
      <c r="B4" s="2550"/>
      <c r="C4" s="2550"/>
      <c r="D4" s="2550"/>
      <c r="E4" s="2550"/>
      <c r="F4" s="2551"/>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row>
    <row r="5" spans="1:245" s="292" customFormat="1" ht="13.5" thickBot="1" x14ac:dyDescent="0.25">
      <c r="A5" s="36"/>
      <c r="B5" s="38"/>
      <c r="C5" s="38"/>
      <c r="D5" s="38"/>
      <c r="E5" s="38"/>
      <c r="F5" s="72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row>
    <row r="6" spans="1:245" s="292" customFormat="1" x14ac:dyDescent="0.2">
      <c r="A6" s="3272" t="s">
        <v>188</v>
      </c>
      <c r="B6" s="726"/>
      <c r="C6" s="727"/>
      <c r="D6" s="728"/>
      <c r="E6" s="728"/>
      <c r="F6" s="736"/>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row>
    <row r="7" spans="1:245" s="292" customFormat="1" ht="15" x14ac:dyDescent="0.2">
      <c r="A7" s="3102"/>
      <c r="B7" s="394" t="s">
        <v>10</v>
      </c>
      <c r="C7" s="395" t="s">
        <v>189</v>
      </c>
      <c r="D7" s="395" t="s">
        <v>192</v>
      </c>
      <c r="E7" s="395" t="s">
        <v>190</v>
      </c>
      <c r="F7" s="737" t="s">
        <v>365</v>
      </c>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row>
    <row r="8" spans="1:245" s="292" customFormat="1" ht="15" x14ac:dyDescent="0.25">
      <c r="A8" s="3102"/>
      <c r="B8" s="397" t="s">
        <v>15</v>
      </c>
      <c r="C8" s="398" t="s">
        <v>15</v>
      </c>
      <c r="D8" s="398" t="s">
        <v>15</v>
      </c>
      <c r="E8" s="738" t="s">
        <v>194</v>
      </c>
      <c r="F8" s="739" t="s">
        <v>366</v>
      </c>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row>
    <row r="9" spans="1:245" s="292" customFormat="1" ht="13.5" thickBot="1" x14ac:dyDescent="0.25">
      <c r="A9" s="3103"/>
      <c r="B9" s="401"/>
      <c r="C9" s="13"/>
      <c r="D9" s="740"/>
      <c r="E9" s="730"/>
      <c r="F9" s="73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row>
    <row r="10" spans="1:245" s="292" customFormat="1" ht="6.6" customHeight="1" x14ac:dyDescent="0.2">
      <c r="A10" s="534"/>
      <c r="B10" s="2275"/>
      <c r="C10" s="2276"/>
      <c r="D10" s="2276"/>
      <c r="E10" s="2284"/>
      <c r="F10" s="2278"/>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row>
    <row r="11" spans="1:245" s="292" customFormat="1" ht="26.25" customHeight="1" x14ac:dyDescent="0.2">
      <c r="A11" s="534">
        <v>1980</v>
      </c>
      <c r="B11" s="2275">
        <v>15543.412448999999</v>
      </c>
      <c r="C11" s="2276">
        <v>9417.1180430000022</v>
      </c>
      <c r="D11" s="2276">
        <v>6126.2944059999973</v>
      </c>
      <c r="E11" s="2284">
        <f>+(B11/C11)</f>
        <v>1.650548753666079</v>
      </c>
      <c r="F11" s="2278">
        <v>8.5000000000000006E-2</v>
      </c>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row>
    <row r="12" spans="1:245" s="292" customFormat="1" ht="26.25" customHeight="1" x14ac:dyDescent="0.2">
      <c r="A12" s="534">
        <v>1985</v>
      </c>
      <c r="B12" s="2279">
        <v>65368.32</v>
      </c>
      <c r="C12" s="2279">
        <v>46696.73</v>
      </c>
      <c r="D12" s="2279">
        <v>18671.59</v>
      </c>
      <c r="E12" s="2284">
        <f>+(B12/C12)</f>
        <v>1.3998479122628071</v>
      </c>
      <c r="F12" s="2278">
        <v>9.7500000000000003E-2</v>
      </c>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row>
    <row r="13" spans="1:245" s="292" customFormat="1" ht="18" customHeight="1" x14ac:dyDescent="0.2">
      <c r="A13" s="534">
        <v>1990</v>
      </c>
      <c r="B13" s="2279">
        <v>109835.67</v>
      </c>
      <c r="C13" s="2279">
        <v>88062.43</v>
      </c>
      <c r="D13" s="2279">
        <v>21773.24</v>
      </c>
      <c r="E13" s="2284">
        <f t="shared" ref="E13:E31" si="0">+(B13/C13)</f>
        <v>1.2472477763786443</v>
      </c>
      <c r="F13" s="2278">
        <v>7.2499999999999995E-2</v>
      </c>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row>
    <row r="14" spans="1:245" s="292" customFormat="1" ht="18" customHeight="1" x14ac:dyDescent="0.2">
      <c r="A14" s="534">
        <v>1991</v>
      </c>
      <c r="B14" s="2279">
        <v>103170.7</v>
      </c>
      <c r="C14" s="2279">
        <v>84738.81</v>
      </c>
      <c r="D14" s="2279">
        <v>18431.89</v>
      </c>
      <c r="E14" s="2284">
        <f t="shared" si="0"/>
        <v>1.2175141472956725</v>
      </c>
      <c r="F14" s="2278">
        <v>7.2499999999999995E-2</v>
      </c>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row>
    <row r="15" spans="1:245" s="292" customFormat="1" ht="18" customHeight="1" x14ac:dyDescent="0.2">
      <c r="A15" s="534">
        <v>1992</v>
      </c>
      <c r="B15" s="2279">
        <v>90880.06</v>
      </c>
      <c r="C15" s="2279">
        <v>76203.929999999993</v>
      </c>
      <c r="D15" s="2279">
        <v>14676.13</v>
      </c>
      <c r="E15" s="2284">
        <f t="shared" si="0"/>
        <v>1.1925901984320233</v>
      </c>
      <c r="F15" s="2278">
        <v>6.25E-2</v>
      </c>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row>
    <row r="16" spans="1:245" s="292" customFormat="1" ht="18" customHeight="1" x14ac:dyDescent="0.2">
      <c r="A16" s="534">
        <v>1993</v>
      </c>
      <c r="B16" s="2279">
        <v>102129.76</v>
      </c>
      <c r="C16" s="2279">
        <v>86981.28</v>
      </c>
      <c r="D16" s="2279">
        <v>15148.48</v>
      </c>
      <c r="E16" s="2284">
        <f t="shared" si="0"/>
        <v>1.1741579337531018</v>
      </c>
      <c r="F16" s="2278">
        <v>6.4000000000000001E-2</v>
      </c>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row>
    <row r="17" spans="1:245" s="292" customFormat="1" ht="18" customHeight="1" x14ac:dyDescent="0.2">
      <c r="A17" s="534">
        <v>1994</v>
      </c>
      <c r="B17" s="2279">
        <v>77906.960000000006</v>
      </c>
      <c r="C17" s="2279">
        <v>68070.3</v>
      </c>
      <c r="D17" s="2279">
        <v>9836.66</v>
      </c>
      <c r="E17" s="2284">
        <f t="shared" si="0"/>
        <v>1.14450736958703</v>
      </c>
      <c r="F17" s="2278">
        <v>5.6500000000000002E-2</v>
      </c>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row>
    <row r="18" spans="1:245" s="292" customFormat="1" ht="18" customHeight="1" x14ac:dyDescent="0.2">
      <c r="A18" s="534">
        <v>1995</v>
      </c>
      <c r="B18" s="2279">
        <v>91239.9</v>
      </c>
      <c r="C18" s="2279">
        <v>77023.95</v>
      </c>
      <c r="D18" s="2279">
        <v>14215.95</v>
      </c>
      <c r="E18" s="2284">
        <f t="shared" si="0"/>
        <v>1.1845653202672675</v>
      </c>
      <c r="F18" s="2278">
        <v>7.1499999999999994E-2</v>
      </c>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row>
    <row r="19" spans="1:245" s="292" customFormat="1" ht="18" customHeight="1" x14ac:dyDescent="0.2">
      <c r="A19" s="534">
        <v>1996</v>
      </c>
      <c r="B19" s="2279">
        <v>70223.56</v>
      </c>
      <c r="C19" s="2279">
        <v>62184.87</v>
      </c>
      <c r="D19" s="2279">
        <v>8038.69</v>
      </c>
      <c r="E19" s="2284">
        <f t="shared" si="0"/>
        <v>1.1292708338861204</v>
      </c>
      <c r="F19" s="2278">
        <v>5.2999999999999999E-2</v>
      </c>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row>
    <row r="20" spans="1:245" s="292" customFormat="1" ht="18" customHeight="1" x14ac:dyDescent="0.2">
      <c r="A20" s="534">
        <v>1997</v>
      </c>
      <c r="B20" s="2279">
        <v>115838</v>
      </c>
      <c r="C20" s="2279">
        <v>102386</v>
      </c>
      <c r="D20" s="2279">
        <v>13452</v>
      </c>
      <c r="E20" s="2284">
        <f t="shared" si="0"/>
        <v>1.1313851503135195</v>
      </c>
      <c r="F20" s="2278">
        <v>5.8000000000000003E-2</v>
      </c>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row>
    <row r="21" spans="1:245" s="292" customFormat="1" ht="18" customHeight="1" x14ac:dyDescent="0.2">
      <c r="A21" s="534">
        <v>1998</v>
      </c>
      <c r="B21" s="2279">
        <v>124073</v>
      </c>
      <c r="C21" s="2279">
        <v>111435</v>
      </c>
      <c r="D21" s="2279">
        <v>12638</v>
      </c>
      <c r="E21" s="2284">
        <f t="shared" si="0"/>
        <v>1.1134114057522322</v>
      </c>
      <c r="F21" s="2278">
        <v>5.3999999999999999E-2</v>
      </c>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row>
    <row r="22" spans="1:245" s="292" customFormat="1" ht="18" customHeight="1" x14ac:dyDescent="0.2">
      <c r="A22" s="534">
        <v>1999</v>
      </c>
      <c r="B22" s="2279">
        <v>114136.26</v>
      </c>
      <c r="C22" s="2279">
        <v>100073.67</v>
      </c>
      <c r="D22" s="2279">
        <v>14062.59</v>
      </c>
      <c r="E22" s="2284">
        <f t="shared" si="0"/>
        <v>1.1405223771647428</v>
      </c>
      <c r="F22" s="2278">
        <v>5.2999999999999999E-2</v>
      </c>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row>
    <row r="23" spans="1:245" s="292" customFormat="1" ht="18" customHeight="1" x14ac:dyDescent="0.2">
      <c r="A23" s="534">
        <v>2000</v>
      </c>
      <c r="B23" s="2279">
        <v>245930.45</v>
      </c>
      <c r="C23" s="2279">
        <v>207876.95</v>
      </c>
      <c r="D23" s="2279">
        <v>38053.5</v>
      </c>
      <c r="E23" s="2284">
        <f t="shared" si="0"/>
        <v>1.1830578137691552</v>
      </c>
      <c r="F23" s="2278">
        <v>7.0000000000000007E-2</v>
      </c>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row>
    <row r="24" spans="1:245" s="292" customFormat="1" ht="18" customHeight="1" x14ac:dyDescent="0.2">
      <c r="A24" s="534">
        <v>2001</v>
      </c>
      <c r="B24" s="2279">
        <v>128812.29</v>
      </c>
      <c r="C24" s="2279">
        <v>114563.78</v>
      </c>
      <c r="D24" s="2279">
        <v>14248.51</v>
      </c>
      <c r="E24" s="2284">
        <f t="shared" si="0"/>
        <v>1.1243718564453791</v>
      </c>
      <c r="F24" s="2278">
        <v>6.4000000000000001E-2</v>
      </c>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row>
    <row r="25" spans="1:245" s="292" customFormat="1" ht="18" customHeight="1" x14ac:dyDescent="0.2">
      <c r="A25" s="534">
        <v>2002</v>
      </c>
      <c r="B25" s="2279">
        <v>34766.33</v>
      </c>
      <c r="C25" s="2279">
        <v>31521.84</v>
      </c>
      <c r="D25" s="2279">
        <v>3244.5</v>
      </c>
      <c r="E25" s="2284">
        <f t="shared" si="0"/>
        <v>1.1029283189052417</v>
      </c>
      <c r="F25" s="2278">
        <v>5.7000000000000002E-2</v>
      </c>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row>
    <row r="26" spans="1:245" s="292" customFormat="1" ht="18" customHeight="1" x14ac:dyDescent="0.2">
      <c r="A26" s="534">
        <v>2003</v>
      </c>
      <c r="B26" s="2279">
        <v>4651.05</v>
      </c>
      <c r="C26" s="2279">
        <v>3902.64</v>
      </c>
      <c r="D26" s="2279">
        <v>748.404</v>
      </c>
      <c r="E26" s="2284">
        <f t="shared" si="0"/>
        <v>1.1917701863354038</v>
      </c>
      <c r="F26" s="2278">
        <v>0.05</v>
      </c>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row>
    <row r="27" spans="1:245" s="292" customFormat="1" ht="18" customHeight="1" x14ac:dyDescent="0.2">
      <c r="A27" s="534">
        <v>2004</v>
      </c>
      <c r="B27" s="2279">
        <v>4694.2</v>
      </c>
      <c r="C27" s="2279">
        <v>4059.97</v>
      </c>
      <c r="D27" s="2279">
        <v>634.22969999999998</v>
      </c>
      <c r="E27" s="2284">
        <f t="shared" si="0"/>
        <v>1.1562154400155666</v>
      </c>
      <c r="F27" s="2278">
        <v>0.04</v>
      </c>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row>
    <row r="28" spans="1:245" s="292" customFormat="1" ht="18" customHeight="1" x14ac:dyDescent="0.2">
      <c r="A28" s="534">
        <v>2005</v>
      </c>
      <c r="B28" s="2279">
        <v>4021.38</v>
      </c>
      <c r="C28" s="2279">
        <v>3452.09</v>
      </c>
      <c r="D28" s="2279">
        <v>569.07000000000005</v>
      </c>
      <c r="E28" s="2284">
        <f t="shared" si="0"/>
        <v>1.1649116911783877</v>
      </c>
      <c r="F28" s="2278">
        <v>3.9E-2</v>
      </c>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row>
    <row r="29" spans="1:245" s="292" customFormat="1" ht="18" customHeight="1" x14ac:dyDescent="0.2">
      <c r="A29" s="534">
        <v>2006</v>
      </c>
      <c r="B29" s="2279">
        <v>7523.21</v>
      </c>
      <c r="C29" s="2279">
        <v>6489.31</v>
      </c>
      <c r="D29" s="2279">
        <v>1033.8900000000001</v>
      </c>
      <c r="E29" s="2284">
        <f t="shared" si="0"/>
        <v>1.1593235644467592</v>
      </c>
      <c r="F29" s="2278">
        <v>4.4999999999999998E-2</v>
      </c>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c r="DM29" s="105"/>
      <c r="DN29" s="105"/>
      <c r="DO29" s="105"/>
      <c r="DP29" s="105"/>
      <c r="DQ29" s="105"/>
      <c r="DR29" s="105"/>
      <c r="DS29" s="105"/>
      <c r="DT29" s="105"/>
      <c r="DU29" s="105"/>
      <c r="DV29" s="105"/>
      <c r="DW29" s="105"/>
      <c r="DX29" s="105"/>
      <c r="DY29" s="105"/>
      <c r="DZ29" s="105"/>
      <c r="EA29" s="105"/>
      <c r="EB29" s="105"/>
      <c r="EC29" s="105"/>
      <c r="ED29" s="105"/>
      <c r="EE29" s="105"/>
      <c r="EF29" s="105"/>
      <c r="EG29" s="105"/>
      <c r="EH29" s="105"/>
      <c r="EI29" s="105"/>
      <c r="EJ29" s="105"/>
      <c r="EK29" s="105"/>
      <c r="EL29" s="105"/>
      <c r="EM29" s="105"/>
      <c r="EN29" s="105"/>
      <c r="EO29" s="105"/>
      <c r="EP29" s="105"/>
      <c r="EQ29" s="105"/>
      <c r="ER29" s="105"/>
      <c r="ES29" s="105"/>
      <c r="ET29" s="105"/>
      <c r="EU29" s="105"/>
      <c r="EV29" s="105"/>
      <c r="EW29" s="105"/>
      <c r="EX29" s="105"/>
      <c r="EY29" s="105"/>
      <c r="EZ29" s="105"/>
      <c r="FA29" s="105"/>
      <c r="FB29" s="105"/>
      <c r="FC29" s="105"/>
      <c r="FD29" s="105"/>
      <c r="FE29" s="105"/>
      <c r="FF29" s="105"/>
      <c r="FG29" s="105"/>
      <c r="FH29" s="105"/>
      <c r="FI29" s="105"/>
      <c r="FJ29" s="105"/>
      <c r="FK29" s="105"/>
      <c r="FL29" s="105"/>
      <c r="FM29" s="105"/>
      <c r="FN29" s="105"/>
      <c r="FO29" s="105"/>
      <c r="FP29" s="105"/>
      <c r="FQ29" s="105"/>
      <c r="FR29" s="105"/>
      <c r="FS29" s="105"/>
      <c r="FT29" s="105"/>
      <c r="FU29" s="105"/>
      <c r="FV29" s="105"/>
      <c r="FW29" s="105"/>
      <c r="FX29" s="105"/>
      <c r="FY29" s="105"/>
      <c r="FZ29" s="105"/>
      <c r="GA29" s="105"/>
      <c r="GB29" s="105"/>
      <c r="GC29" s="105"/>
      <c r="GD29" s="105"/>
      <c r="GE29" s="105"/>
      <c r="GF29" s="105"/>
      <c r="GG29" s="105"/>
      <c r="GH29" s="105"/>
      <c r="GI29" s="105"/>
      <c r="GJ29" s="105"/>
      <c r="GK29" s="105"/>
      <c r="GL29" s="105"/>
      <c r="GM29" s="105"/>
      <c r="GN29" s="105"/>
      <c r="GO29" s="105"/>
      <c r="GP29" s="105"/>
      <c r="GQ29" s="105"/>
      <c r="GR29" s="105"/>
      <c r="GS29" s="105"/>
      <c r="GT29" s="105"/>
      <c r="GU29" s="105"/>
      <c r="GV29" s="105"/>
      <c r="GW29" s="105"/>
      <c r="GX29" s="105"/>
      <c r="GY29" s="105"/>
      <c r="GZ29" s="105"/>
      <c r="HA29" s="105"/>
      <c r="HB29" s="105"/>
      <c r="HC29" s="105"/>
      <c r="HD29" s="105"/>
      <c r="HE29" s="105"/>
      <c r="HF29" s="105"/>
      <c r="HG29" s="105"/>
      <c r="HH29" s="105"/>
      <c r="HI29" s="105"/>
      <c r="HJ29" s="105"/>
      <c r="HK29" s="105"/>
      <c r="HL29" s="105"/>
      <c r="HM29" s="105"/>
      <c r="HN29" s="105"/>
      <c r="HO29" s="105"/>
      <c r="HP29" s="105"/>
      <c r="HQ29" s="105"/>
      <c r="HR29" s="105"/>
      <c r="HS29" s="105"/>
      <c r="HT29" s="105"/>
      <c r="HU29" s="105"/>
      <c r="HV29" s="105"/>
      <c r="HW29" s="105"/>
      <c r="HX29" s="105"/>
      <c r="HY29" s="105"/>
      <c r="HZ29" s="105"/>
      <c r="IA29" s="105"/>
      <c r="IB29" s="105"/>
      <c r="IC29" s="105"/>
      <c r="ID29" s="105"/>
      <c r="IE29" s="105"/>
      <c r="IF29" s="105"/>
      <c r="IG29" s="105"/>
      <c r="IH29" s="105"/>
      <c r="II29" s="105"/>
      <c r="IJ29" s="105"/>
      <c r="IK29" s="105"/>
    </row>
    <row r="30" spans="1:245" s="292" customFormat="1" ht="18" customHeight="1" x14ac:dyDescent="0.2">
      <c r="A30" s="534">
        <v>2007</v>
      </c>
      <c r="B30" s="2279">
        <v>13402.19</v>
      </c>
      <c r="C30" s="2279">
        <v>11751.52</v>
      </c>
      <c r="D30" s="2279">
        <v>1650.67</v>
      </c>
      <c r="E30" s="2284">
        <f t="shared" si="0"/>
        <v>1.1404643824798835</v>
      </c>
      <c r="F30" s="2278">
        <v>4.99E-2</v>
      </c>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c r="HS30" s="105"/>
      <c r="HT30" s="105"/>
      <c r="HU30" s="105"/>
      <c r="HV30" s="105"/>
      <c r="HW30" s="105"/>
      <c r="HX30" s="105"/>
      <c r="HY30" s="105"/>
      <c r="HZ30" s="105"/>
      <c r="IA30" s="105"/>
      <c r="IB30" s="105"/>
      <c r="IC30" s="105"/>
      <c r="ID30" s="105"/>
      <c r="IE30" s="105"/>
      <c r="IF30" s="105"/>
      <c r="IG30" s="105"/>
      <c r="IH30" s="105"/>
      <c r="II30" s="105"/>
      <c r="IJ30" s="105"/>
      <c r="IK30" s="105"/>
    </row>
    <row r="31" spans="1:245" s="292" customFormat="1" ht="18" customHeight="1" x14ac:dyDescent="0.2">
      <c r="A31" s="534">
        <v>2008</v>
      </c>
      <c r="B31" s="2279">
        <v>30022.36</v>
      </c>
      <c r="C31" s="2279">
        <v>27792.73</v>
      </c>
      <c r="D31" s="2279">
        <v>2229.63</v>
      </c>
      <c r="E31" s="2284">
        <f t="shared" si="0"/>
        <v>1.0802234972958755</v>
      </c>
      <c r="F31" s="2278">
        <v>5.3699999999999998E-2</v>
      </c>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row>
    <row r="32" spans="1:245" s="292" customFormat="1" ht="18" customHeight="1" x14ac:dyDescent="0.2">
      <c r="A32" s="534">
        <v>2009</v>
      </c>
      <c r="B32" s="2279">
        <v>1003.54</v>
      </c>
      <c r="C32" s="2279">
        <v>788.62450000000001</v>
      </c>
      <c r="D32" s="2279">
        <v>214.92</v>
      </c>
      <c r="E32" s="2284">
        <f>+(B32/C32)</f>
        <v>1.2725194309839474</v>
      </c>
      <c r="F32" s="2278">
        <v>5.3800000000000001E-2</v>
      </c>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c r="GQ32" s="105"/>
      <c r="GR32" s="105"/>
      <c r="GS32" s="105"/>
      <c r="GT32" s="105"/>
      <c r="GU32" s="105"/>
      <c r="GV32" s="105"/>
      <c r="GW32" s="105"/>
      <c r="GX32" s="105"/>
      <c r="GY32" s="105"/>
      <c r="GZ32" s="105"/>
      <c r="HA32" s="105"/>
      <c r="HB32" s="105"/>
      <c r="HC32" s="105"/>
      <c r="HD32" s="105"/>
      <c r="HE32" s="105"/>
      <c r="HF32" s="105"/>
      <c r="HG32" s="105"/>
      <c r="HH32" s="105"/>
      <c r="HI32" s="105"/>
      <c r="HJ32" s="105"/>
      <c r="HK32" s="105"/>
      <c r="HL32" s="105"/>
      <c r="HM32" s="105"/>
      <c r="HN32" s="105"/>
      <c r="HO32" s="105"/>
      <c r="HP32" s="105"/>
      <c r="HQ32" s="105"/>
      <c r="HR32" s="105"/>
      <c r="HS32" s="105"/>
      <c r="HT32" s="105"/>
      <c r="HU32" s="105"/>
      <c r="HV32" s="105"/>
      <c r="HW32" s="105"/>
      <c r="HX32" s="105"/>
      <c r="HY32" s="105"/>
      <c r="HZ32" s="105"/>
      <c r="IA32" s="105"/>
      <c r="IB32" s="105"/>
      <c r="IC32" s="105"/>
      <c r="ID32" s="105"/>
      <c r="IE32" s="105"/>
      <c r="IF32" s="105"/>
      <c r="IG32" s="105"/>
      <c r="IH32" s="105"/>
      <c r="II32" s="105"/>
      <c r="IJ32" s="105"/>
      <c r="IK32" s="105"/>
    </row>
    <row r="33" spans="1:245" s="292" customFormat="1" ht="18" customHeight="1" x14ac:dyDescent="0.2">
      <c r="A33" s="534">
        <v>2010</v>
      </c>
      <c r="B33" s="2279">
        <v>1658.76</v>
      </c>
      <c r="C33" s="2279">
        <v>1298.47</v>
      </c>
      <c r="D33" s="2279">
        <f>+B33-C33</f>
        <v>360.28999999999996</v>
      </c>
      <c r="E33" s="2284">
        <f>+(B33/C33)</f>
        <v>1.2774727178910563</v>
      </c>
      <c r="F33" s="2278">
        <v>4.5199999999999997E-2</v>
      </c>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c r="GQ33" s="105"/>
      <c r="GR33" s="105"/>
      <c r="GS33" s="105"/>
      <c r="GT33" s="105"/>
      <c r="GU33" s="105"/>
      <c r="GV33" s="105"/>
      <c r="GW33" s="105"/>
      <c r="GX33" s="105"/>
      <c r="GY33" s="105"/>
      <c r="GZ33" s="105"/>
      <c r="HA33" s="105"/>
      <c r="HB33" s="105"/>
      <c r="HC33" s="105"/>
      <c r="HD33" s="105"/>
      <c r="HE33" s="105"/>
      <c r="HF33" s="105"/>
      <c r="HG33" s="105"/>
      <c r="HH33" s="105"/>
      <c r="HI33" s="105"/>
      <c r="HJ33" s="105"/>
      <c r="HK33" s="105"/>
      <c r="HL33" s="105"/>
      <c r="HM33" s="105"/>
      <c r="HN33" s="105"/>
      <c r="HO33" s="105"/>
      <c r="HP33" s="105"/>
      <c r="HQ33" s="105"/>
      <c r="HR33" s="105"/>
      <c r="HS33" s="105"/>
      <c r="HT33" s="105"/>
      <c r="HU33" s="105"/>
      <c r="HV33" s="105"/>
      <c r="HW33" s="105"/>
      <c r="HX33" s="105"/>
      <c r="HY33" s="105"/>
      <c r="HZ33" s="105"/>
      <c r="IA33" s="105"/>
      <c r="IB33" s="105"/>
      <c r="IC33" s="105"/>
      <c r="ID33" s="105"/>
      <c r="IE33" s="105"/>
      <c r="IF33" s="105"/>
      <c r="IG33" s="105"/>
      <c r="IH33" s="105"/>
      <c r="II33" s="105"/>
      <c r="IJ33" s="105"/>
      <c r="IK33" s="105"/>
    </row>
    <row r="34" spans="1:245" s="292" customFormat="1" ht="18" customHeight="1" x14ac:dyDescent="0.2">
      <c r="A34" s="534">
        <v>2011</v>
      </c>
      <c r="B34" s="2279">
        <v>3201.62</v>
      </c>
      <c r="C34" s="2279">
        <v>2821.26</v>
      </c>
      <c r="D34" s="2279">
        <f>+B34-C34</f>
        <v>380.35999999999967</v>
      </c>
      <c r="E34" s="2284">
        <f>+(B34/C34)</f>
        <v>1.1348191942607202</v>
      </c>
      <c r="F34" s="2278">
        <v>4.2599999999999999E-2</v>
      </c>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c r="GQ34" s="105"/>
      <c r="GR34" s="105"/>
      <c r="GS34" s="105"/>
      <c r="GT34" s="105"/>
      <c r="GU34" s="105"/>
      <c r="GV34" s="105"/>
      <c r="GW34" s="105"/>
      <c r="GX34" s="105"/>
      <c r="GY34" s="105"/>
      <c r="GZ34" s="105"/>
      <c r="HA34" s="105"/>
      <c r="HB34" s="105"/>
      <c r="HC34" s="105"/>
      <c r="HD34" s="105"/>
      <c r="HE34" s="105"/>
      <c r="HF34" s="105"/>
      <c r="HG34" s="105"/>
      <c r="HH34" s="105"/>
      <c r="HI34" s="105"/>
      <c r="HJ34" s="105"/>
      <c r="HK34" s="105"/>
      <c r="HL34" s="105"/>
      <c r="HM34" s="105"/>
      <c r="HN34" s="105"/>
      <c r="HO34" s="105"/>
      <c r="HP34" s="105"/>
      <c r="HQ34" s="105"/>
      <c r="HR34" s="105"/>
      <c r="HS34" s="105"/>
      <c r="HT34" s="105"/>
      <c r="HU34" s="105"/>
      <c r="HV34" s="105"/>
      <c r="HW34" s="105"/>
      <c r="HX34" s="105"/>
      <c r="HY34" s="105"/>
      <c r="HZ34" s="105"/>
      <c r="IA34" s="105"/>
      <c r="IB34" s="105"/>
      <c r="IC34" s="105"/>
      <c r="ID34" s="105"/>
      <c r="IE34" s="105"/>
      <c r="IF34" s="105"/>
      <c r="IG34" s="105"/>
      <c r="IH34" s="105"/>
      <c r="II34" s="105"/>
      <c r="IJ34" s="105"/>
      <c r="IK34" s="105"/>
    </row>
    <row r="35" spans="1:245" s="292" customFormat="1" ht="18" customHeight="1" x14ac:dyDescent="0.2">
      <c r="A35" s="534">
        <v>2012</v>
      </c>
      <c r="B35" s="2279">
        <v>516</v>
      </c>
      <c r="C35" s="2279">
        <v>342</v>
      </c>
      <c r="D35" s="2279">
        <v>174</v>
      </c>
      <c r="E35" s="2284">
        <v>1.5087719298245614</v>
      </c>
      <c r="F35" s="2278">
        <v>2.9499999999999998E-2</v>
      </c>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5"/>
      <c r="EF35" s="105"/>
      <c r="EG35" s="105"/>
      <c r="EH35" s="105"/>
      <c r="EI35" s="105"/>
      <c r="EJ35" s="105"/>
      <c r="EK35" s="105"/>
      <c r="EL35" s="105"/>
      <c r="EM35" s="105"/>
      <c r="EN35" s="105"/>
      <c r="EO35" s="105"/>
      <c r="EP35" s="105"/>
      <c r="EQ35" s="105"/>
      <c r="ER35" s="105"/>
      <c r="ES35" s="105"/>
      <c r="ET35" s="105"/>
      <c r="EU35" s="105"/>
      <c r="EV35" s="105"/>
      <c r="EW35" s="105"/>
      <c r="EX35" s="105"/>
      <c r="EY35" s="105"/>
      <c r="EZ35" s="105"/>
      <c r="FA35" s="105"/>
      <c r="FB35" s="105"/>
      <c r="FC35" s="105"/>
      <c r="FD35" s="105"/>
      <c r="FE35" s="105"/>
      <c r="FF35" s="105"/>
      <c r="FG35" s="105"/>
      <c r="FH35" s="105"/>
      <c r="FI35" s="105"/>
      <c r="FJ35" s="105"/>
      <c r="FK35" s="105"/>
      <c r="FL35" s="105"/>
      <c r="FM35" s="105"/>
      <c r="FN35" s="105"/>
      <c r="FO35" s="105"/>
      <c r="FP35" s="105"/>
      <c r="FQ35" s="105"/>
      <c r="FR35" s="105"/>
      <c r="FS35" s="105"/>
      <c r="FT35" s="105"/>
      <c r="FU35" s="105"/>
      <c r="FV35" s="105"/>
      <c r="FW35" s="105"/>
      <c r="FX35" s="105"/>
      <c r="FY35" s="105"/>
      <c r="FZ35" s="105"/>
      <c r="GA35" s="105"/>
      <c r="GB35" s="105"/>
      <c r="GC35" s="105"/>
      <c r="GD35" s="105"/>
      <c r="GE35" s="105"/>
      <c r="GF35" s="105"/>
      <c r="GG35" s="105"/>
      <c r="GH35" s="105"/>
      <c r="GI35" s="105"/>
      <c r="GJ35" s="105"/>
      <c r="GK35" s="105"/>
      <c r="GL35" s="105"/>
      <c r="GM35" s="105"/>
      <c r="GN35" s="105"/>
      <c r="GO35" s="105"/>
      <c r="GP35" s="105"/>
      <c r="GQ35" s="105"/>
      <c r="GR35" s="105"/>
      <c r="GS35" s="105"/>
      <c r="GT35" s="105"/>
      <c r="GU35" s="105"/>
      <c r="GV35" s="105"/>
      <c r="GW35" s="105"/>
      <c r="GX35" s="105"/>
      <c r="GY35" s="105"/>
      <c r="GZ35" s="105"/>
      <c r="HA35" s="105"/>
      <c r="HB35" s="105"/>
      <c r="HC35" s="105"/>
      <c r="HD35" s="105"/>
      <c r="HE35" s="105"/>
      <c r="HF35" s="105"/>
      <c r="HG35" s="105"/>
      <c r="HH35" s="105"/>
      <c r="HI35" s="105"/>
      <c r="HJ35" s="105"/>
      <c r="HK35" s="105"/>
      <c r="HL35" s="105"/>
      <c r="HM35" s="105"/>
      <c r="HN35" s="105"/>
      <c r="HO35" s="105"/>
      <c r="HP35" s="105"/>
      <c r="HQ35" s="105"/>
      <c r="HR35" s="105"/>
      <c r="HS35" s="105"/>
      <c r="HT35" s="105"/>
      <c r="HU35" s="105"/>
      <c r="HV35" s="105"/>
      <c r="HW35" s="105"/>
      <c r="HX35" s="105"/>
      <c r="HY35" s="105"/>
      <c r="HZ35" s="105"/>
      <c r="IA35" s="105"/>
      <c r="IB35" s="105"/>
      <c r="IC35" s="105"/>
      <c r="ID35" s="105"/>
      <c r="IE35" s="105"/>
      <c r="IF35" s="105"/>
      <c r="IG35" s="105"/>
      <c r="IH35" s="105"/>
      <c r="II35" s="105"/>
      <c r="IJ35" s="105"/>
      <c r="IK35" s="105"/>
    </row>
    <row r="36" spans="1:245" s="292" customFormat="1" ht="18" customHeight="1" x14ac:dyDescent="0.2">
      <c r="A36" s="534">
        <v>2013</v>
      </c>
      <c r="B36" s="2279">
        <v>820</v>
      </c>
      <c r="C36" s="2279">
        <v>521</v>
      </c>
      <c r="D36" s="2279">
        <v>299</v>
      </c>
      <c r="E36" s="2284">
        <f>+B36/C36</f>
        <v>1.5738963531669865</v>
      </c>
      <c r="F36" s="2278">
        <v>2.6800000000000001E-2</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c r="DO36" s="105"/>
      <c r="DP36" s="105"/>
      <c r="DQ36" s="105"/>
      <c r="DR36" s="105"/>
      <c r="DS36" s="105"/>
      <c r="DT36" s="105"/>
      <c r="DU36" s="105"/>
      <c r="DV36" s="105"/>
      <c r="DW36" s="105"/>
      <c r="DX36" s="105"/>
      <c r="DY36" s="105"/>
      <c r="DZ36" s="105"/>
      <c r="EA36" s="105"/>
      <c r="EB36" s="105"/>
      <c r="EC36" s="105"/>
      <c r="ED36" s="105"/>
      <c r="EE36" s="105"/>
      <c r="EF36" s="105"/>
      <c r="EG36" s="105"/>
      <c r="EH36" s="105"/>
      <c r="EI36" s="105"/>
      <c r="EJ36" s="105"/>
      <c r="EK36" s="105"/>
      <c r="EL36" s="105"/>
      <c r="EM36" s="105"/>
      <c r="EN36" s="105"/>
      <c r="EO36" s="105"/>
      <c r="EP36" s="105"/>
      <c r="EQ36" s="105"/>
      <c r="ER36" s="105"/>
      <c r="ES36" s="105"/>
      <c r="ET36" s="105"/>
      <c r="EU36" s="105"/>
      <c r="EV36" s="105"/>
      <c r="EW36" s="105"/>
      <c r="EX36" s="105"/>
      <c r="EY36" s="105"/>
      <c r="EZ36" s="105"/>
      <c r="FA36" s="105"/>
      <c r="FB36" s="105"/>
      <c r="FC36" s="105"/>
      <c r="FD36" s="105"/>
      <c r="FE36" s="105"/>
      <c r="FF36" s="105"/>
      <c r="FG36" s="105"/>
      <c r="FH36" s="105"/>
      <c r="FI36" s="105"/>
      <c r="FJ36" s="105"/>
      <c r="FK36" s="105"/>
      <c r="FL36" s="105"/>
      <c r="FM36" s="105"/>
      <c r="FN36" s="105"/>
      <c r="FO36" s="105"/>
      <c r="FP36" s="105"/>
      <c r="FQ36" s="105"/>
      <c r="FR36" s="105"/>
      <c r="FS36" s="105"/>
      <c r="FT36" s="105"/>
      <c r="FU36" s="105"/>
      <c r="FV36" s="105"/>
      <c r="FW36" s="105"/>
      <c r="FX36" s="105"/>
      <c r="FY36" s="105"/>
      <c r="FZ36" s="105"/>
      <c r="GA36" s="105"/>
      <c r="GB36" s="105"/>
      <c r="GC36" s="105"/>
      <c r="GD36" s="105"/>
      <c r="GE36" s="105"/>
      <c r="GF36" s="105"/>
      <c r="GG36" s="105"/>
      <c r="GH36" s="105"/>
      <c r="GI36" s="105"/>
      <c r="GJ36" s="105"/>
      <c r="GK36" s="105"/>
      <c r="GL36" s="105"/>
      <c r="GM36" s="105"/>
      <c r="GN36" s="105"/>
      <c r="GO36" s="105"/>
      <c r="GP36" s="105"/>
      <c r="GQ36" s="105"/>
      <c r="GR36" s="105"/>
      <c r="GS36" s="105"/>
      <c r="GT36" s="105"/>
      <c r="GU36" s="105"/>
      <c r="GV36" s="105"/>
      <c r="GW36" s="105"/>
      <c r="GX36" s="105"/>
      <c r="GY36" s="105"/>
      <c r="GZ36" s="105"/>
      <c r="HA36" s="105"/>
      <c r="HB36" s="105"/>
      <c r="HC36" s="105"/>
      <c r="HD36" s="105"/>
      <c r="HE36" s="105"/>
      <c r="HF36" s="105"/>
      <c r="HG36" s="105"/>
      <c r="HH36" s="105"/>
      <c r="HI36" s="105"/>
      <c r="HJ36" s="105"/>
      <c r="HK36" s="105"/>
      <c r="HL36" s="105"/>
      <c r="HM36" s="105"/>
      <c r="HN36" s="105"/>
      <c r="HO36" s="105"/>
      <c r="HP36" s="105"/>
      <c r="HQ36" s="105"/>
      <c r="HR36" s="105"/>
      <c r="HS36" s="105"/>
      <c r="HT36" s="105"/>
      <c r="HU36" s="105"/>
      <c r="HV36" s="105"/>
      <c r="HW36" s="105"/>
      <c r="HX36" s="105"/>
      <c r="HY36" s="105"/>
      <c r="HZ36" s="105"/>
      <c r="IA36" s="105"/>
      <c r="IB36" s="105"/>
      <c r="IC36" s="105"/>
      <c r="ID36" s="105"/>
      <c r="IE36" s="105"/>
      <c r="IF36" s="105"/>
      <c r="IG36" s="105"/>
      <c r="IH36" s="105"/>
      <c r="II36" s="105"/>
      <c r="IJ36" s="105"/>
      <c r="IK36" s="105"/>
    </row>
    <row r="37" spans="1:245" s="292" customFormat="1" ht="5.45" customHeight="1" thickBot="1" x14ac:dyDescent="0.25">
      <c r="A37" s="643"/>
      <c r="B37" s="2280"/>
      <c r="C37" s="2280"/>
      <c r="D37" s="2280"/>
      <c r="E37" s="2285"/>
      <c r="F37" s="2282"/>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c r="DK37" s="105"/>
      <c r="DL37" s="105"/>
      <c r="DM37" s="105"/>
      <c r="DN37" s="105"/>
      <c r="DO37" s="105"/>
      <c r="DP37" s="105"/>
      <c r="DQ37" s="105"/>
      <c r="DR37" s="105"/>
      <c r="DS37" s="105"/>
      <c r="DT37" s="105"/>
      <c r="DU37" s="105"/>
      <c r="DV37" s="105"/>
      <c r="DW37" s="105"/>
      <c r="DX37" s="105"/>
      <c r="DY37" s="105"/>
      <c r="DZ37" s="105"/>
      <c r="EA37" s="105"/>
      <c r="EB37" s="105"/>
      <c r="EC37" s="105"/>
      <c r="ED37" s="105"/>
      <c r="EE37" s="105"/>
      <c r="EF37" s="105"/>
      <c r="EG37" s="105"/>
      <c r="EH37" s="105"/>
      <c r="EI37" s="105"/>
      <c r="EJ37" s="105"/>
      <c r="EK37" s="105"/>
      <c r="EL37" s="105"/>
      <c r="EM37" s="105"/>
      <c r="EN37" s="105"/>
      <c r="EO37" s="105"/>
      <c r="EP37" s="105"/>
      <c r="EQ37" s="105"/>
      <c r="ER37" s="105"/>
      <c r="ES37" s="105"/>
      <c r="ET37" s="105"/>
      <c r="EU37" s="105"/>
      <c r="EV37" s="105"/>
      <c r="EW37" s="105"/>
      <c r="EX37" s="105"/>
      <c r="EY37" s="105"/>
      <c r="EZ37" s="105"/>
      <c r="FA37" s="105"/>
      <c r="FB37" s="105"/>
      <c r="FC37" s="105"/>
      <c r="FD37" s="105"/>
      <c r="FE37" s="105"/>
      <c r="FF37" s="105"/>
      <c r="FG37" s="105"/>
      <c r="FH37" s="105"/>
      <c r="FI37" s="105"/>
      <c r="FJ37" s="105"/>
      <c r="FK37" s="105"/>
      <c r="FL37" s="105"/>
      <c r="FM37" s="105"/>
      <c r="FN37" s="105"/>
      <c r="FO37" s="105"/>
      <c r="FP37" s="105"/>
      <c r="FQ37" s="105"/>
      <c r="FR37" s="105"/>
      <c r="FS37" s="105"/>
      <c r="FT37" s="105"/>
      <c r="FU37" s="105"/>
      <c r="FV37" s="105"/>
      <c r="FW37" s="105"/>
      <c r="FX37" s="105"/>
      <c r="FY37" s="105"/>
      <c r="FZ37" s="105"/>
      <c r="GA37" s="105"/>
      <c r="GB37" s="105"/>
      <c r="GC37" s="105"/>
      <c r="GD37" s="105"/>
      <c r="GE37" s="105"/>
      <c r="GF37" s="105"/>
      <c r="GG37" s="105"/>
      <c r="GH37" s="105"/>
      <c r="GI37" s="105"/>
      <c r="GJ37" s="105"/>
      <c r="GK37" s="105"/>
      <c r="GL37" s="105"/>
      <c r="GM37" s="105"/>
      <c r="GN37" s="105"/>
      <c r="GO37" s="105"/>
      <c r="GP37" s="105"/>
      <c r="GQ37" s="105"/>
      <c r="GR37" s="105"/>
      <c r="GS37" s="105"/>
      <c r="GT37" s="105"/>
      <c r="GU37" s="105"/>
      <c r="GV37" s="105"/>
      <c r="GW37" s="105"/>
      <c r="GX37" s="105"/>
      <c r="GY37" s="105"/>
      <c r="GZ37" s="105"/>
      <c r="HA37" s="105"/>
      <c r="HB37" s="105"/>
      <c r="HC37" s="105"/>
      <c r="HD37" s="105"/>
      <c r="HE37" s="105"/>
      <c r="HF37" s="105"/>
      <c r="HG37" s="105"/>
      <c r="HH37" s="105"/>
      <c r="HI37" s="105"/>
      <c r="HJ37" s="105"/>
      <c r="HK37" s="105"/>
      <c r="HL37" s="105"/>
      <c r="HM37" s="105"/>
      <c r="HN37" s="105"/>
      <c r="HO37" s="105"/>
      <c r="HP37" s="105"/>
      <c r="HQ37" s="105"/>
      <c r="HR37" s="105"/>
      <c r="HS37" s="105"/>
      <c r="HT37" s="105"/>
      <c r="HU37" s="105"/>
      <c r="HV37" s="105"/>
      <c r="HW37" s="105"/>
      <c r="HX37" s="105"/>
      <c r="HY37" s="105"/>
      <c r="HZ37" s="105"/>
      <c r="IA37" s="105"/>
      <c r="IB37" s="105"/>
      <c r="IC37" s="105"/>
      <c r="ID37" s="105"/>
      <c r="IE37" s="105"/>
      <c r="IF37" s="105"/>
      <c r="IG37" s="105"/>
      <c r="IH37" s="105"/>
      <c r="II37" s="105"/>
      <c r="IJ37" s="105"/>
      <c r="IK37" s="105"/>
    </row>
    <row r="38" spans="1:245" s="292" customFormat="1" ht="10.9" customHeight="1" x14ac:dyDescent="0.2">
      <c r="A38" s="383"/>
      <c r="B38" s="384"/>
      <c r="C38" s="384"/>
      <c r="D38" s="385"/>
      <c r="E38" s="384"/>
      <c r="F38" s="422"/>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5"/>
      <c r="DD38" s="105"/>
      <c r="DE38" s="105"/>
      <c r="DF38" s="105"/>
      <c r="DG38" s="105"/>
      <c r="DH38" s="105"/>
      <c r="DI38" s="105"/>
      <c r="DJ38" s="105"/>
      <c r="DK38" s="105"/>
      <c r="DL38" s="105"/>
      <c r="DM38" s="105"/>
      <c r="DN38" s="105"/>
      <c r="DO38" s="105"/>
      <c r="DP38" s="105"/>
      <c r="DQ38" s="105"/>
      <c r="DR38" s="105"/>
      <c r="DS38" s="105"/>
      <c r="DT38" s="105"/>
      <c r="DU38" s="105"/>
      <c r="DV38" s="105"/>
      <c r="DW38" s="105"/>
      <c r="DX38" s="105"/>
      <c r="DY38" s="105"/>
      <c r="DZ38" s="105"/>
      <c r="EA38" s="105"/>
      <c r="EB38" s="105"/>
      <c r="EC38" s="105"/>
      <c r="ED38" s="105"/>
      <c r="EE38" s="105"/>
      <c r="EF38" s="105"/>
      <c r="EG38" s="105"/>
      <c r="EH38" s="105"/>
      <c r="EI38" s="105"/>
      <c r="EJ38" s="105"/>
      <c r="EK38" s="105"/>
      <c r="EL38" s="105"/>
      <c r="EM38" s="105"/>
      <c r="EN38" s="105"/>
      <c r="EO38" s="105"/>
      <c r="EP38" s="105"/>
      <c r="EQ38" s="105"/>
      <c r="ER38" s="105"/>
      <c r="ES38" s="105"/>
      <c r="ET38" s="105"/>
      <c r="EU38" s="105"/>
      <c r="EV38" s="105"/>
      <c r="EW38" s="105"/>
      <c r="EX38" s="105"/>
      <c r="EY38" s="105"/>
      <c r="EZ38" s="105"/>
      <c r="FA38" s="105"/>
      <c r="FB38" s="105"/>
      <c r="FC38" s="105"/>
      <c r="FD38" s="105"/>
      <c r="FE38" s="105"/>
      <c r="FF38" s="105"/>
      <c r="FG38" s="105"/>
      <c r="FH38" s="105"/>
      <c r="FI38" s="105"/>
      <c r="FJ38" s="105"/>
      <c r="FK38" s="105"/>
      <c r="FL38" s="105"/>
      <c r="FM38" s="105"/>
      <c r="FN38" s="105"/>
      <c r="FO38" s="105"/>
      <c r="FP38" s="105"/>
      <c r="FQ38" s="105"/>
      <c r="FR38" s="105"/>
      <c r="FS38" s="105"/>
      <c r="FT38" s="105"/>
      <c r="FU38" s="105"/>
      <c r="FV38" s="105"/>
      <c r="FW38" s="105"/>
      <c r="FX38" s="105"/>
      <c r="FY38" s="105"/>
      <c r="FZ38" s="105"/>
      <c r="GA38" s="105"/>
      <c r="GB38" s="105"/>
      <c r="GC38" s="105"/>
      <c r="GD38" s="105"/>
      <c r="GE38" s="105"/>
      <c r="GF38" s="105"/>
      <c r="GG38" s="105"/>
      <c r="GH38" s="105"/>
      <c r="GI38" s="105"/>
      <c r="GJ38" s="105"/>
      <c r="GK38" s="105"/>
      <c r="GL38" s="105"/>
      <c r="GM38" s="105"/>
      <c r="GN38" s="105"/>
      <c r="GO38" s="105"/>
      <c r="GP38" s="105"/>
      <c r="GQ38" s="105"/>
      <c r="GR38" s="105"/>
      <c r="GS38" s="105"/>
      <c r="GT38" s="105"/>
      <c r="GU38" s="105"/>
      <c r="GV38" s="105"/>
      <c r="GW38" s="105"/>
      <c r="GX38" s="105"/>
      <c r="GY38" s="105"/>
      <c r="GZ38" s="105"/>
      <c r="HA38" s="105"/>
      <c r="HB38" s="105"/>
      <c r="HC38" s="105"/>
      <c r="HD38" s="105"/>
      <c r="HE38" s="105"/>
      <c r="HF38" s="105"/>
      <c r="HG38" s="105"/>
      <c r="HH38" s="105"/>
      <c r="HI38" s="105"/>
      <c r="HJ38" s="105"/>
      <c r="HK38" s="105"/>
      <c r="HL38" s="105"/>
      <c r="HM38" s="105"/>
      <c r="HN38" s="105"/>
      <c r="HO38" s="105"/>
      <c r="HP38" s="105"/>
      <c r="HQ38" s="105"/>
      <c r="HR38" s="105"/>
      <c r="HS38" s="105"/>
      <c r="HT38" s="105"/>
      <c r="HU38" s="105"/>
      <c r="HV38" s="105"/>
      <c r="HW38" s="105"/>
      <c r="HX38" s="105"/>
      <c r="HY38" s="105"/>
      <c r="HZ38" s="105"/>
      <c r="IA38" s="105"/>
      <c r="IB38" s="105"/>
      <c r="IC38" s="105"/>
      <c r="ID38" s="105"/>
      <c r="IE38" s="105"/>
      <c r="IF38" s="105"/>
      <c r="IG38" s="105"/>
      <c r="IH38" s="105"/>
      <c r="II38" s="105"/>
      <c r="IJ38" s="105"/>
      <c r="IK38" s="105"/>
    </row>
    <row r="39" spans="1:245" s="292" customFormat="1" x14ac:dyDescent="0.2">
      <c r="A39" s="2061" t="s">
        <v>926</v>
      </c>
      <c r="B39" s="759"/>
      <c r="C39" s="759"/>
      <c r="D39" s="759"/>
      <c r="E39" s="759"/>
      <c r="F39" s="759"/>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c r="GQ39" s="105"/>
      <c r="GR39" s="10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c r="HW39" s="105"/>
      <c r="HX39" s="105"/>
      <c r="HY39" s="105"/>
      <c r="HZ39" s="105"/>
      <c r="IA39" s="105"/>
      <c r="IB39" s="105"/>
      <c r="IC39" s="105"/>
      <c r="ID39" s="105"/>
      <c r="IE39" s="105"/>
      <c r="IF39" s="105"/>
      <c r="IG39" s="105"/>
      <c r="IH39" s="105"/>
      <c r="II39" s="105"/>
      <c r="IJ39" s="105"/>
      <c r="IK39" s="105"/>
    </row>
    <row r="40" spans="1:245" s="292" customFormat="1" x14ac:dyDescent="0.2">
      <c r="A40" s="1792" t="s">
        <v>864</v>
      </c>
      <c r="B40" s="759"/>
      <c r="C40" s="759"/>
      <c r="D40" s="2283"/>
      <c r="E40" s="759"/>
      <c r="F40" s="759"/>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5"/>
      <c r="DJ40" s="105"/>
      <c r="DK40" s="105"/>
      <c r="DL40" s="105"/>
      <c r="DM40" s="105"/>
      <c r="DN40" s="105"/>
      <c r="DO40" s="105"/>
      <c r="DP40" s="105"/>
      <c r="DQ40" s="105"/>
      <c r="DR40" s="105"/>
      <c r="DS40" s="105"/>
      <c r="DT40" s="105"/>
      <c r="DU40" s="105"/>
      <c r="DV40" s="105"/>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5"/>
      <c r="GD40" s="105"/>
      <c r="GE40" s="105"/>
      <c r="GF40" s="105"/>
      <c r="GG40" s="105"/>
      <c r="GH40" s="105"/>
      <c r="GI40" s="105"/>
      <c r="GJ40" s="105"/>
      <c r="GK40" s="105"/>
      <c r="GL40" s="105"/>
      <c r="GM40" s="105"/>
      <c r="GN40" s="105"/>
      <c r="GO40" s="105"/>
      <c r="GP40" s="105"/>
      <c r="GQ40" s="105"/>
      <c r="GR40" s="105"/>
      <c r="GS40" s="105"/>
      <c r="GT40" s="105"/>
      <c r="GU40" s="105"/>
      <c r="GV40" s="105"/>
      <c r="GW40" s="105"/>
      <c r="GX40" s="105"/>
      <c r="GY40" s="105"/>
      <c r="GZ40" s="105"/>
      <c r="HA40" s="105"/>
      <c r="HB40" s="105"/>
      <c r="HC40" s="105"/>
      <c r="HD40" s="105"/>
      <c r="HE40" s="105"/>
      <c r="HF40" s="105"/>
      <c r="HG40" s="105"/>
      <c r="HH40" s="105"/>
      <c r="HI40" s="105"/>
      <c r="HJ40" s="105"/>
      <c r="HK40" s="105"/>
      <c r="HL40" s="105"/>
      <c r="HM40" s="105"/>
      <c r="HN40" s="105"/>
      <c r="HO40" s="105"/>
      <c r="HP40" s="105"/>
      <c r="HQ40" s="105"/>
      <c r="HR40" s="105"/>
      <c r="HS40" s="105"/>
      <c r="HT40" s="105"/>
      <c r="HU40" s="105"/>
      <c r="HV40" s="105"/>
      <c r="HW40" s="105"/>
      <c r="HX40" s="105"/>
      <c r="HY40" s="105"/>
      <c r="HZ40" s="105"/>
      <c r="IA40" s="105"/>
      <c r="IB40" s="105"/>
      <c r="IC40" s="105"/>
      <c r="ID40" s="105"/>
      <c r="IE40" s="105"/>
      <c r="IF40" s="105"/>
      <c r="IG40" s="105"/>
      <c r="IH40" s="105"/>
      <c r="II40" s="105"/>
      <c r="IJ40" s="105"/>
      <c r="IK40" s="105"/>
    </row>
    <row r="41" spans="1:245" s="292" customFormat="1" x14ac:dyDescent="0.2">
      <c r="A41" s="1792" t="s">
        <v>23</v>
      </c>
      <c r="B41" s="759"/>
      <c r="C41" s="759"/>
      <c r="D41" s="2283"/>
      <c r="E41" s="759"/>
      <c r="F41" s="759"/>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105"/>
      <c r="EA41" s="105"/>
      <c r="EB41" s="105"/>
      <c r="EC41" s="105"/>
      <c r="ED41" s="105"/>
      <c r="EE41" s="105"/>
      <c r="EF41" s="105"/>
      <c r="EG41" s="105"/>
      <c r="EH41" s="105"/>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5"/>
      <c r="FU41" s="105"/>
      <c r="FV41" s="105"/>
      <c r="FW41" s="105"/>
      <c r="FX41" s="105"/>
      <c r="FY41" s="105"/>
      <c r="FZ41" s="105"/>
      <c r="GA41" s="105"/>
      <c r="GB41" s="105"/>
      <c r="GC41" s="105"/>
      <c r="GD41" s="105"/>
      <c r="GE41" s="105"/>
      <c r="GF41" s="105"/>
      <c r="GG41" s="105"/>
      <c r="GH41" s="105"/>
      <c r="GI41" s="105"/>
      <c r="GJ41" s="105"/>
      <c r="GK41" s="105"/>
      <c r="GL41" s="105"/>
      <c r="GM41" s="105"/>
      <c r="GN41" s="105"/>
      <c r="GO41" s="105"/>
      <c r="GP41" s="105"/>
      <c r="GQ41" s="105"/>
      <c r="GR41" s="105"/>
      <c r="GS41" s="105"/>
      <c r="GT41" s="105"/>
      <c r="GU41" s="105"/>
      <c r="GV41" s="105"/>
      <c r="GW41" s="105"/>
      <c r="GX41" s="105"/>
      <c r="GY41" s="105"/>
      <c r="GZ41" s="105"/>
      <c r="HA41" s="105"/>
      <c r="HB41" s="105"/>
      <c r="HC41" s="105"/>
      <c r="HD41" s="105"/>
      <c r="HE41" s="105"/>
      <c r="HF41" s="105"/>
      <c r="HG41" s="105"/>
      <c r="HH41" s="105"/>
      <c r="HI41" s="105"/>
      <c r="HJ41" s="105"/>
      <c r="HK41" s="105"/>
      <c r="HL41" s="105"/>
      <c r="HM41" s="105"/>
      <c r="HN41" s="105"/>
      <c r="HO41" s="105"/>
      <c r="HP41" s="105"/>
      <c r="HQ41" s="105"/>
      <c r="HR41" s="105"/>
      <c r="HS41" s="105"/>
      <c r="HT41" s="105"/>
      <c r="HU41" s="105"/>
      <c r="HV41" s="105"/>
      <c r="HW41" s="105"/>
      <c r="HX41" s="105"/>
      <c r="HY41" s="105"/>
      <c r="HZ41" s="105"/>
      <c r="IA41" s="105"/>
      <c r="IB41" s="105"/>
      <c r="IC41" s="105"/>
      <c r="ID41" s="105"/>
      <c r="IE41" s="105"/>
      <c r="IF41" s="105"/>
      <c r="IG41" s="105"/>
      <c r="IH41" s="105"/>
      <c r="II41" s="105"/>
      <c r="IJ41" s="105"/>
      <c r="IK41" s="105"/>
    </row>
    <row r="42" spans="1:245" s="292" customFormat="1" ht="47.45" customHeight="1" x14ac:dyDescent="0.2">
      <c r="A42" s="3096" t="s">
        <v>968</v>
      </c>
      <c r="B42" s="3096"/>
      <c r="C42" s="3096"/>
      <c r="D42" s="3096"/>
      <c r="E42" s="3096"/>
      <c r="F42" s="3096"/>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5"/>
      <c r="DV42" s="105"/>
      <c r="DW42" s="105"/>
      <c r="DX42" s="105"/>
      <c r="DY42" s="105"/>
      <c r="DZ42" s="105"/>
      <c r="EA42" s="105"/>
      <c r="EB42" s="105"/>
      <c r="EC42" s="105"/>
      <c r="ED42" s="105"/>
      <c r="EE42" s="105"/>
      <c r="EF42" s="105"/>
      <c r="EG42" s="105"/>
      <c r="EH42" s="105"/>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c r="GQ42" s="105"/>
      <c r="GR42" s="105"/>
      <c r="GS42" s="105"/>
      <c r="GT42" s="105"/>
      <c r="GU42" s="105"/>
      <c r="GV42" s="105"/>
      <c r="GW42" s="105"/>
      <c r="GX42" s="105"/>
      <c r="GY42" s="105"/>
      <c r="GZ42" s="105"/>
      <c r="HA42" s="105"/>
      <c r="HB42" s="105"/>
      <c r="HC42" s="105"/>
      <c r="HD42" s="105"/>
      <c r="HE42" s="105"/>
      <c r="HF42" s="105"/>
      <c r="HG42" s="105"/>
      <c r="HH42" s="105"/>
      <c r="HI42" s="105"/>
      <c r="HJ42" s="105"/>
      <c r="HK42" s="105"/>
      <c r="HL42" s="105"/>
      <c r="HM42" s="105"/>
      <c r="HN42" s="105"/>
      <c r="HO42" s="105"/>
      <c r="HP42" s="105"/>
      <c r="HQ42" s="105"/>
      <c r="HR42" s="105"/>
      <c r="HS42" s="105"/>
      <c r="HT42" s="105"/>
      <c r="HU42" s="105"/>
      <c r="HV42" s="105"/>
      <c r="HW42" s="105"/>
      <c r="HX42" s="105"/>
      <c r="HY42" s="105"/>
      <c r="HZ42" s="105"/>
      <c r="IA42" s="105"/>
      <c r="IB42" s="105"/>
      <c r="IC42" s="105"/>
      <c r="ID42" s="105"/>
      <c r="IE42" s="105"/>
      <c r="IF42" s="105"/>
      <c r="IG42" s="105"/>
      <c r="IH42" s="105"/>
      <c r="II42" s="105"/>
      <c r="IJ42" s="105"/>
      <c r="IK42" s="105"/>
    </row>
    <row r="43" spans="1:245" s="292" customFormat="1" x14ac:dyDescent="0.2">
      <c r="A43" s="741"/>
      <c r="D43" s="387"/>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105"/>
      <c r="DV43" s="105"/>
      <c r="DW43" s="105"/>
      <c r="DX43" s="105"/>
      <c r="DY43" s="105"/>
      <c r="DZ43" s="105"/>
      <c r="EA43" s="105"/>
      <c r="EB43" s="105"/>
      <c r="EC43" s="105"/>
      <c r="ED43" s="105"/>
      <c r="EE43" s="105"/>
      <c r="EF43" s="105"/>
      <c r="EG43" s="105"/>
      <c r="EH43" s="105"/>
      <c r="EI43" s="105"/>
      <c r="EJ43" s="105"/>
      <c r="EK43" s="105"/>
      <c r="EL43" s="105"/>
      <c r="EM43" s="105"/>
      <c r="EN43" s="105"/>
      <c r="EO43" s="105"/>
      <c r="EP43" s="105"/>
      <c r="EQ43" s="105"/>
      <c r="ER43" s="105"/>
      <c r="ES43" s="105"/>
      <c r="ET43" s="105"/>
      <c r="EU43" s="105"/>
      <c r="EV43" s="105"/>
      <c r="EW43" s="105"/>
      <c r="EX43" s="105"/>
      <c r="EY43" s="105"/>
      <c r="EZ43" s="105"/>
      <c r="FA43" s="105"/>
      <c r="FB43" s="105"/>
      <c r="FC43" s="105"/>
      <c r="FD43" s="105"/>
      <c r="FE43" s="105"/>
      <c r="FF43" s="105"/>
      <c r="FG43" s="105"/>
      <c r="FH43" s="105"/>
      <c r="FI43" s="105"/>
      <c r="FJ43" s="105"/>
      <c r="FK43" s="105"/>
      <c r="FL43" s="105"/>
      <c r="FM43" s="105"/>
      <c r="FN43" s="105"/>
      <c r="FO43" s="105"/>
      <c r="FP43" s="105"/>
      <c r="FQ43" s="105"/>
      <c r="FR43" s="105"/>
      <c r="FS43" s="105"/>
      <c r="FT43" s="105"/>
      <c r="FU43" s="105"/>
      <c r="FV43" s="105"/>
      <c r="FW43" s="105"/>
      <c r="FX43" s="105"/>
      <c r="FY43" s="105"/>
      <c r="FZ43" s="105"/>
      <c r="GA43" s="105"/>
      <c r="GB43" s="105"/>
      <c r="GC43" s="105"/>
      <c r="GD43" s="105"/>
      <c r="GE43" s="105"/>
      <c r="GF43" s="105"/>
      <c r="GG43" s="105"/>
      <c r="GH43" s="105"/>
      <c r="GI43" s="105"/>
      <c r="GJ43" s="105"/>
      <c r="GK43" s="105"/>
      <c r="GL43" s="105"/>
      <c r="GM43" s="105"/>
      <c r="GN43" s="105"/>
      <c r="GO43" s="105"/>
      <c r="GP43" s="105"/>
      <c r="GQ43" s="105"/>
      <c r="GR43" s="105"/>
      <c r="GS43" s="105"/>
      <c r="GT43" s="105"/>
      <c r="GU43" s="105"/>
      <c r="GV43" s="105"/>
      <c r="GW43" s="105"/>
      <c r="GX43" s="105"/>
      <c r="GY43" s="105"/>
      <c r="GZ43" s="105"/>
      <c r="HA43" s="105"/>
      <c r="HB43" s="105"/>
      <c r="HC43" s="105"/>
      <c r="HD43" s="105"/>
      <c r="HE43" s="105"/>
      <c r="HF43" s="105"/>
      <c r="HG43" s="105"/>
      <c r="HH43" s="105"/>
      <c r="HI43" s="105"/>
      <c r="HJ43" s="105"/>
      <c r="HK43" s="105"/>
      <c r="HL43" s="105"/>
      <c r="HM43" s="105"/>
      <c r="HN43" s="105"/>
      <c r="HO43" s="105"/>
      <c r="HP43" s="105"/>
      <c r="HQ43" s="105"/>
      <c r="HR43" s="105"/>
      <c r="HS43" s="105"/>
      <c r="HT43" s="105"/>
      <c r="HU43" s="105"/>
      <c r="HV43" s="105"/>
      <c r="HW43" s="105"/>
      <c r="HX43" s="105"/>
      <c r="HY43" s="105"/>
      <c r="HZ43" s="105"/>
      <c r="IA43" s="105"/>
      <c r="IB43" s="105"/>
      <c r="IC43" s="105"/>
      <c r="ID43" s="105"/>
      <c r="IE43" s="105"/>
      <c r="IF43" s="105"/>
      <c r="IG43" s="105"/>
      <c r="IH43" s="105"/>
      <c r="II43" s="105"/>
      <c r="IJ43" s="105"/>
      <c r="IK43" s="105"/>
    </row>
  </sheetData>
  <mergeCells count="5">
    <mergeCell ref="A2:F2"/>
    <mergeCell ref="A3:F3"/>
    <mergeCell ref="A4:F4"/>
    <mergeCell ref="A6:A9"/>
    <mergeCell ref="A42:F42"/>
  </mergeCells>
  <printOptions horizontalCentered="1"/>
  <pageMargins left="0.7" right="0.7" top="0.5" bottom="0.5" header="0.3" footer="0.3"/>
  <pageSetup scale="74"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J43"/>
  <sheetViews>
    <sheetView zoomScaleNormal="100" workbookViewId="0">
      <pane ySplit="10" topLeftCell="A11" activePane="bottomLeft" state="frozen"/>
      <selection activeCell="D10" sqref="D10"/>
      <selection pane="bottomLeft" activeCell="D10" sqref="D10"/>
    </sheetView>
  </sheetViews>
  <sheetFormatPr defaultColWidth="9.140625" defaultRowHeight="12.75" x14ac:dyDescent="0.2"/>
  <cols>
    <col min="1" max="1" width="25.7109375" style="105" customWidth="1"/>
    <col min="2" max="2" width="18.7109375" style="105" customWidth="1"/>
    <col min="3" max="3" width="12.7109375" style="105" customWidth="1"/>
    <col min="4" max="4" width="15.7109375" style="105" customWidth="1"/>
    <col min="5" max="5" width="14.140625" style="105" customWidth="1"/>
    <col min="6" max="6" width="14" style="105" customWidth="1"/>
    <col min="7" max="7" width="12.5703125" style="105" bestFit="1" customWidth="1"/>
    <col min="8" max="8" width="15.7109375" style="105" customWidth="1"/>
    <col min="9" max="16384" width="9.140625" style="105"/>
  </cols>
  <sheetData>
    <row r="1" spans="1:8" x14ac:dyDescent="0.2">
      <c r="A1" s="32"/>
      <c r="B1" s="33"/>
      <c r="C1" s="33"/>
      <c r="D1" s="33"/>
      <c r="E1" s="33"/>
      <c r="F1" s="33"/>
      <c r="G1" s="33"/>
      <c r="H1" s="34"/>
    </row>
    <row r="2" spans="1:8" ht="20.25" x14ac:dyDescent="0.3">
      <c r="A2" s="2546" t="s">
        <v>408</v>
      </c>
      <c r="B2" s="2547"/>
      <c r="C2" s="2547"/>
      <c r="D2" s="2547"/>
      <c r="E2" s="2547"/>
      <c r="F2" s="2547"/>
      <c r="G2" s="2547"/>
      <c r="H2" s="2548"/>
    </row>
    <row r="3" spans="1:8" ht="18" x14ac:dyDescent="0.25">
      <c r="A3" s="2549" t="s">
        <v>229</v>
      </c>
      <c r="B3" s="2550"/>
      <c r="C3" s="2550"/>
      <c r="D3" s="2550"/>
      <c r="E3" s="2550"/>
      <c r="F3" s="2550"/>
      <c r="G3" s="2550"/>
      <c r="H3" s="2551"/>
    </row>
    <row r="4" spans="1:8" ht="18" x14ac:dyDescent="0.25">
      <c r="A4" s="2549" t="s">
        <v>350</v>
      </c>
      <c r="B4" s="2550"/>
      <c r="C4" s="2550"/>
      <c r="D4" s="2550"/>
      <c r="E4" s="2550"/>
      <c r="F4" s="2550"/>
      <c r="G4" s="2550"/>
      <c r="H4" s="2551"/>
    </row>
    <row r="5" spans="1:8" ht="13.5" thickBot="1" x14ac:dyDescent="0.25">
      <c r="A5" s="36"/>
      <c r="B5" s="38"/>
      <c r="C5" s="38"/>
      <c r="D5" s="38"/>
      <c r="E5" s="38"/>
      <c r="F5" s="38"/>
      <c r="G5" s="38"/>
      <c r="H5" s="39"/>
    </row>
    <row r="6" spans="1:8" ht="12.75" customHeight="1" x14ac:dyDescent="0.2">
      <c r="A6" s="3272" t="s">
        <v>188</v>
      </c>
      <c r="B6" s="798"/>
      <c r="C6" s="799"/>
      <c r="D6" s="800"/>
      <c r="E6" s="801"/>
      <c r="F6" s="802"/>
      <c r="G6" s="801"/>
      <c r="H6" s="803"/>
    </row>
    <row r="7" spans="1:8" ht="12.75" customHeight="1" x14ac:dyDescent="0.2">
      <c r="A7" s="3102"/>
      <c r="B7" s="804" t="s">
        <v>22</v>
      </c>
      <c r="C7" s="3274" t="s">
        <v>409</v>
      </c>
      <c r="D7" s="3274"/>
      <c r="E7" s="3274" t="s">
        <v>410</v>
      </c>
      <c r="F7" s="3274"/>
      <c r="G7" s="3274" t="s">
        <v>411</v>
      </c>
      <c r="H7" s="3275"/>
    </row>
    <row r="8" spans="1:8" ht="12.75" customHeight="1" x14ac:dyDescent="0.2">
      <c r="A8" s="3102"/>
      <c r="B8" s="804" t="s">
        <v>191</v>
      </c>
      <c r="C8" s="3274" t="s">
        <v>191</v>
      </c>
      <c r="D8" s="3274"/>
      <c r="E8" s="3274" t="s">
        <v>191</v>
      </c>
      <c r="F8" s="3274"/>
      <c r="G8" s="3274" t="s">
        <v>191</v>
      </c>
      <c r="H8" s="3275"/>
    </row>
    <row r="9" spans="1:8" ht="12.75" customHeight="1" x14ac:dyDescent="0.2">
      <c r="A9" s="3102"/>
      <c r="B9" s="805" t="s">
        <v>15</v>
      </c>
      <c r="C9" s="3171" t="s">
        <v>15</v>
      </c>
      <c r="D9" s="3171"/>
      <c r="E9" s="3171" t="s">
        <v>15</v>
      </c>
      <c r="F9" s="3171"/>
      <c r="G9" s="3171" t="s">
        <v>15</v>
      </c>
      <c r="H9" s="3273"/>
    </row>
    <row r="10" spans="1:8" ht="7.5" customHeight="1" thickBot="1" x14ac:dyDescent="0.25">
      <c r="A10" s="3103"/>
      <c r="B10" s="806"/>
      <c r="C10" s="375"/>
      <c r="D10" s="807"/>
      <c r="E10" s="375"/>
      <c r="F10" s="808"/>
      <c r="G10" s="808"/>
      <c r="H10" s="809"/>
    </row>
    <row r="11" spans="1:8" ht="6" customHeight="1" x14ac:dyDescent="0.2">
      <c r="A11" s="2286"/>
      <c r="B11" s="777"/>
      <c r="C11" s="2287"/>
      <c r="D11" s="2287"/>
      <c r="E11" s="2288"/>
      <c r="F11" s="2288"/>
      <c r="G11" s="2288"/>
      <c r="H11" s="2289"/>
    </row>
    <row r="12" spans="1:8" ht="17.25" customHeight="1" x14ac:dyDescent="0.2">
      <c r="A12" s="2290">
        <v>1990</v>
      </c>
      <c r="B12" s="2291">
        <v>11573.93</v>
      </c>
      <c r="C12" s="2292">
        <v>6759.93</v>
      </c>
      <c r="D12" s="2293">
        <v>0.58406522244388903</v>
      </c>
      <c r="E12" s="2292">
        <v>2791</v>
      </c>
      <c r="F12" s="2294">
        <v>0.24114540177796132</v>
      </c>
      <c r="G12" s="2292">
        <v>2023</v>
      </c>
      <c r="H12" s="2295">
        <v>0.17478937577814968</v>
      </c>
    </row>
    <row r="13" spans="1:8" ht="16.899999999999999" customHeight="1" x14ac:dyDescent="0.2">
      <c r="A13" s="2290">
        <v>1991</v>
      </c>
      <c r="B13" s="2296">
        <v>13067.89</v>
      </c>
      <c r="C13" s="2297">
        <v>7906.47</v>
      </c>
      <c r="D13" s="2293">
        <f>+(C13/B13)</f>
        <v>0.6050303453732776</v>
      </c>
      <c r="E13" s="2297">
        <v>3123.34</v>
      </c>
      <c r="F13" s="2294">
        <f>+(E13/$B13)</f>
        <v>0.2390087458648642</v>
      </c>
      <c r="G13" s="2297">
        <v>2038.08</v>
      </c>
      <c r="H13" s="2295">
        <f>+(G13/$B13)</f>
        <v>0.15596090876185825</v>
      </c>
    </row>
    <row r="14" spans="1:8" ht="17.25" customHeight="1" x14ac:dyDescent="0.2">
      <c r="A14" s="2290">
        <v>1992</v>
      </c>
      <c r="B14" s="2296">
        <v>17834.509999999998</v>
      </c>
      <c r="C14" s="2297">
        <v>9500.15</v>
      </c>
      <c r="D14" s="2293">
        <f t="shared" ref="D14:D30" si="0">+(C14/B14)</f>
        <v>0.53268354443155441</v>
      </c>
      <c r="E14" s="2297">
        <v>4411.1000000000004</v>
      </c>
      <c r="F14" s="2294">
        <f t="shared" ref="F14:F30" si="1">+(E14/$B14)</f>
        <v>0.24733508237680771</v>
      </c>
      <c r="G14" s="2297">
        <v>3923.26</v>
      </c>
      <c r="H14" s="2295">
        <f t="shared" ref="H14:H30" si="2">+(G14/$B14)</f>
        <v>0.21998137319163805</v>
      </c>
    </row>
    <row r="15" spans="1:8" ht="17.25" customHeight="1" x14ac:dyDescent="0.2">
      <c r="A15" s="2290">
        <v>1993</v>
      </c>
      <c r="B15" s="2296">
        <v>19864.150000000001</v>
      </c>
      <c r="C15" s="2297">
        <v>10347.969999999999</v>
      </c>
      <c r="D15" s="2293">
        <f t="shared" si="0"/>
        <v>0.52093696433021286</v>
      </c>
      <c r="E15" s="2297">
        <v>4926.6499999999996</v>
      </c>
      <c r="F15" s="2294">
        <f t="shared" si="1"/>
        <v>0.24801715653576917</v>
      </c>
      <c r="G15" s="2297">
        <v>4589.53</v>
      </c>
      <c r="H15" s="2295">
        <f t="shared" si="2"/>
        <v>0.23104587913401778</v>
      </c>
    </row>
    <row r="16" spans="1:8" ht="17.25" customHeight="1" x14ac:dyDescent="0.2">
      <c r="A16" s="2290">
        <v>1994</v>
      </c>
      <c r="B16" s="2296">
        <v>29193.09</v>
      </c>
      <c r="C16" s="2297">
        <v>13574.88</v>
      </c>
      <c r="D16" s="2293">
        <f t="shared" si="0"/>
        <v>0.46500319082358182</v>
      </c>
      <c r="E16" s="2297">
        <v>7012.44</v>
      </c>
      <c r="F16" s="2294">
        <f t="shared" si="1"/>
        <v>0.24020889874966986</v>
      </c>
      <c r="G16" s="2297">
        <v>8605.77</v>
      </c>
      <c r="H16" s="2295">
        <f t="shared" si="2"/>
        <v>0.29478791042674823</v>
      </c>
    </row>
    <row r="17" spans="1:8" ht="17.25" customHeight="1" x14ac:dyDescent="0.2">
      <c r="A17" s="2290">
        <v>1995</v>
      </c>
      <c r="B17" s="2296">
        <v>22726.48</v>
      </c>
      <c r="C17" s="2297">
        <v>11340</v>
      </c>
      <c r="D17" s="2293">
        <f t="shared" si="0"/>
        <v>0.49897740433186311</v>
      </c>
      <c r="E17" s="2297">
        <v>6236.02</v>
      </c>
      <c r="F17" s="2294">
        <f t="shared" si="1"/>
        <v>0.27439445087844666</v>
      </c>
      <c r="G17" s="2297">
        <v>5150.46</v>
      </c>
      <c r="H17" s="2295">
        <f t="shared" si="2"/>
        <v>0.22662814478969026</v>
      </c>
    </row>
    <row r="18" spans="1:8" ht="17.25" customHeight="1" x14ac:dyDescent="0.2">
      <c r="A18" s="2290">
        <v>1996</v>
      </c>
      <c r="B18" s="2296">
        <v>40018.81</v>
      </c>
      <c r="C18" s="2297">
        <v>16156.5</v>
      </c>
      <c r="D18" s="2293">
        <f t="shared" si="0"/>
        <v>0.40372264942410835</v>
      </c>
      <c r="E18" s="2297">
        <v>10900.19</v>
      </c>
      <c r="F18" s="2294">
        <f t="shared" si="1"/>
        <v>0.27237666487334333</v>
      </c>
      <c r="G18" s="2297">
        <v>12962.12</v>
      </c>
      <c r="H18" s="2295">
        <f t="shared" si="2"/>
        <v>0.32390068570254843</v>
      </c>
    </row>
    <row r="19" spans="1:8" ht="17.25" customHeight="1" x14ac:dyDescent="0.2">
      <c r="A19" s="2290">
        <v>1997</v>
      </c>
      <c r="B19" s="2296">
        <v>32549</v>
      </c>
      <c r="C19" s="2297">
        <v>14666</v>
      </c>
      <c r="D19" s="2293">
        <f t="shared" si="0"/>
        <v>0.45058219914590308</v>
      </c>
      <c r="E19" s="2297">
        <v>8166</v>
      </c>
      <c r="F19" s="2294">
        <f t="shared" si="1"/>
        <v>0.2508832836646287</v>
      </c>
      <c r="G19" s="2297">
        <v>9717</v>
      </c>
      <c r="H19" s="2295">
        <f t="shared" si="2"/>
        <v>0.29853451718946816</v>
      </c>
    </row>
    <row r="20" spans="1:8" ht="17.25" customHeight="1" x14ac:dyDescent="0.2">
      <c r="A20" s="2290">
        <v>1998</v>
      </c>
      <c r="B20" s="2296">
        <v>39497</v>
      </c>
      <c r="C20" s="2297">
        <v>17532</v>
      </c>
      <c r="D20" s="2293">
        <f t="shared" si="0"/>
        <v>0.44388181380864372</v>
      </c>
      <c r="E20" s="2297">
        <v>9375</v>
      </c>
      <c r="F20" s="2294">
        <f t="shared" si="1"/>
        <v>0.23735979947844141</v>
      </c>
      <c r="G20" s="2297">
        <v>12590</v>
      </c>
      <c r="H20" s="2295">
        <f t="shared" si="2"/>
        <v>0.3187583867129149</v>
      </c>
    </row>
    <row r="21" spans="1:8" ht="17.25" customHeight="1" x14ac:dyDescent="0.2">
      <c r="A21" s="2290">
        <v>1999</v>
      </c>
      <c r="B21" s="2296">
        <v>44378.9</v>
      </c>
      <c r="C21" s="2297">
        <v>19244.189999999999</v>
      </c>
      <c r="D21" s="2293">
        <f t="shared" si="0"/>
        <v>0.43363377641176321</v>
      </c>
      <c r="E21" s="2297">
        <f>-C21+29919.64</f>
        <v>10675.45</v>
      </c>
      <c r="F21" s="2294">
        <f t="shared" si="1"/>
        <v>0.24055237962184733</v>
      </c>
      <c r="G21" s="2297">
        <f>+B21-E21-C21</f>
        <v>14459.259999999998</v>
      </c>
      <c r="H21" s="2295">
        <f t="shared" si="2"/>
        <v>0.3258138439663894</v>
      </c>
    </row>
    <row r="22" spans="1:8" ht="17.25" customHeight="1" x14ac:dyDescent="0.2">
      <c r="A22" s="2290">
        <v>2000</v>
      </c>
      <c r="B22" s="2296">
        <v>21135.279999999999</v>
      </c>
      <c r="C22" s="2297">
        <v>11493.4</v>
      </c>
      <c r="D22" s="2293">
        <f t="shared" si="0"/>
        <v>0.5438016435079166</v>
      </c>
      <c r="E22" s="2297">
        <f>16748.44-C22</f>
        <v>5255.0399999999991</v>
      </c>
      <c r="F22" s="2294">
        <f t="shared" si="1"/>
        <v>0.24863829577843299</v>
      </c>
      <c r="G22" s="2297">
        <f>+B22-E22-C22</f>
        <v>4386.84</v>
      </c>
      <c r="H22" s="2295">
        <f t="shared" si="2"/>
        <v>0.20756006071365038</v>
      </c>
    </row>
    <row r="23" spans="1:8" ht="17.25" customHeight="1" x14ac:dyDescent="0.2">
      <c r="A23" s="2290">
        <v>2001</v>
      </c>
      <c r="B23" s="2296">
        <v>48411.96</v>
      </c>
      <c r="C23" s="2297">
        <v>20032.46</v>
      </c>
      <c r="D23" s="2293">
        <f t="shared" si="0"/>
        <v>0.41379155068293039</v>
      </c>
      <c r="E23" s="2297">
        <v>11192.94</v>
      </c>
      <c r="F23" s="2294">
        <f t="shared" si="1"/>
        <v>0.23120195918529224</v>
      </c>
      <c r="G23" s="2297">
        <f>+B23-E23-C23</f>
        <v>17186.559999999998</v>
      </c>
      <c r="H23" s="2295">
        <f t="shared" si="2"/>
        <v>0.35500649013177732</v>
      </c>
    </row>
    <row r="24" spans="1:8" ht="17.25" customHeight="1" x14ac:dyDescent="0.2">
      <c r="A24" s="2290">
        <v>2002</v>
      </c>
      <c r="B24" s="2296">
        <v>102469.44</v>
      </c>
      <c r="C24" s="2297">
        <v>34276.44</v>
      </c>
      <c r="D24" s="2293">
        <f t="shared" si="0"/>
        <v>0.3345040238338377</v>
      </c>
      <c r="E24" s="2297">
        <v>24640.93</v>
      </c>
      <c r="F24" s="2294">
        <f t="shared" si="1"/>
        <v>0.24047101262581311</v>
      </c>
      <c r="G24" s="2297">
        <v>43552.07</v>
      </c>
      <c r="H24" s="2295">
        <f t="shared" si="2"/>
        <v>0.42502496354034919</v>
      </c>
    </row>
    <row r="25" spans="1:8" ht="17.25" customHeight="1" x14ac:dyDescent="0.2">
      <c r="A25" s="2290">
        <v>2003</v>
      </c>
      <c r="B25" s="2296">
        <v>178914.92</v>
      </c>
      <c r="C25" s="2297">
        <v>57901.77</v>
      </c>
      <c r="D25" s="2293">
        <f t="shared" si="0"/>
        <v>0.3236273978715693</v>
      </c>
      <c r="E25" s="2297">
        <v>40599.910000000003</v>
      </c>
      <c r="F25" s="2294">
        <f t="shared" si="1"/>
        <v>0.22692299781370945</v>
      </c>
      <c r="G25" s="2297">
        <v>80413.240000000005</v>
      </c>
      <c r="H25" s="2295">
        <f t="shared" si="2"/>
        <v>0.4494496043147212</v>
      </c>
    </row>
    <row r="26" spans="1:8" ht="17.25" customHeight="1" x14ac:dyDescent="0.2">
      <c r="A26" s="2290">
        <v>2004</v>
      </c>
      <c r="B26" s="2296">
        <v>209181</v>
      </c>
      <c r="C26" s="2297">
        <v>63736</v>
      </c>
      <c r="D26" s="2293">
        <f t="shared" si="0"/>
        <v>0.30469306485770697</v>
      </c>
      <c r="E26" s="2297">
        <v>48901.06</v>
      </c>
      <c r="F26" s="2294">
        <f t="shared" si="1"/>
        <v>0.23377390872019924</v>
      </c>
      <c r="G26" s="2297">
        <v>96544</v>
      </c>
      <c r="H26" s="2295">
        <f t="shared" si="2"/>
        <v>0.46153331325502794</v>
      </c>
    </row>
    <row r="27" spans="1:8" ht="17.25" customHeight="1" x14ac:dyDescent="0.2">
      <c r="A27" s="2298">
        <v>2005</v>
      </c>
      <c r="B27" s="2299">
        <f>C27+E27+G27</f>
        <v>226717.01</v>
      </c>
      <c r="C27" s="2297">
        <v>68829.009999999995</v>
      </c>
      <c r="D27" s="2293">
        <f t="shared" si="0"/>
        <v>0.30358996883383382</v>
      </c>
      <c r="E27" s="2297">
        <v>52710</v>
      </c>
      <c r="F27" s="2294">
        <f t="shared" si="1"/>
        <v>0.23249248038336426</v>
      </c>
      <c r="G27" s="2297">
        <v>105178</v>
      </c>
      <c r="H27" s="2295">
        <f t="shared" si="2"/>
        <v>0.46391755078280184</v>
      </c>
    </row>
    <row r="28" spans="1:8" ht="17.25" customHeight="1" x14ac:dyDescent="0.2">
      <c r="A28" s="2298">
        <v>2006</v>
      </c>
      <c r="B28" s="2299">
        <f>C28+E28+G28</f>
        <v>200700.84</v>
      </c>
      <c r="C28" s="2297">
        <v>62460.93</v>
      </c>
      <c r="D28" s="2293">
        <f t="shared" si="0"/>
        <v>0.31121409357330043</v>
      </c>
      <c r="E28" s="2297">
        <v>47821.760000000002</v>
      </c>
      <c r="F28" s="2294">
        <f t="shared" si="1"/>
        <v>0.23827384080704397</v>
      </c>
      <c r="G28" s="2297">
        <v>90418.15</v>
      </c>
      <c r="H28" s="2295">
        <f t="shared" si="2"/>
        <v>0.45051206561965557</v>
      </c>
    </row>
    <row r="29" spans="1:8" ht="17.25" customHeight="1" x14ac:dyDescent="0.2">
      <c r="A29" s="2300">
        <v>2007</v>
      </c>
      <c r="B29" s="2299">
        <f>+C29+E29+G29</f>
        <v>192848.62</v>
      </c>
      <c r="C29" s="2297">
        <v>59583.38</v>
      </c>
      <c r="D29" s="2293">
        <f t="shared" si="0"/>
        <v>0.30896451320211676</v>
      </c>
      <c r="E29" s="2297">
        <v>47345.22</v>
      </c>
      <c r="F29" s="2294">
        <f t="shared" si="1"/>
        <v>0.24550458281734142</v>
      </c>
      <c r="G29" s="2297">
        <v>85920.02</v>
      </c>
      <c r="H29" s="2295">
        <f t="shared" si="2"/>
        <v>0.44553090398054185</v>
      </c>
    </row>
    <row r="30" spans="1:8" ht="17.25" customHeight="1" x14ac:dyDescent="0.2">
      <c r="A30" s="2300">
        <v>2008</v>
      </c>
      <c r="B30" s="2299">
        <f>+C30+E30+G30</f>
        <v>210166.68</v>
      </c>
      <c r="C30" s="2297">
        <v>58099.98</v>
      </c>
      <c r="D30" s="2293">
        <f t="shared" si="0"/>
        <v>0.27644715137527986</v>
      </c>
      <c r="E30" s="2297">
        <v>55648.17</v>
      </c>
      <c r="F30" s="2294">
        <f t="shared" si="1"/>
        <v>0.26478112515266455</v>
      </c>
      <c r="G30" s="2297">
        <v>96418.53</v>
      </c>
      <c r="H30" s="2295">
        <f t="shared" si="2"/>
        <v>0.45877172347205564</v>
      </c>
    </row>
    <row r="31" spans="1:8" ht="17.25" customHeight="1" x14ac:dyDescent="0.2">
      <c r="A31" s="2300">
        <v>2009</v>
      </c>
      <c r="B31" s="2299">
        <f>+C31+E31+G31</f>
        <v>345788.41000000003</v>
      </c>
      <c r="C31" s="2297">
        <v>94545.49</v>
      </c>
      <c r="D31" s="2293">
        <f>+(C31/B31)</f>
        <v>0.27342006633478549</v>
      </c>
      <c r="E31" s="2297">
        <v>90896.23</v>
      </c>
      <c r="F31" s="2294">
        <f>+(E31/$B31)</f>
        <v>0.26286661834617298</v>
      </c>
      <c r="G31" s="2297">
        <v>160346.69</v>
      </c>
      <c r="H31" s="2295">
        <f>+(G31/$B31)</f>
        <v>0.46371331531904147</v>
      </c>
    </row>
    <row r="32" spans="1:8" ht="17.25" customHeight="1" x14ac:dyDescent="0.2">
      <c r="A32" s="2300">
        <v>2010</v>
      </c>
      <c r="B32" s="2299">
        <f>+C32+E32+G32</f>
        <v>391026.87</v>
      </c>
      <c r="C32" s="2297">
        <v>106143.45</v>
      </c>
      <c r="D32" s="2293">
        <f>+(C32/B32)</f>
        <v>0.27144796980320046</v>
      </c>
      <c r="E32" s="2297">
        <v>102595.18</v>
      </c>
      <c r="F32" s="2294">
        <f>+(E32/$B32)</f>
        <v>0.26237373406078207</v>
      </c>
      <c r="G32" s="2297">
        <v>182288.24</v>
      </c>
      <c r="H32" s="2295">
        <f>+(G32/$B32)</f>
        <v>0.46617829613601741</v>
      </c>
    </row>
    <row r="33" spans="1:10" ht="17.25" customHeight="1" x14ac:dyDescent="0.2">
      <c r="A33" s="2300">
        <v>2011</v>
      </c>
      <c r="B33" s="2299">
        <v>401080.07</v>
      </c>
      <c r="C33" s="2297">
        <v>108540.55</v>
      </c>
      <c r="D33" s="2293">
        <v>0.27062065188130641</v>
      </c>
      <c r="E33" s="2297">
        <v>108402.38</v>
      </c>
      <c r="F33" s="2294">
        <v>0.27027615707756308</v>
      </c>
      <c r="G33" s="2297">
        <v>184137.14</v>
      </c>
      <c r="H33" s="2295">
        <v>0.45910319104113056</v>
      </c>
    </row>
    <row r="34" spans="1:10" ht="17.25" customHeight="1" x14ac:dyDescent="0.2">
      <c r="A34" s="2300">
        <v>2012</v>
      </c>
      <c r="B34" s="2299">
        <v>572228</v>
      </c>
      <c r="C34" s="2297">
        <v>153240</v>
      </c>
      <c r="D34" s="2293">
        <v>0.26779535429933521</v>
      </c>
      <c r="E34" s="2297">
        <v>153269</v>
      </c>
      <c r="F34" s="2294">
        <v>0.26784603339927443</v>
      </c>
      <c r="G34" s="2297">
        <v>265719</v>
      </c>
      <c r="H34" s="2295">
        <v>0.46435861230139036</v>
      </c>
    </row>
    <row r="35" spans="1:10" ht="17.25" customHeight="1" x14ac:dyDescent="0.2">
      <c r="A35" s="2300">
        <v>2013</v>
      </c>
      <c r="B35" s="2299">
        <v>611115</v>
      </c>
      <c r="C35" s="2297">
        <v>164733</v>
      </c>
      <c r="D35" s="2293">
        <f>+(C35/B35)</f>
        <v>0.26956137551851944</v>
      </c>
      <c r="E35" s="2297">
        <v>165036</v>
      </c>
      <c r="F35" s="2294">
        <f>+(E35/$B35)</f>
        <v>0.27005719054515109</v>
      </c>
      <c r="G35" s="2297">
        <v>281346</v>
      </c>
      <c r="H35" s="2295">
        <f>+(G35/$B35)</f>
        <v>0.46038143393632952</v>
      </c>
      <c r="J35" s="423"/>
    </row>
    <row r="36" spans="1:10" ht="5.45" customHeight="1" thickBot="1" x14ac:dyDescent="0.25">
      <c r="A36" s="2301"/>
      <c r="B36" s="2302"/>
      <c r="C36" s="2303"/>
      <c r="D36" s="2304"/>
      <c r="E36" s="2303"/>
      <c r="F36" s="2305"/>
      <c r="G36" s="2303"/>
      <c r="H36" s="2306"/>
      <c r="J36" s="423"/>
    </row>
    <row r="37" spans="1:10" ht="9.6" customHeight="1" x14ac:dyDescent="0.2">
      <c r="A37" s="810"/>
      <c r="B37" s="811"/>
      <c r="C37" s="812"/>
      <c r="D37" s="813"/>
      <c r="E37" s="812"/>
      <c r="F37" s="813"/>
      <c r="G37" s="812"/>
      <c r="H37" s="813"/>
    </row>
    <row r="38" spans="1:10" ht="14.45" customHeight="1" x14ac:dyDescent="0.2">
      <c r="A38" s="733" t="s">
        <v>926</v>
      </c>
      <c r="B38" s="650"/>
      <c r="C38" s="650"/>
      <c r="D38" s="650"/>
      <c r="E38" s="650"/>
      <c r="F38" s="650"/>
      <c r="G38" s="650"/>
      <c r="H38" s="650"/>
    </row>
    <row r="39" spans="1:10" ht="14.45" customHeight="1" x14ac:dyDescent="0.2">
      <c r="A39" s="734" t="s">
        <v>864</v>
      </c>
      <c r="B39" s="650"/>
      <c r="C39" s="650"/>
      <c r="D39" s="742"/>
      <c r="E39" s="650"/>
      <c r="F39" s="650"/>
      <c r="G39" s="650"/>
      <c r="H39" s="650"/>
    </row>
    <row r="40" spans="1:10" ht="14.45" customHeight="1" x14ac:dyDescent="0.2">
      <c r="A40" s="734" t="s">
        <v>23</v>
      </c>
      <c r="B40" s="650"/>
      <c r="C40" s="650"/>
      <c r="D40" s="742"/>
      <c r="E40" s="650"/>
      <c r="F40" s="650"/>
      <c r="G40" s="650"/>
      <c r="H40" s="650"/>
    </row>
    <row r="41" spans="1:10" ht="49.15" customHeight="1" x14ac:dyDescent="0.2">
      <c r="A41" s="3096" t="s">
        <v>969</v>
      </c>
      <c r="B41" s="3096"/>
      <c r="C41" s="3096"/>
      <c r="D41" s="3096"/>
      <c r="E41" s="3096"/>
      <c r="F41" s="3096"/>
      <c r="G41" s="3096"/>
      <c r="H41" s="3096"/>
    </row>
    <row r="42" spans="1:10" x14ac:dyDescent="0.2">
      <c r="A42" s="734"/>
      <c r="B42" s="292"/>
      <c r="C42" s="292"/>
      <c r="D42" s="387"/>
      <c r="E42" s="292"/>
      <c r="F42" s="292"/>
      <c r="G42" s="292"/>
      <c r="H42" s="292"/>
    </row>
    <row r="43" spans="1:10" x14ac:dyDescent="0.2">
      <c r="A43" s="734"/>
      <c r="B43" s="292"/>
      <c r="C43" s="292"/>
      <c r="D43" s="387"/>
      <c r="E43" s="292"/>
      <c r="F43" s="292"/>
      <c r="G43" s="292"/>
      <c r="H43" s="292"/>
    </row>
  </sheetData>
  <mergeCells count="14">
    <mergeCell ref="C9:D9"/>
    <mergeCell ref="E9:F9"/>
    <mergeCell ref="G9:H9"/>
    <mergeCell ref="A41:H41"/>
    <mergeCell ref="A2:H2"/>
    <mergeCell ref="A3:H3"/>
    <mergeCell ref="A4:H4"/>
    <mergeCell ref="A6:A10"/>
    <mergeCell ref="C7:D7"/>
    <mergeCell ref="E7:F7"/>
    <mergeCell ref="G7:H7"/>
    <mergeCell ref="C8:D8"/>
    <mergeCell ref="E8:F8"/>
    <mergeCell ref="G8:H8"/>
  </mergeCells>
  <printOptions horizontalCentered="1"/>
  <pageMargins left="0.7" right="0.7" top="0.5" bottom="0.5" header="0.3" footer="0.3"/>
  <pageSetup scale="83"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N37"/>
  <sheetViews>
    <sheetView zoomScaleNormal="100" zoomScaleSheetLayoutView="100" workbookViewId="0">
      <pane ySplit="9" topLeftCell="A10" activePane="bottomLeft" state="frozen"/>
      <selection activeCell="D10" sqref="D10"/>
      <selection pane="bottomLeft" activeCell="D10" sqref="D10"/>
    </sheetView>
  </sheetViews>
  <sheetFormatPr defaultColWidth="9.140625" defaultRowHeight="12.75" x14ac:dyDescent="0.2"/>
  <cols>
    <col min="1" max="1" width="1.85546875" style="105" customWidth="1"/>
    <col min="2" max="2" width="31.7109375" style="105" customWidth="1"/>
    <col min="3" max="3" width="14.7109375" style="105" customWidth="1"/>
    <col min="4" max="4" width="12" style="105" customWidth="1"/>
    <col min="5" max="5" width="14.140625" style="105" customWidth="1"/>
    <col min="6" max="6" width="14.7109375" style="105" customWidth="1"/>
    <col min="7" max="7" width="14.85546875" style="105" customWidth="1"/>
    <col min="8" max="8" width="15.28515625" style="105" customWidth="1"/>
    <col min="9" max="9" width="11.7109375" style="105" customWidth="1"/>
    <col min="10" max="10" width="13.5703125" style="105" customWidth="1"/>
    <col min="11" max="11" width="13.85546875" style="105" customWidth="1"/>
    <col min="12" max="12" width="12" style="143" customWidth="1"/>
    <col min="13" max="18" width="9.140625" style="105"/>
    <col min="19" max="19" width="12.85546875" style="105" bestFit="1" customWidth="1"/>
    <col min="20" max="20" width="19.85546875" style="105" bestFit="1" customWidth="1"/>
    <col min="21" max="22" width="20.28515625" style="105" bestFit="1" customWidth="1"/>
    <col min="23" max="23" width="19.85546875" style="105" bestFit="1" customWidth="1"/>
    <col min="24" max="24" width="20.28515625" style="105" bestFit="1" customWidth="1"/>
    <col min="25" max="25" width="12.85546875" style="105" bestFit="1" customWidth="1"/>
    <col min="26" max="26" width="15" style="105" bestFit="1" customWidth="1"/>
    <col min="27" max="27" width="12" style="105" bestFit="1" customWidth="1"/>
    <col min="28" max="16384" width="9.140625" style="105"/>
  </cols>
  <sheetData>
    <row r="1" spans="1:12" x14ac:dyDescent="0.2">
      <c r="A1" s="32"/>
      <c r="B1" s="33"/>
      <c r="C1" s="33"/>
      <c r="D1" s="33"/>
      <c r="E1" s="33"/>
      <c r="F1" s="33"/>
      <c r="G1" s="33"/>
      <c r="H1" s="33"/>
      <c r="I1" s="33"/>
      <c r="J1" s="33"/>
      <c r="K1" s="33"/>
      <c r="L1" s="34"/>
    </row>
    <row r="2" spans="1:12" ht="20.25" x14ac:dyDescent="0.3">
      <c r="A2" s="2583" t="s">
        <v>412</v>
      </c>
      <c r="B2" s="2584"/>
      <c r="C2" s="2584"/>
      <c r="D2" s="2584"/>
      <c r="E2" s="2584"/>
      <c r="F2" s="2584"/>
      <c r="G2" s="2584"/>
      <c r="H2" s="2584"/>
      <c r="I2" s="2584"/>
      <c r="J2" s="2584"/>
      <c r="K2" s="2584"/>
      <c r="L2" s="2585"/>
    </row>
    <row r="3" spans="1:12" ht="18" x14ac:dyDescent="0.25">
      <c r="A3" s="2549" t="s">
        <v>230</v>
      </c>
      <c r="B3" s="2550"/>
      <c r="C3" s="2550"/>
      <c r="D3" s="2550"/>
      <c r="E3" s="2550"/>
      <c r="F3" s="2550"/>
      <c r="G3" s="2550"/>
      <c r="H3" s="2550"/>
      <c r="I3" s="2550"/>
      <c r="J3" s="2550"/>
      <c r="K3" s="2550"/>
      <c r="L3" s="2551"/>
    </row>
    <row r="4" spans="1:12" ht="20.25" customHeight="1" x14ac:dyDescent="0.25">
      <c r="A4" s="2549" t="s">
        <v>350</v>
      </c>
      <c r="B4" s="2550"/>
      <c r="C4" s="2550"/>
      <c r="D4" s="2550"/>
      <c r="E4" s="2550"/>
      <c r="F4" s="2550"/>
      <c r="G4" s="2550"/>
      <c r="H4" s="2550"/>
      <c r="I4" s="2550"/>
      <c r="J4" s="2550"/>
      <c r="K4" s="2550"/>
      <c r="L4" s="2551"/>
    </row>
    <row r="5" spans="1:12" ht="13.5" thickBot="1" x14ac:dyDescent="0.25">
      <c r="A5" s="814"/>
      <c r="B5" s="37"/>
      <c r="C5" s="37"/>
      <c r="D5" s="37"/>
      <c r="E5" s="37"/>
      <c r="F5" s="37"/>
      <c r="G5" s="38"/>
      <c r="H5" s="38"/>
      <c r="I5" s="38"/>
      <c r="J5" s="38"/>
      <c r="K5" s="38"/>
      <c r="L5" s="39"/>
    </row>
    <row r="6" spans="1:12" x14ac:dyDescent="0.2">
      <c r="A6" s="815"/>
      <c r="B6" s="816"/>
      <c r="C6" s="817"/>
      <c r="D6" s="816"/>
      <c r="E6" s="818"/>
      <c r="F6" s="816"/>
      <c r="G6" s="818"/>
      <c r="H6" s="819"/>
      <c r="I6" s="820"/>
      <c r="J6" s="820"/>
      <c r="K6" s="818"/>
      <c r="L6" s="821"/>
    </row>
    <row r="7" spans="1:12" ht="18" customHeight="1" x14ac:dyDescent="0.2">
      <c r="A7" s="3276" t="s">
        <v>199</v>
      </c>
      <c r="B7" s="3169"/>
      <c r="C7" s="3277" t="s">
        <v>49</v>
      </c>
      <c r="D7" s="3170"/>
      <c r="E7" s="3278" t="s">
        <v>128</v>
      </c>
      <c r="F7" s="3170"/>
      <c r="G7" s="822" t="s">
        <v>208</v>
      </c>
      <c r="H7" s="823"/>
      <c r="I7" s="824" t="s">
        <v>191</v>
      </c>
      <c r="J7" s="825"/>
      <c r="K7" s="826" t="s">
        <v>192</v>
      </c>
      <c r="L7" s="827"/>
    </row>
    <row r="8" spans="1:12" ht="12.75" customHeight="1" x14ac:dyDescent="0.2">
      <c r="A8" s="3276"/>
      <c r="B8" s="3169"/>
      <c r="C8" s="3277"/>
      <c r="D8" s="3170"/>
      <c r="E8" s="3278"/>
      <c r="F8" s="3170"/>
      <c r="G8" s="828" t="s">
        <v>15</v>
      </c>
      <c r="H8" s="829"/>
      <c r="I8" s="830" t="s">
        <v>15</v>
      </c>
      <c r="J8" s="831"/>
      <c r="K8" s="832" t="s">
        <v>15</v>
      </c>
      <c r="L8" s="833"/>
    </row>
    <row r="9" spans="1:12" ht="13.5" thickBot="1" x14ac:dyDescent="0.25">
      <c r="A9" s="834"/>
      <c r="B9" s="835"/>
      <c r="C9" s="836"/>
      <c r="D9" s="835"/>
      <c r="E9" s="837"/>
      <c r="F9" s="835"/>
      <c r="G9" s="837"/>
      <c r="H9" s="838"/>
      <c r="I9" s="839"/>
      <c r="J9" s="839"/>
      <c r="K9" s="837"/>
      <c r="L9" s="840"/>
    </row>
    <row r="10" spans="1:12" ht="4.5" customHeight="1" x14ac:dyDescent="0.2">
      <c r="A10" s="478"/>
      <c r="B10" s="841"/>
      <c r="C10" s="842"/>
      <c r="D10" s="481"/>
      <c r="E10" s="843"/>
      <c r="F10" s="482"/>
      <c r="G10" s="844"/>
      <c r="H10" s="845"/>
      <c r="I10" s="846"/>
      <c r="J10" s="847"/>
      <c r="K10" s="846"/>
      <c r="L10" s="848"/>
    </row>
    <row r="11" spans="1:12" ht="21" customHeight="1" x14ac:dyDescent="0.2">
      <c r="A11" s="3279" t="s">
        <v>970</v>
      </c>
      <c r="B11" s="3280"/>
      <c r="C11" s="2308">
        <v>41</v>
      </c>
      <c r="D11" s="2511">
        <f>C11/$C$27</f>
        <v>2.8571428571428571E-2</v>
      </c>
      <c r="E11" s="849">
        <v>69446</v>
      </c>
      <c r="F11" s="2511">
        <f>E11/$E$27</f>
        <v>6.6781421290508704E-3</v>
      </c>
      <c r="G11" s="2312">
        <v>193.45</v>
      </c>
      <c r="H11" s="2514" t="s">
        <v>386</v>
      </c>
      <c r="I11" s="850">
        <v>188.64</v>
      </c>
      <c r="J11" s="2517" t="s">
        <v>386</v>
      </c>
      <c r="K11" s="2028" t="s">
        <v>33</v>
      </c>
      <c r="L11" s="2509" t="s">
        <v>33</v>
      </c>
    </row>
    <row r="12" spans="1:12" ht="16.5" customHeight="1" x14ac:dyDescent="0.25">
      <c r="A12" s="3281" t="s">
        <v>827</v>
      </c>
      <c r="B12" s="3282"/>
      <c r="C12" s="2309">
        <v>59</v>
      </c>
      <c r="D12" s="2512">
        <f t="shared" ref="D12:D26" si="0">C12/$C$27</f>
        <v>4.1114982578397213E-2</v>
      </c>
      <c r="E12" s="851">
        <v>73011</v>
      </c>
      <c r="F12" s="2512">
        <f t="shared" ref="F12:F26" si="1">E12/$E$27</f>
        <v>7.0209635541879029E-3</v>
      </c>
      <c r="G12" s="905">
        <v>3331</v>
      </c>
      <c r="H12" s="2515">
        <f t="shared" ref="H12:H18" si="2">G12/$G$27</f>
        <v>3.2222259024321993E-3</v>
      </c>
      <c r="I12" s="2315">
        <v>1828</v>
      </c>
      <c r="J12" s="2518">
        <f t="shared" ref="J12:J18" si="3">I12/$I$27</f>
        <v>2.99033283304149E-3</v>
      </c>
      <c r="K12" s="1733" t="s">
        <v>33</v>
      </c>
      <c r="L12" s="2510" t="s">
        <v>33</v>
      </c>
    </row>
    <row r="13" spans="1:12" ht="16.5" customHeight="1" x14ac:dyDescent="0.2">
      <c r="A13" s="2769" t="s">
        <v>210</v>
      </c>
      <c r="B13" s="2770"/>
      <c r="C13" s="2309">
        <v>468</v>
      </c>
      <c r="D13" s="2512">
        <f t="shared" si="0"/>
        <v>0.32613240418118467</v>
      </c>
      <c r="E13" s="851">
        <v>5148170</v>
      </c>
      <c r="F13" s="2512">
        <f t="shared" si="1"/>
        <v>0.49506394845658236</v>
      </c>
      <c r="G13" s="905">
        <v>539473.68000000005</v>
      </c>
      <c r="H13" s="2515">
        <f t="shared" si="2"/>
        <v>0.5218571195966436</v>
      </c>
      <c r="I13" s="2316">
        <v>357586.27</v>
      </c>
      <c r="J13" s="2518">
        <f t="shared" si="3"/>
        <v>0.58495731062682665</v>
      </c>
      <c r="K13" s="1733" t="s">
        <v>33</v>
      </c>
      <c r="L13" s="2510" t="s">
        <v>33</v>
      </c>
    </row>
    <row r="14" spans="1:12" ht="16.5" customHeight="1" x14ac:dyDescent="0.2">
      <c r="A14" s="2769" t="s">
        <v>211</v>
      </c>
      <c r="B14" s="2770"/>
      <c r="C14" s="2309">
        <v>487</v>
      </c>
      <c r="D14" s="2512">
        <f t="shared" si="0"/>
        <v>0.33937282229965154</v>
      </c>
      <c r="E14" s="851">
        <v>2954596</v>
      </c>
      <c r="F14" s="2512">
        <f t="shared" si="1"/>
        <v>0.28412308875853448</v>
      </c>
      <c r="G14" s="905">
        <v>296994.86</v>
      </c>
      <c r="H14" s="2515">
        <f t="shared" si="2"/>
        <v>0.28729646676110016</v>
      </c>
      <c r="I14" s="2316">
        <v>164754.99</v>
      </c>
      <c r="J14" s="2518">
        <f t="shared" si="3"/>
        <v>0.26951436324093125</v>
      </c>
      <c r="K14" s="1733" t="s">
        <v>33</v>
      </c>
      <c r="L14" s="2510" t="s">
        <v>33</v>
      </c>
    </row>
    <row r="15" spans="1:12" ht="16.5" customHeight="1" x14ac:dyDescent="0.2">
      <c r="A15" s="2769" t="s">
        <v>212</v>
      </c>
      <c r="B15" s="2770"/>
      <c r="C15" s="2309">
        <v>238</v>
      </c>
      <c r="D15" s="2512">
        <f t="shared" si="0"/>
        <v>0.16585365853658537</v>
      </c>
      <c r="E15" s="851">
        <v>1851577</v>
      </c>
      <c r="F15" s="2512">
        <f t="shared" si="1"/>
        <v>0.1780533705163958</v>
      </c>
      <c r="G15" s="905">
        <v>169752.63</v>
      </c>
      <c r="H15" s="2515">
        <f t="shared" si="2"/>
        <v>0.16420934295766715</v>
      </c>
      <c r="I15" s="2316">
        <v>79758.87</v>
      </c>
      <c r="J15" s="2518">
        <f t="shared" si="3"/>
        <v>0.13047350529939161</v>
      </c>
      <c r="K15" s="1733" t="s">
        <v>33</v>
      </c>
      <c r="L15" s="2510" t="s">
        <v>33</v>
      </c>
    </row>
    <row r="16" spans="1:12" ht="16.5" customHeight="1" x14ac:dyDescent="0.2">
      <c r="A16" s="2769" t="s">
        <v>213</v>
      </c>
      <c r="B16" s="2770"/>
      <c r="C16" s="2309">
        <v>72</v>
      </c>
      <c r="D16" s="2512">
        <f t="shared" si="0"/>
        <v>5.0174216027874564E-2</v>
      </c>
      <c r="E16" s="851">
        <v>175669</v>
      </c>
      <c r="F16" s="2512">
        <f t="shared" si="1"/>
        <v>1.6892874314837967E-2</v>
      </c>
      <c r="G16" s="905">
        <v>14976.01</v>
      </c>
      <c r="H16" s="2515">
        <f t="shared" si="2"/>
        <v>1.4486967078079749E-2</v>
      </c>
      <c r="I16" s="2316">
        <v>5423.74</v>
      </c>
      <c r="J16" s="2518">
        <f t="shared" si="3"/>
        <v>8.872422210000246E-3</v>
      </c>
      <c r="K16" s="1733" t="s">
        <v>33</v>
      </c>
      <c r="L16" s="2510" t="s">
        <v>33</v>
      </c>
    </row>
    <row r="17" spans="1:14" ht="16.5" customHeight="1" x14ac:dyDescent="0.2">
      <c r="A17" s="2769" t="s">
        <v>214</v>
      </c>
      <c r="B17" s="2770"/>
      <c r="C17" s="2309">
        <v>38</v>
      </c>
      <c r="D17" s="2512">
        <f t="shared" si="0"/>
        <v>2.64808362369338E-2</v>
      </c>
      <c r="E17" s="851">
        <v>55727</v>
      </c>
      <c r="F17" s="2512">
        <f t="shared" si="1"/>
        <v>5.3588806616020768E-3</v>
      </c>
      <c r="G17" s="905">
        <v>4790.21</v>
      </c>
      <c r="H17" s="2515">
        <f t="shared" si="2"/>
        <v>4.6337852717171259E-3</v>
      </c>
      <c r="I17" s="2316">
        <v>1204.32</v>
      </c>
      <c r="J17" s="2518">
        <f t="shared" si="3"/>
        <v>1.9700862349499599E-3</v>
      </c>
      <c r="K17" s="1733" t="s">
        <v>33</v>
      </c>
      <c r="L17" s="2510" t="s">
        <v>33</v>
      </c>
    </row>
    <row r="18" spans="1:14" ht="16.5" customHeight="1" x14ac:dyDescent="0.2">
      <c r="A18" s="2769" t="s">
        <v>215</v>
      </c>
      <c r="B18" s="2770"/>
      <c r="C18" s="2309">
        <v>10</v>
      </c>
      <c r="D18" s="2512">
        <f t="shared" si="0"/>
        <v>6.9686411149825784E-3</v>
      </c>
      <c r="E18" s="851">
        <v>51201</v>
      </c>
      <c r="F18" s="2512">
        <f t="shared" si="1"/>
        <v>4.9236465044715837E-3</v>
      </c>
      <c r="G18" s="905">
        <v>3691.65</v>
      </c>
      <c r="H18" s="2515">
        <f t="shared" si="2"/>
        <v>3.5710988450056527E-3</v>
      </c>
      <c r="I18" s="2316">
        <v>545.59</v>
      </c>
      <c r="J18" s="2518">
        <f t="shared" si="3"/>
        <v>8.9250311289885476E-4</v>
      </c>
      <c r="K18" s="1733" t="s">
        <v>33</v>
      </c>
      <c r="L18" s="2510" t="s">
        <v>33</v>
      </c>
    </row>
    <row r="19" spans="1:14" ht="16.5" customHeight="1" x14ac:dyDescent="0.2">
      <c r="A19" s="2769" t="s">
        <v>216</v>
      </c>
      <c r="B19" s="2770"/>
      <c r="C19" s="2309">
        <v>8</v>
      </c>
      <c r="D19" s="2512">
        <f t="shared" si="0"/>
        <v>5.5749128919860627E-3</v>
      </c>
      <c r="E19" s="851">
        <v>9743</v>
      </c>
      <c r="F19" s="2512">
        <f t="shared" si="1"/>
        <v>9.3691701125108188E-4</v>
      </c>
      <c r="G19" s="905">
        <v>226.71</v>
      </c>
      <c r="H19" s="2512" t="s">
        <v>386</v>
      </c>
      <c r="I19" s="2317">
        <v>12.77</v>
      </c>
      <c r="J19" s="2518" t="s">
        <v>386</v>
      </c>
      <c r="K19" s="1733" t="s">
        <v>33</v>
      </c>
      <c r="L19" s="2510" t="s">
        <v>33</v>
      </c>
    </row>
    <row r="20" spans="1:14" ht="16.5" customHeight="1" x14ac:dyDescent="0.2">
      <c r="A20" s="2769" t="s">
        <v>217</v>
      </c>
      <c r="B20" s="2770"/>
      <c r="C20" s="2309">
        <v>3</v>
      </c>
      <c r="D20" s="2512">
        <f t="shared" si="0"/>
        <v>2.0905923344947735E-3</v>
      </c>
      <c r="E20" s="851">
        <v>3018</v>
      </c>
      <c r="F20" s="2512" t="s">
        <v>386</v>
      </c>
      <c r="G20" s="905">
        <v>154.32</v>
      </c>
      <c r="H20" s="2512" t="s">
        <v>386</v>
      </c>
      <c r="I20" s="1727" t="s">
        <v>33</v>
      </c>
      <c r="J20" s="2519" t="s">
        <v>33</v>
      </c>
      <c r="K20" s="853">
        <v>2.254</v>
      </c>
      <c r="L20" s="2504">
        <f t="shared" ref="L20:L25" si="4">K20/$K$27</f>
        <v>7.5431539352239178E-3</v>
      </c>
    </row>
    <row r="21" spans="1:14" ht="16.5" customHeight="1" x14ac:dyDescent="0.2">
      <c r="A21" s="2769" t="s">
        <v>218</v>
      </c>
      <c r="B21" s="2770"/>
      <c r="C21" s="2309">
        <v>1</v>
      </c>
      <c r="D21" s="2512">
        <f t="shared" si="0"/>
        <v>6.9686411149825784E-4</v>
      </c>
      <c r="E21" s="851">
        <v>885</v>
      </c>
      <c r="F21" s="2512" t="s">
        <v>386</v>
      </c>
      <c r="G21" s="905">
        <v>30.93</v>
      </c>
      <c r="H21" s="2515" t="s">
        <v>386</v>
      </c>
      <c r="I21" s="1726" t="s">
        <v>33</v>
      </c>
      <c r="J21" s="2519" t="s">
        <v>33</v>
      </c>
      <c r="K21" s="854">
        <v>5.3730000000000002</v>
      </c>
      <c r="L21" s="2504">
        <f t="shared" si="4"/>
        <v>1.7981085223583902E-2</v>
      </c>
    </row>
    <row r="22" spans="1:14" ht="16.5" customHeight="1" x14ac:dyDescent="0.2">
      <c r="A22" s="2769" t="s">
        <v>219</v>
      </c>
      <c r="B22" s="2770"/>
      <c r="C22" s="2310">
        <v>2</v>
      </c>
      <c r="D22" s="2512">
        <f t="shared" si="0"/>
        <v>1.3937282229965157E-3</v>
      </c>
      <c r="E22" s="851">
        <v>1074</v>
      </c>
      <c r="F22" s="2512" t="s">
        <v>386</v>
      </c>
      <c r="G22" s="2314">
        <v>5.99</v>
      </c>
      <c r="H22" s="2512" t="s">
        <v>386</v>
      </c>
      <c r="I22" s="1727" t="s">
        <v>33</v>
      </c>
      <c r="J22" s="2519" t="s">
        <v>33</v>
      </c>
      <c r="K22" s="854">
        <v>1.3069999999999999</v>
      </c>
      <c r="L22" s="2504">
        <f t="shared" si="4"/>
        <v>4.3739583821373823E-3</v>
      </c>
    </row>
    <row r="23" spans="1:14" ht="16.5" customHeight="1" x14ac:dyDescent="0.2">
      <c r="A23" s="2769" t="s">
        <v>220</v>
      </c>
      <c r="B23" s="2770"/>
      <c r="C23" s="2309">
        <v>1</v>
      </c>
      <c r="D23" s="2512">
        <f t="shared" si="0"/>
        <v>6.9686411149825784E-4</v>
      </c>
      <c r="E23" s="851">
        <v>2779</v>
      </c>
      <c r="F23" s="2512" t="s">
        <v>386</v>
      </c>
      <c r="G23" s="905">
        <v>252.94</v>
      </c>
      <c r="H23" s="2512" t="s">
        <v>386</v>
      </c>
      <c r="I23" s="1727" t="s">
        <v>33</v>
      </c>
      <c r="J23" s="2519" t="s">
        <v>33</v>
      </c>
      <c r="K23" s="854">
        <v>97.070999999999998</v>
      </c>
      <c r="L23" s="2504">
        <f t="shared" si="4"/>
        <v>0.32485425716331895</v>
      </c>
      <c r="N23" s="143"/>
    </row>
    <row r="24" spans="1:14" ht="16.5" customHeight="1" x14ac:dyDescent="0.2">
      <c r="A24" s="2769" t="s">
        <v>221</v>
      </c>
      <c r="B24" s="2770"/>
      <c r="C24" s="2310">
        <v>1</v>
      </c>
      <c r="D24" s="2512">
        <f t="shared" si="0"/>
        <v>6.9686411149825784E-4</v>
      </c>
      <c r="E24" s="851">
        <v>606</v>
      </c>
      <c r="F24" s="2512" t="s">
        <v>386</v>
      </c>
      <c r="G24" s="2314">
        <v>7.77</v>
      </c>
      <c r="H24" s="2515" t="s">
        <v>386</v>
      </c>
      <c r="I24" s="1726" t="s">
        <v>33</v>
      </c>
      <c r="J24" s="2519" t="s">
        <v>33</v>
      </c>
      <c r="K24" s="854">
        <v>3.302</v>
      </c>
      <c r="L24" s="2504">
        <f t="shared" si="4"/>
        <v>1.1050352393127497E-2</v>
      </c>
    </row>
    <row r="25" spans="1:14" ht="16.5" customHeight="1" x14ac:dyDescent="0.2">
      <c r="A25" s="2769" t="s">
        <v>222</v>
      </c>
      <c r="B25" s="2770"/>
      <c r="C25" s="2309">
        <v>4</v>
      </c>
      <c r="D25" s="2512">
        <f t="shared" si="0"/>
        <v>2.7874564459930314E-3</v>
      </c>
      <c r="E25" s="851">
        <v>1498</v>
      </c>
      <c r="F25" s="2512" t="s">
        <v>386</v>
      </c>
      <c r="G25" s="905">
        <v>68.739999999999995</v>
      </c>
      <c r="H25" s="2512" t="s">
        <v>386</v>
      </c>
      <c r="I25" s="1727" t="s">
        <v>33</v>
      </c>
      <c r="J25" s="2519" t="s">
        <v>33</v>
      </c>
      <c r="K25" s="854">
        <v>189.50700000000001</v>
      </c>
      <c r="L25" s="2504">
        <f t="shared" si="4"/>
        <v>0.63419719290260823</v>
      </c>
    </row>
    <row r="26" spans="1:14" ht="16.5" customHeight="1" x14ac:dyDescent="0.2">
      <c r="A26" s="3279" t="s">
        <v>413</v>
      </c>
      <c r="B26" s="3280"/>
      <c r="C26" s="2308">
        <f>SUM(C13:C25)</f>
        <v>1333</v>
      </c>
      <c r="D26" s="2511">
        <f t="shared" si="0"/>
        <v>0.92891986062717768</v>
      </c>
      <c r="E26" s="849">
        <f>SUM(E12:E25)</f>
        <v>10329554</v>
      </c>
      <c r="F26" s="2511">
        <f t="shared" si="1"/>
        <v>0.99332185787094918</v>
      </c>
      <c r="G26" s="2312">
        <f>SUM(G13:G25)</f>
        <v>1030426.44</v>
      </c>
      <c r="H26" s="2514">
        <f>G26/G27</f>
        <v>0.99677777409756785</v>
      </c>
      <c r="I26" s="1729">
        <f>SUM(I12:I25)</f>
        <v>611114.54999999993</v>
      </c>
      <c r="J26" s="2520"/>
      <c r="K26" s="1732">
        <f>K27</f>
        <v>298.81400000000002</v>
      </c>
      <c r="L26" s="2505"/>
    </row>
    <row r="27" spans="1:14" ht="16.5" customHeight="1" x14ac:dyDescent="0.2">
      <c r="A27" s="3283" t="s">
        <v>22</v>
      </c>
      <c r="B27" s="3284"/>
      <c r="C27" s="2311">
        <v>1435</v>
      </c>
      <c r="D27" s="2513">
        <v>1</v>
      </c>
      <c r="E27" s="855">
        <f>E26+E11</f>
        <v>10399000</v>
      </c>
      <c r="F27" s="2513">
        <v>1</v>
      </c>
      <c r="G27" s="2313">
        <f>G26+G12</f>
        <v>1033757.44</v>
      </c>
      <c r="H27" s="2516">
        <v>1</v>
      </c>
      <c r="I27" s="1728">
        <f>SUM(I11:I19)</f>
        <v>611303.18999999994</v>
      </c>
      <c r="J27" s="2521">
        <v>1</v>
      </c>
      <c r="K27" s="1731">
        <f>SUM(K20:K25)</f>
        <v>298.81400000000002</v>
      </c>
      <c r="L27" s="2506">
        <v>1</v>
      </c>
    </row>
    <row r="28" spans="1:14" ht="16.5" customHeight="1" x14ac:dyDescent="0.2">
      <c r="A28" s="3285" t="s">
        <v>223</v>
      </c>
      <c r="B28" s="3286"/>
      <c r="C28" s="758">
        <f>SUM(C12:C19)</f>
        <v>1380</v>
      </c>
      <c r="D28" s="2512">
        <f>C28/C27</f>
        <v>0.9616724738675958</v>
      </c>
      <c r="E28" s="851">
        <f>SUM(E12:E19)</f>
        <v>10319694</v>
      </c>
      <c r="F28" s="2512">
        <f>E28/E27</f>
        <v>0.99237368977786322</v>
      </c>
      <c r="G28" s="856">
        <f>SUM(G12:G19)</f>
        <v>1033236.75</v>
      </c>
      <c r="H28" s="2515">
        <f>G28/G27</f>
        <v>0.99949631317768317</v>
      </c>
      <c r="I28" s="852">
        <f>I27</f>
        <v>611303.18999999994</v>
      </c>
      <c r="J28" s="2522">
        <v>1</v>
      </c>
      <c r="K28" s="1733" t="s">
        <v>33</v>
      </c>
      <c r="L28" s="2507" t="s">
        <v>33</v>
      </c>
    </row>
    <row r="29" spans="1:14" ht="16.5" customHeight="1" x14ac:dyDescent="0.2">
      <c r="A29" s="2769" t="s">
        <v>224</v>
      </c>
      <c r="B29" s="2770"/>
      <c r="C29" s="1725">
        <f>SUM(C20:C25)</f>
        <v>12</v>
      </c>
      <c r="D29" s="2512">
        <f>C29/C27</f>
        <v>8.3623693379790941E-3</v>
      </c>
      <c r="E29" s="857">
        <f>SUM(E20:E25)</f>
        <v>9860</v>
      </c>
      <c r="F29" s="2512">
        <f>E29/E27</f>
        <v>9.4816809308587364E-4</v>
      </c>
      <c r="G29" s="856">
        <f>SUM(G20:G25)</f>
        <v>520.68999999999994</v>
      </c>
      <c r="H29" s="2515">
        <f>G29/G27</f>
        <v>5.0368682231684834E-4</v>
      </c>
      <c r="I29" s="1726" t="s">
        <v>33</v>
      </c>
      <c r="J29" s="2523" t="s">
        <v>33</v>
      </c>
      <c r="K29" s="1730">
        <f>K27</f>
        <v>298.81400000000002</v>
      </c>
      <c r="L29" s="2508">
        <v>1</v>
      </c>
    </row>
    <row r="30" spans="1:14" ht="15" customHeight="1" thickBot="1" x14ac:dyDescent="0.25">
      <c r="A30" s="502"/>
      <c r="B30" s="96"/>
      <c r="C30" s="858"/>
      <c r="D30" s="858"/>
      <c r="E30" s="859"/>
      <c r="F30" s="562"/>
      <c r="G30" s="859"/>
      <c r="H30" s="860"/>
      <c r="I30" s="859"/>
      <c r="J30" s="860"/>
      <c r="K30" s="859"/>
      <c r="L30" s="563"/>
    </row>
    <row r="32" spans="1:14" x14ac:dyDescent="0.2">
      <c r="A32" s="2053" t="s">
        <v>926</v>
      </c>
      <c r="B32" s="2053"/>
      <c r="C32" s="2053"/>
      <c r="D32" s="2053"/>
      <c r="E32" s="2053"/>
      <c r="F32" s="2053"/>
      <c r="G32" s="2053"/>
      <c r="H32" s="2053"/>
      <c r="I32" s="2053"/>
      <c r="J32" s="2053"/>
      <c r="K32" s="2053"/>
      <c r="L32" s="2053"/>
    </row>
    <row r="33" spans="1:12" x14ac:dyDescent="0.2">
      <c r="A33" s="2053" t="s">
        <v>414</v>
      </c>
      <c r="B33" s="2053"/>
      <c r="C33" s="2053"/>
      <c r="D33" s="2053"/>
      <c r="E33" s="2053"/>
      <c r="F33" s="2053"/>
      <c r="G33" s="2053"/>
      <c r="H33" s="2053"/>
      <c r="I33" s="2053"/>
      <c r="J33" s="2053"/>
      <c r="K33" s="2053"/>
      <c r="L33" s="2053"/>
    </row>
    <row r="34" spans="1:12" ht="34.15" customHeight="1" x14ac:dyDescent="0.2">
      <c r="A34" s="3002" t="s">
        <v>968</v>
      </c>
      <c r="B34" s="3002"/>
      <c r="C34" s="3002"/>
      <c r="D34" s="3002"/>
      <c r="E34" s="3002"/>
      <c r="F34" s="3002"/>
      <c r="G34" s="3002"/>
      <c r="H34" s="3002"/>
      <c r="I34" s="3002"/>
      <c r="J34" s="3002"/>
      <c r="K34" s="3002"/>
      <c r="L34" s="3002"/>
    </row>
    <row r="35" spans="1:12" x14ac:dyDescent="0.2">
      <c r="A35" s="2053" t="s">
        <v>415</v>
      </c>
      <c r="B35" s="2053"/>
      <c r="C35" s="2053"/>
      <c r="D35" s="2053"/>
      <c r="E35" s="2053"/>
      <c r="F35" s="2053"/>
      <c r="G35" s="2053"/>
      <c r="H35" s="2053"/>
      <c r="I35" s="2053"/>
      <c r="J35" s="2053"/>
      <c r="K35" s="2053"/>
      <c r="L35" s="2053"/>
    </row>
    <row r="36" spans="1:12" x14ac:dyDescent="0.2">
      <c r="A36" s="2053" t="s">
        <v>416</v>
      </c>
      <c r="B36" s="2053"/>
      <c r="C36" s="2053"/>
      <c r="D36" s="2053"/>
      <c r="E36" s="2053"/>
      <c r="F36" s="2053"/>
      <c r="G36" s="2053"/>
      <c r="H36" s="2053"/>
      <c r="I36" s="2053"/>
      <c r="J36" s="2053"/>
      <c r="K36" s="2053"/>
      <c r="L36" s="2053"/>
    </row>
    <row r="37" spans="1:12" ht="24" customHeight="1" x14ac:dyDescent="0.2">
      <c r="A37" s="2877" t="s">
        <v>898</v>
      </c>
      <c r="B37" s="2877"/>
      <c r="C37" s="2877"/>
      <c r="D37" s="2877"/>
      <c r="E37" s="2877"/>
      <c r="F37" s="2877"/>
      <c r="G37" s="2877"/>
      <c r="H37" s="2877"/>
      <c r="I37" s="2877"/>
      <c r="J37" s="2877"/>
      <c r="K37" s="2877"/>
      <c r="L37" s="2877"/>
    </row>
  </sheetData>
  <mergeCells count="27">
    <mergeCell ref="A37:L37"/>
    <mergeCell ref="A29:B29"/>
    <mergeCell ref="A34:L34"/>
    <mergeCell ref="A23:B23"/>
    <mergeCell ref="A24:B24"/>
    <mergeCell ref="A25:B25"/>
    <mergeCell ref="A26:B26"/>
    <mergeCell ref="A27:B27"/>
    <mergeCell ref="A28:B28"/>
    <mergeCell ref="A22:B22"/>
    <mergeCell ref="A11:B11"/>
    <mergeCell ref="A12:B12"/>
    <mergeCell ref="A13:B13"/>
    <mergeCell ref="A14:B14"/>
    <mergeCell ref="A15:B15"/>
    <mergeCell ref="A16:B16"/>
    <mergeCell ref="A17:B17"/>
    <mergeCell ref="A18:B18"/>
    <mergeCell ref="A19:B19"/>
    <mergeCell ref="A20:B20"/>
    <mergeCell ref="A21:B21"/>
    <mergeCell ref="A2:L2"/>
    <mergeCell ref="A3:L3"/>
    <mergeCell ref="A4:L4"/>
    <mergeCell ref="A7:B8"/>
    <mergeCell ref="C7:D8"/>
    <mergeCell ref="E7:F8"/>
  </mergeCells>
  <printOptions horizontalCentered="1"/>
  <pageMargins left="0.7" right="0.7" top="0.75" bottom="0.5" header="0.3" footer="0.3"/>
  <pageSetup scale="72"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50"/>
  <sheetViews>
    <sheetView zoomScaleNormal="100" workbookViewId="0">
      <pane ySplit="9" topLeftCell="A10" activePane="bottomLeft" state="frozen"/>
      <selection activeCell="D10" sqref="D10"/>
      <selection pane="bottomLeft" activeCell="D10" sqref="D10"/>
    </sheetView>
  </sheetViews>
  <sheetFormatPr defaultRowHeight="12.75" x14ac:dyDescent="0.2"/>
  <cols>
    <col min="1" max="1" width="2.7109375" style="105" customWidth="1"/>
    <col min="2" max="3" width="3.7109375" style="105" customWidth="1"/>
    <col min="4" max="4" width="37.140625" style="105" customWidth="1"/>
    <col min="5" max="5" width="8.7109375" style="105" customWidth="1"/>
    <col min="6" max="6" width="5.140625" style="105" customWidth="1"/>
    <col min="7" max="7" width="13.7109375" style="423" customWidth="1"/>
    <col min="8" max="8" width="10.85546875" style="105" customWidth="1"/>
    <col min="9" max="9" width="5" style="105" customWidth="1"/>
    <col min="10" max="10" width="12.7109375" style="423" customWidth="1"/>
    <col min="11" max="11" width="8.7109375" style="105" customWidth="1"/>
    <col min="12" max="12" width="4.28515625" style="105" customWidth="1"/>
    <col min="13" max="13" width="10.42578125" style="423" customWidth="1"/>
    <col min="14" max="14" width="9.5703125" customWidth="1"/>
    <col min="15" max="15" width="4.85546875" customWidth="1"/>
    <col min="16" max="16" width="12" style="861" bestFit="1" customWidth="1"/>
    <col min="17" max="17" width="33.28515625" bestFit="1" customWidth="1"/>
  </cols>
  <sheetData>
    <row r="1" spans="1:16" x14ac:dyDescent="0.2">
      <c r="A1" s="32"/>
      <c r="B1" s="33"/>
      <c r="C1" s="33"/>
      <c r="D1" s="33"/>
      <c r="E1" s="33"/>
      <c r="F1" s="33"/>
      <c r="G1" s="473"/>
      <c r="H1" s="33"/>
      <c r="I1" s="33"/>
      <c r="J1" s="473"/>
      <c r="K1" s="33"/>
      <c r="L1" s="33"/>
      <c r="M1" s="473"/>
      <c r="N1" s="33"/>
      <c r="O1" s="34"/>
    </row>
    <row r="2" spans="1:16" ht="20.25" x14ac:dyDescent="0.3">
      <c r="A2" s="2583" t="s">
        <v>417</v>
      </c>
      <c r="B2" s="2584"/>
      <c r="C2" s="2584"/>
      <c r="D2" s="2584"/>
      <c r="E2" s="2584"/>
      <c r="F2" s="2584"/>
      <c r="G2" s="2584"/>
      <c r="H2" s="2584"/>
      <c r="I2" s="2584"/>
      <c r="J2" s="2584"/>
      <c r="K2" s="2584"/>
      <c r="L2" s="2584"/>
      <c r="M2" s="2584"/>
      <c r="N2" s="2584"/>
      <c r="O2" s="2585"/>
    </row>
    <row r="3" spans="1:16" ht="18" x14ac:dyDescent="0.2">
      <c r="A3" s="3256" t="s">
        <v>482</v>
      </c>
      <c r="B3" s="3257"/>
      <c r="C3" s="3257"/>
      <c r="D3" s="3257"/>
      <c r="E3" s="3257"/>
      <c r="F3" s="3257"/>
      <c r="G3" s="3257"/>
      <c r="H3" s="3257"/>
      <c r="I3" s="3257"/>
      <c r="J3" s="3257"/>
      <c r="K3" s="3257"/>
      <c r="L3" s="3257"/>
      <c r="M3" s="3257"/>
      <c r="N3" s="3257"/>
      <c r="O3" s="3258"/>
    </row>
    <row r="4" spans="1:16" ht="18" x14ac:dyDescent="0.2">
      <c r="A4" s="3256" t="s">
        <v>350</v>
      </c>
      <c r="B4" s="3257"/>
      <c r="C4" s="3257"/>
      <c r="D4" s="3257"/>
      <c r="E4" s="3257"/>
      <c r="F4" s="3257"/>
      <c r="G4" s="3257"/>
      <c r="H4" s="3257"/>
      <c r="I4" s="3257"/>
      <c r="J4" s="3257"/>
      <c r="K4" s="3257"/>
      <c r="L4" s="3257"/>
      <c r="M4" s="3257"/>
      <c r="N4" s="3257"/>
      <c r="O4" s="3258"/>
    </row>
    <row r="5" spans="1:16" ht="13.5" thickBot="1" x14ac:dyDescent="0.25">
      <c r="A5" s="814"/>
      <c r="B5" s="38"/>
      <c r="C5" s="38"/>
      <c r="D5" s="38"/>
      <c r="E5" s="38"/>
      <c r="F5" s="38"/>
      <c r="G5" s="38"/>
      <c r="H5" s="38"/>
      <c r="I5" s="38"/>
      <c r="J5" s="38"/>
      <c r="K5" s="38"/>
      <c r="L5" s="38"/>
      <c r="M5" s="38"/>
      <c r="N5" s="38"/>
      <c r="O5" s="39"/>
    </row>
    <row r="6" spans="1:16" ht="18" customHeight="1" x14ac:dyDescent="0.25">
      <c r="A6" s="3287" t="s">
        <v>150</v>
      </c>
      <c r="B6" s="3288"/>
      <c r="C6" s="3288"/>
      <c r="D6" s="3289"/>
      <c r="E6" s="3290" t="s">
        <v>418</v>
      </c>
      <c r="F6" s="3291"/>
      <c r="G6" s="3296"/>
      <c r="H6" s="3297"/>
      <c r="I6" s="862"/>
      <c r="J6" s="3296"/>
      <c r="K6" s="3297"/>
      <c r="L6" s="863"/>
      <c r="M6" s="3296"/>
      <c r="N6" s="3297"/>
      <c r="O6" s="864"/>
    </row>
    <row r="7" spans="1:16" ht="18" customHeight="1" x14ac:dyDescent="0.25">
      <c r="A7" s="3176"/>
      <c r="B7" s="3177"/>
      <c r="C7" s="3177"/>
      <c r="D7" s="3178"/>
      <c r="E7" s="3292"/>
      <c r="F7" s="3293"/>
      <c r="G7" s="3298" t="s">
        <v>208</v>
      </c>
      <c r="H7" s="3299"/>
      <c r="I7" s="3300"/>
      <c r="J7" s="3298" t="s">
        <v>191</v>
      </c>
      <c r="K7" s="3299"/>
      <c r="L7" s="3299"/>
      <c r="M7" s="3298" t="s">
        <v>192</v>
      </c>
      <c r="N7" s="3299"/>
      <c r="O7" s="3301"/>
    </row>
    <row r="8" spans="1:16" ht="18" customHeight="1" x14ac:dyDescent="0.2">
      <c r="A8" s="3176"/>
      <c r="B8" s="3177"/>
      <c r="C8" s="3177"/>
      <c r="D8" s="3178"/>
      <c r="E8" s="3292"/>
      <c r="F8" s="3293"/>
      <c r="G8" s="3302" t="s">
        <v>15</v>
      </c>
      <c r="H8" s="3303"/>
      <c r="I8" s="3304"/>
      <c r="J8" s="3302" t="s">
        <v>15</v>
      </c>
      <c r="K8" s="3303"/>
      <c r="L8" s="3303"/>
      <c r="M8" s="3302" t="s">
        <v>15</v>
      </c>
      <c r="N8" s="3303"/>
      <c r="O8" s="3305"/>
    </row>
    <row r="9" spans="1:16" ht="18" customHeight="1" thickBot="1" x14ac:dyDescent="0.25">
      <c r="A9" s="3186"/>
      <c r="B9" s="3187"/>
      <c r="C9" s="3187"/>
      <c r="D9" s="3188"/>
      <c r="E9" s="3294"/>
      <c r="F9" s="3295"/>
      <c r="G9" s="865"/>
      <c r="H9" s="866"/>
      <c r="I9" s="867"/>
      <c r="J9" s="865"/>
      <c r="K9" s="866"/>
      <c r="L9" s="866"/>
      <c r="M9" s="865"/>
      <c r="N9" s="868"/>
      <c r="O9" s="869"/>
    </row>
    <row r="10" spans="1:16" ht="6" customHeight="1" x14ac:dyDescent="0.2">
      <c r="A10" s="870"/>
      <c r="B10" s="871"/>
      <c r="C10" s="872"/>
      <c r="D10" s="873"/>
      <c r="E10" s="874"/>
      <c r="F10" s="874"/>
      <c r="G10" s="875"/>
      <c r="H10" s="876"/>
      <c r="I10" s="877"/>
      <c r="J10" s="875"/>
      <c r="K10" s="876"/>
      <c r="L10" s="877"/>
      <c r="M10" s="878"/>
      <c r="N10" s="876"/>
      <c r="O10" s="879"/>
    </row>
    <row r="11" spans="1:16" ht="18" customHeight="1" x14ac:dyDescent="0.2">
      <c r="A11" s="880"/>
      <c r="B11" s="881" t="s">
        <v>419</v>
      </c>
      <c r="C11" s="881"/>
      <c r="D11" s="882"/>
      <c r="E11" s="883">
        <v>0.44159999999999999</v>
      </c>
      <c r="F11" s="884"/>
      <c r="G11" s="885">
        <v>1015.67</v>
      </c>
      <c r="H11" s="886">
        <f>G11/$G$43</f>
        <v>9.8250316892507512E-4</v>
      </c>
      <c r="I11" s="887"/>
      <c r="J11" s="885">
        <v>444.25</v>
      </c>
      <c r="K11" s="886">
        <f>J11/$J$43</f>
        <v>7.2695009784167419E-4</v>
      </c>
      <c r="L11" s="888"/>
      <c r="M11" s="1737" t="s">
        <v>33</v>
      </c>
      <c r="N11" s="889" t="s">
        <v>33</v>
      </c>
      <c r="O11" s="890"/>
      <c r="P11" s="891"/>
    </row>
    <row r="12" spans="1:16" ht="18" customHeight="1" x14ac:dyDescent="0.2">
      <c r="A12" s="880"/>
      <c r="B12" s="881" t="s">
        <v>420</v>
      </c>
      <c r="C12" s="881"/>
      <c r="D12" s="882"/>
      <c r="E12" s="883">
        <v>0.49170000000000003</v>
      </c>
      <c r="F12" s="884"/>
      <c r="G12" s="892">
        <v>11286.42</v>
      </c>
      <c r="H12" s="886">
        <f t="shared" ref="H12:H41" si="0">G12/$G$43</f>
        <v>1.0917860541139688E-2</v>
      </c>
      <c r="I12" s="887"/>
      <c r="J12" s="892">
        <v>6747.11</v>
      </c>
      <c r="K12" s="886">
        <f>J12/$J$43</f>
        <v>1.1040657905792995E-2</v>
      </c>
      <c r="L12" s="888"/>
      <c r="M12" s="1737" t="s">
        <v>33</v>
      </c>
      <c r="N12" s="889" t="s">
        <v>33</v>
      </c>
      <c r="O12" s="890"/>
      <c r="P12" s="891"/>
    </row>
    <row r="13" spans="1:16" ht="18" customHeight="1" x14ac:dyDescent="0.2">
      <c r="A13" s="880"/>
      <c r="B13" s="881" t="s">
        <v>421</v>
      </c>
      <c r="C13" s="881"/>
      <c r="D13" s="882"/>
      <c r="E13" s="883">
        <v>0.44409999999999999</v>
      </c>
      <c r="F13" s="884"/>
      <c r="G13" s="894">
        <f>SUM(G14:G20)</f>
        <v>505423</v>
      </c>
      <c r="H13" s="886">
        <f t="shared" si="0"/>
        <v>0.48891834862466971</v>
      </c>
      <c r="I13" s="887"/>
      <c r="J13" s="894">
        <f>SUM(J14:J20)</f>
        <v>297703.82</v>
      </c>
      <c r="K13" s="886">
        <f>J13/$J$43</f>
        <v>0.4871487249900735</v>
      </c>
      <c r="L13" s="888"/>
      <c r="M13" s="894">
        <f>SUM(M14:M20)</f>
        <v>104.505</v>
      </c>
      <c r="N13" s="886">
        <f>M13/M43</f>
        <v>0.34921605581842974</v>
      </c>
      <c r="O13" s="890"/>
    </row>
    <row r="14" spans="1:16" ht="18" customHeight="1" x14ac:dyDescent="0.2">
      <c r="A14" s="895"/>
      <c r="B14" s="896"/>
      <c r="C14" s="897" t="s">
        <v>422</v>
      </c>
      <c r="D14" s="898"/>
      <c r="E14" s="899">
        <v>0.43020000000000003</v>
      </c>
      <c r="F14" s="900"/>
      <c r="G14" s="901">
        <v>84960.31</v>
      </c>
      <c r="H14" s="893">
        <f t="shared" si="0"/>
        <v>8.2185920434645857E-2</v>
      </c>
      <c r="I14" s="337"/>
      <c r="J14" s="902">
        <v>51605.58</v>
      </c>
      <c r="K14" s="893">
        <f>J14/$J$43</f>
        <v>8.444497789572615E-2</v>
      </c>
      <c r="L14" s="888"/>
      <c r="M14" s="1738" t="s">
        <v>33</v>
      </c>
      <c r="N14" s="904" t="s">
        <v>33</v>
      </c>
      <c r="O14" s="903"/>
    </row>
    <row r="15" spans="1:16" ht="18" customHeight="1" x14ac:dyDescent="0.2">
      <c r="A15" s="895"/>
      <c r="B15" s="896"/>
      <c r="C15" s="897" t="s">
        <v>423</v>
      </c>
      <c r="D15" s="898"/>
      <c r="E15" s="899">
        <v>0.46289999999999998</v>
      </c>
      <c r="F15" s="900"/>
      <c r="G15" s="901">
        <v>86806.11</v>
      </c>
      <c r="H15" s="893">
        <f t="shared" si="0"/>
        <v>8.3971445604437131E-2</v>
      </c>
      <c r="I15" s="337"/>
      <c r="J15" s="902">
        <v>49512.22</v>
      </c>
      <c r="K15" s="893">
        <f t="shared" ref="K15:K43" si="1">J15/$J$43</f>
        <v>8.1019500671600436E-2</v>
      </c>
      <c r="L15" s="888"/>
      <c r="M15" s="1738" t="s">
        <v>33</v>
      </c>
      <c r="N15" s="904" t="s">
        <v>33</v>
      </c>
      <c r="O15" s="903"/>
    </row>
    <row r="16" spans="1:16" ht="18" customHeight="1" x14ac:dyDescent="0.2">
      <c r="A16" s="895"/>
      <c r="B16" s="896"/>
      <c r="C16" s="897" t="s">
        <v>424</v>
      </c>
      <c r="D16" s="898"/>
      <c r="E16" s="899">
        <v>0.44440000000000002</v>
      </c>
      <c r="F16" s="900"/>
      <c r="G16" s="901">
        <v>68791.16</v>
      </c>
      <c r="H16" s="893">
        <f t="shared" si="0"/>
        <v>6.6544776053277022E-2</v>
      </c>
      <c r="I16" s="337"/>
      <c r="J16" s="902">
        <v>39440.910000000003</v>
      </c>
      <c r="K16" s="893">
        <f t="shared" si="1"/>
        <v>6.4539276046065658E-2</v>
      </c>
      <c r="L16" s="888"/>
      <c r="M16" s="901">
        <v>2.0619999999999998</v>
      </c>
      <c r="N16" s="893">
        <f>M16/M43</f>
        <v>6.8904215788488784E-3</v>
      </c>
      <c r="O16" s="903"/>
    </row>
    <row r="17" spans="1:15" ht="18" customHeight="1" x14ac:dyDescent="0.2">
      <c r="A17" s="895"/>
      <c r="B17" s="896"/>
      <c r="C17" s="897" t="s">
        <v>425</v>
      </c>
      <c r="D17" s="898"/>
      <c r="E17" s="899">
        <v>0.44159999999999999</v>
      </c>
      <c r="F17" s="900"/>
      <c r="G17" s="901">
        <v>76572.160000000003</v>
      </c>
      <c r="H17" s="893">
        <f t="shared" si="0"/>
        <v>7.4071686523612873E-2</v>
      </c>
      <c r="I17" s="337"/>
      <c r="J17" s="902">
        <v>43909.35</v>
      </c>
      <c r="K17" s="893">
        <f t="shared" si="1"/>
        <v>7.1851224037511111E-2</v>
      </c>
      <c r="L17" s="888"/>
      <c r="M17" s="1738" t="s">
        <v>33</v>
      </c>
      <c r="N17" s="904" t="s">
        <v>33</v>
      </c>
      <c r="O17" s="903"/>
    </row>
    <row r="18" spans="1:15" ht="18" customHeight="1" x14ac:dyDescent="0.2">
      <c r="A18" s="895"/>
      <c r="B18" s="896"/>
      <c r="C18" s="897" t="s">
        <v>426</v>
      </c>
      <c r="D18" s="898"/>
      <c r="E18" s="899">
        <v>0.45689999999999997</v>
      </c>
      <c r="F18" s="900"/>
      <c r="G18" s="901">
        <v>31544.5</v>
      </c>
      <c r="H18" s="893">
        <f t="shared" si="0"/>
        <v>3.0514410401170689E-2</v>
      </c>
      <c r="I18" s="337"/>
      <c r="J18" s="902">
        <v>19534.490000000002</v>
      </c>
      <c r="K18" s="893">
        <f t="shared" si="1"/>
        <v>3.1965333521186731E-2</v>
      </c>
      <c r="L18" s="888"/>
      <c r="M18" s="1738" t="s">
        <v>33</v>
      </c>
      <c r="N18" s="904" t="s">
        <v>33</v>
      </c>
      <c r="O18" s="903"/>
    </row>
    <row r="19" spans="1:15" ht="18" customHeight="1" x14ac:dyDescent="0.2">
      <c r="A19" s="895"/>
      <c r="B19" s="896"/>
      <c r="C19" s="897" t="s">
        <v>427</v>
      </c>
      <c r="D19" s="898"/>
      <c r="E19" s="899">
        <v>0.44740000000000002</v>
      </c>
      <c r="F19" s="900"/>
      <c r="G19" s="901">
        <v>79944.95</v>
      </c>
      <c r="H19" s="893">
        <f t="shared" si="0"/>
        <v>7.7334337643680223E-2</v>
      </c>
      <c r="I19" s="337"/>
      <c r="J19" s="902">
        <v>48412.9</v>
      </c>
      <c r="K19" s="893">
        <f t="shared" si="1"/>
        <v>7.9220624404725243E-2</v>
      </c>
      <c r="L19" s="888"/>
      <c r="M19" s="901">
        <v>102.443</v>
      </c>
      <c r="N19" s="893">
        <f>M19/M43</f>
        <v>0.34232563423958084</v>
      </c>
      <c r="O19" s="903"/>
    </row>
    <row r="20" spans="1:15" ht="18" customHeight="1" x14ac:dyDescent="0.2">
      <c r="A20" s="895"/>
      <c r="B20" s="896"/>
      <c r="C20" s="897" t="s">
        <v>428</v>
      </c>
      <c r="D20" s="898"/>
      <c r="E20" s="899">
        <v>0.43769999999999998</v>
      </c>
      <c r="F20" s="900"/>
      <c r="G20" s="901">
        <v>76803.81</v>
      </c>
      <c r="H20" s="893">
        <f t="shared" si="0"/>
        <v>7.4295771963845916E-2</v>
      </c>
      <c r="I20" s="337"/>
      <c r="J20" s="902">
        <v>45288.37</v>
      </c>
      <c r="K20" s="893">
        <f t="shared" si="1"/>
        <v>7.4107788413258172E-2</v>
      </c>
      <c r="L20" s="888"/>
      <c r="M20" s="1738" t="s">
        <v>33</v>
      </c>
      <c r="N20" s="904" t="s">
        <v>33</v>
      </c>
      <c r="O20" s="903"/>
    </row>
    <row r="21" spans="1:15" ht="18" customHeight="1" x14ac:dyDescent="0.2">
      <c r="A21" s="880"/>
      <c r="B21" s="881" t="s">
        <v>153</v>
      </c>
      <c r="C21" s="881"/>
      <c r="D21" s="360"/>
      <c r="E21" s="883">
        <v>0.41210000000000002</v>
      </c>
      <c r="F21" s="884"/>
      <c r="G21" s="894">
        <f>SUM(G22:G29)</f>
        <v>63683.96</v>
      </c>
      <c r="H21" s="886">
        <f t="shared" si="0"/>
        <v>6.160435230901546E-2</v>
      </c>
      <c r="I21" s="887"/>
      <c r="J21" s="894">
        <f>SUM(J22:J29)</f>
        <v>36493.57</v>
      </c>
      <c r="K21" s="886">
        <f t="shared" si="1"/>
        <v>5.971638555338657E-2</v>
      </c>
      <c r="L21" s="888"/>
      <c r="M21" s="894">
        <f>SUM(M22:M29)</f>
        <v>72.512</v>
      </c>
      <c r="N21" s="886">
        <f>M21/M43</f>
        <v>0.2423075894885984</v>
      </c>
      <c r="O21" s="906"/>
    </row>
    <row r="22" spans="1:15" ht="18" customHeight="1" x14ac:dyDescent="0.2">
      <c r="A22" s="895"/>
      <c r="B22" s="896"/>
      <c r="C22" s="897" t="s">
        <v>156</v>
      </c>
      <c r="D22" s="898"/>
      <c r="E22" s="899">
        <v>0.38700000000000001</v>
      </c>
      <c r="F22" s="900"/>
      <c r="G22" s="901">
        <v>19311.16</v>
      </c>
      <c r="H22" s="893">
        <f t="shared" si="0"/>
        <v>1.8680551651244159E-2</v>
      </c>
      <c r="I22" s="337"/>
      <c r="J22" s="902">
        <v>11831.83</v>
      </c>
      <c r="K22" s="893">
        <f t="shared" si="1"/>
        <v>1.9361057909163884E-2</v>
      </c>
      <c r="L22" s="888"/>
      <c r="M22" s="1738" t="s">
        <v>33</v>
      </c>
      <c r="N22" s="904" t="s">
        <v>33</v>
      </c>
      <c r="O22" s="903"/>
    </row>
    <row r="23" spans="1:15" ht="18" customHeight="1" x14ac:dyDescent="0.2">
      <c r="A23" s="895"/>
      <c r="B23" s="896"/>
      <c r="C23" s="897" t="s">
        <v>429</v>
      </c>
      <c r="D23" s="898"/>
      <c r="E23" s="899">
        <v>0.41670000000000001</v>
      </c>
      <c r="F23" s="900"/>
      <c r="G23" s="901">
        <v>36.39</v>
      </c>
      <c r="H23" s="893">
        <f t="shared" si="0"/>
        <v>3.5201679991713338E-5</v>
      </c>
      <c r="I23" s="337"/>
      <c r="J23" s="902">
        <v>21.07</v>
      </c>
      <c r="K23" s="893">
        <f t="shared" si="1"/>
        <v>3.4477970875687281E-5</v>
      </c>
      <c r="L23" s="888"/>
      <c r="M23" s="1738" t="s">
        <v>33</v>
      </c>
      <c r="N23" s="904" t="s">
        <v>33</v>
      </c>
      <c r="O23" s="903"/>
    </row>
    <row r="24" spans="1:15" ht="18" customHeight="1" x14ac:dyDescent="0.2">
      <c r="A24" s="895"/>
      <c r="B24" s="896"/>
      <c r="C24" s="897" t="s">
        <v>430</v>
      </c>
      <c r="D24" s="898"/>
      <c r="E24" s="899">
        <v>0.27360000000000001</v>
      </c>
      <c r="F24" s="900"/>
      <c r="G24" s="901">
        <v>5058.1000000000004</v>
      </c>
      <c r="H24" s="893">
        <f t="shared" si="0"/>
        <v>4.8929271109119333E-3</v>
      </c>
      <c r="I24" s="337"/>
      <c r="J24" s="902">
        <v>3245.39</v>
      </c>
      <c r="K24" s="893">
        <f t="shared" si="1"/>
        <v>5.3106056905670024E-3</v>
      </c>
      <c r="L24" s="888"/>
      <c r="M24" s="1738" t="s">
        <v>33</v>
      </c>
      <c r="N24" s="904" t="s">
        <v>33</v>
      </c>
      <c r="O24" s="903"/>
    </row>
    <row r="25" spans="1:15" ht="18" customHeight="1" x14ac:dyDescent="0.2">
      <c r="A25" s="895"/>
      <c r="B25" s="896"/>
      <c r="C25" s="897" t="s">
        <v>431</v>
      </c>
      <c r="D25" s="898"/>
      <c r="E25" s="899">
        <v>0.25879999999999997</v>
      </c>
      <c r="F25" s="900"/>
      <c r="G25" s="901">
        <v>8676.4500000000007</v>
      </c>
      <c r="H25" s="893">
        <f t="shared" si="0"/>
        <v>8.3931194384199281E-3</v>
      </c>
      <c r="I25" s="337"/>
      <c r="J25" s="902">
        <v>5514.88</v>
      </c>
      <c r="K25" s="893">
        <f t="shared" si="1"/>
        <v>9.0242938786383609E-3</v>
      </c>
      <c r="L25" s="888"/>
      <c r="M25" s="1738" t="s">
        <v>33</v>
      </c>
      <c r="N25" s="904" t="s">
        <v>33</v>
      </c>
      <c r="O25" s="903"/>
    </row>
    <row r="26" spans="1:15" ht="18" customHeight="1" x14ac:dyDescent="0.2">
      <c r="A26" s="895"/>
      <c r="B26" s="896"/>
      <c r="C26" s="897" t="s">
        <v>432</v>
      </c>
      <c r="D26" s="898"/>
      <c r="E26" s="899">
        <v>0.25540000000000002</v>
      </c>
      <c r="F26" s="900"/>
      <c r="G26" s="901">
        <v>443.74</v>
      </c>
      <c r="H26" s="893">
        <f t="shared" si="0"/>
        <v>4.2924961471620988E-4</v>
      </c>
      <c r="I26" s="337"/>
      <c r="J26" s="902">
        <v>314.89</v>
      </c>
      <c r="K26" s="893">
        <f t="shared" si="1"/>
        <v>5.1527139293047785E-4</v>
      </c>
      <c r="L26" s="888"/>
      <c r="M26" s="1738" t="s">
        <v>33</v>
      </c>
      <c r="N26" s="904" t="s">
        <v>33</v>
      </c>
      <c r="O26" s="903"/>
    </row>
    <row r="27" spans="1:15" ht="18" customHeight="1" x14ac:dyDescent="0.2">
      <c r="A27" s="895"/>
      <c r="B27" s="896"/>
      <c r="C27" s="897" t="s">
        <v>433</v>
      </c>
      <c r="D27" s="898"/>
      <c r="E27" s="899">
        <v>0.79290000000000005</v>
      </c>
      <c r="F27" s="900"/>
      <c r="G27" s="901">
        <v>19101.88</v>
      </c>
      <c r="H27" s="893">
        <f t="shared" si="0"/>
        <v>1.8478105715859006E-2</v>
      </c>
      <c r="I27" s="337"/>
      <c r="J27" s="902">
        <v>9565.8700000000008</v>
      </c>
      <c r="K27" s="893">
        <f t="shared" si="1"/>
        <v>1.5653146049388264E-2</v>
      </c>
      <c r="L27" s="888"/>
      <c r="M27" s="901">
        <v>69.12</v>
      </c>
      <c r="N27" s="893">
        <f>+M27/M43</f>
        <v>0.23097281257518651</v>
      </c>
      <c r="O27" s="903"/>
    </row>
    <row r="28" spans="1:15" ht="18" customHeight="1" x14ac:dyDescent="0.2">
      <c r="A28" s="895"/>
      <c r="B28" s="896"/>
      <c r="C28" s="897" t="s">
        <v>434</v>
      </c>
      <c r="D28" s="898"/>
      <c r="E28" s="899">
        <v>0.51190000000000002</v>
      </c>
      <c r="F28" s="900"/>
      <c r="G28" s="901">
        <v>386.32</v>
      </c>
      <c r="H28" s="893">
        <f t="shared" si="0"/>
        <v>3.7370467200875782E-4</v>
      </c>
      <c r="I28" s="337"/>
      <c r="J28" s="902">
        <v>172.93</v>
      </c>
      <c r="K28" s="893">
        <f t="shared" si="1"/>
        <v>2.8297463234611304E-4</v>
      </c>
      <c r="L28" s="888"/>
      <c r="M28" s="1738" t="s">
        <v>33</v>
      </c>
      <c r="N28" s="904" t="s">
        <v>33</v>
      </c>
      <c r="O28" s="903"/>
    </row>
    <row r="29" spans="1:15" ht="18" customHeight="1" x14ac:dyDescent="0.2">
      <c r="A29" s="895"/>
      <c r="B29" s="896"/>
      <c r="C29" s="897" t="s">
        <v>161</v>
      </c>
      <c r="D29" s="898"/>
      <c r="E29" s="899">
        <v>0.45469999999999999</v>
      </c>
      <c r="F29" s="900"/>
      <c r="G29" s="901">
        <v>10669.92</v>
      </c>
      <c r="H29" s="893">
        <f t="shared" si="0"/>
        <v>1.0321492425863754E-2</v>
      </c>
      <c r="I29" s="337"/>
      <c r="J29" s="902">
        <v>5826.71</v>
      </c>
      <c r="K29" s="893">
        <f t="shared" si="1"/>
        <v>9.5345580294767841E-3</v>
      </c>
      <c r="L29" s="888"/>
      <c r="M29" s="1735">
        <v>3.3919999999999999</v>
      </c>
      <c r="N29" s="893">
        <f>+M29/M43</f>
        <v>1.1334776913411929E-2</v>
      </c>
      <c r="O29" s="903"/>
    </row>
    <row r="30" spans="1:15" ht="18" customHeight="1" x14ac:dyDescent="0.2">
      <c r="A30" s="880"/>
      <c r="B30" s="881" t="s">
        <v>162</v>
      </c>
      <c r="C30" s="881"/>
      <c r="D30" s="360"/>
      <c r="E30" s="883">
        <v>0.76400000000000001</v>
      </c>
      <c r="F30" s="884"/>
      <c r="G30" s="894">
        <f>SUM(G31:G33)</f>
        <v>210959.18999999997</v>
      </c>
      <c r="H30" s="886">
        <f t="shared" si="0"/>
        <v>0.20407029122536552</v>
      </c>
      <c r="I30" s="887"/>
      <c r="J30" s="905">
        <f>SUM(J31:J33)</f>
        <v>128141.51999999999</v>
      </c>
      <c r="K30" s="886">
        <f t="shared" si="1"/>
        <v>0.20968484074638341</v>
      </c>
      <c r="L30" s="888"/>
      <c r="M30" s="905">
        <f>SUM(M31:M33)</f>
        <v>121.622</v>
      </c>
      <c r="N30" s="886">
        <f>+M30/M43</f>
        <v>0.40641457481220095</v>
      </c>
      <c r="O30" s="890"/>
    </row>
    <row r="31" spans="1:15" ht="18" customHeight="1" x14ac:dyDescent="0.2">
      <c r="A31" s="895"/>
      <c r="B31" s="896"/>
      <c r="C31" s="897" t="s">
        <v>435</v>
      </c>
      <c r="D31" s="898"/>
      <c r="E31" s="899">
        <v>0.36919999999999997</v>
      </c>
      <c r="F31" s="900"/>
      <c r="G31" s="901">
        <v>185845.61</v>
      </c>
      <c r="H31" s="893">
        <f t="shared" si="0"/>
        <v>0.17977679832604451</v>
      </c>
      <c r="I31" s="337"/>
      <c r="J31" s="907">
        <v>115130.89</v>
      </c>
      <c r="K31" s="893">
        <f t="shared" si="1"/>
        <v>0.1883948491842409</v>
      </c>
      <c r="L31" s="888"/>
      <c r="M31" s="1738" t="s">
        <v>33</v>
      </c>
      <c r="N31" s="904" t="s">
        <v>33</v>
      </c>
      <c r="O31" s="903"/>
    </row>
    <row r="32" spans="1:15" ht="18" customHeight="1" x14ac:dyDescent="0.2">
      <c r="A32" s="895"/>
      <c r="B32" s="896"/>
      <c r="C32" s="897" t="s">
        <v>436</v>
      </c>
      <c r="D32" s="898"/>
      <c r="E32" s="899">
        <v>1.6333</v>
      </c>
      <c r="F32" s="900"/>
      <c r="G32" s="901">
        <v>19634.18</v>
      </c>
      <c r="H32" s="893">
        <f t="shared" si="0"/>
        <v>1.8993023392682006E-2</v>
      </c>
      <c r="I32" s="337"/>
      <c r="J32" s="907">
        <v>10050.26</v>
      </c>
      <c r="K32" s="893">
        <f t="shared" si="1"/>
        <v>1.6445779381731602E-2</v>
      </c>
      <c r="L32" s="888"/>
      <c r="M32" s="901">
        <v>121.622</v>
      </c>
      <c r="N32" s="893">
        <f>+M32/M43</f>
        <v>0.40641457481220095</v>
      </c>
      <c r="O32" s="903"/>
    </row>
    <row r="33" spans="1:20" ht="18" customHeight="1" x14ac:dyDescent="0.2">
      <c r="A33" s="895"/>
      <c r="B33" s="896"/>
      <c r="C33" s="897" t="s">
        <v>437</v>
      </c>
      <c r="D33" s="898"/>
      <c r="E33" s="899">
        <v>0.42699999999999999</v>
      </c>
      <c r="F33" s="900"/>
      <c r="G33" s="901">
        <v>5479.4</v>
      </c>
      <c r="H33" s="893">
        <f t="shared" si="0"/>
        <v>5.3004695066390228E-3</v>
      </c>
      <c r="I33" s="337"/>
      <c r="J33" s="907">
        <v>2960.37</v>
      </c>
      <c r="K33" s="893">
        <f t="shared" si="1"/>
        <v>4.8442121804109324E-3</v>
      </c>
      <c r="L33" s="888"/>
      <c r="M33" s="1738" t="s">
        <v>33</v>
      </c>
      <c r="N33" s="1738" t="s">
        <v>33</v>
      </c>
      <c r="O33" s="903"/>
    </row>
    <row r="34" spans="1:20" ht="18" customHeight="1" x14ac:dyDescent="0.2">
      <c r="A34" s="880"/>
      <c r="B34" s="881" t="s">
        <v>165</v>
      </c>
      <c r="C34" s="291"/>
      <c r="D34" s="360"/>
      <c r="E34" s="883">
        <v>0.40699999999999997</v>
      </c>
      <c r="F34" s="884"/>
      <c r="G34" s="892">
        <v>25178.35</v>
      </c>
      <c r="H34" s="886">
        <f t="shared" si="0"/>
        <v>2.4356147826857803E-2</v>
      </c>
      <c r="I34" s="887"/>
      <c r="J34" s="892">
        <v>15495.53</v>
      </c>
      <c r="K34" s="886">
        <f t="shared" si="1"/>
        <v>2.5356166684543831E-2</v>
      </c>
      <c r="L34" s="888"/>
      <c r="M34" s="1737" t="s">
        <v>33</v>
      </c>
      <c r="N34" s="1737" t="s">
        <v>33</v>
      </c>
      <c r="O34" s="890"/>
    </row>
    <row r="35" spans="1:20" ht="18" customHeight="1" x14ac:dyDescent="0.2">
      <c r="A35" s="880"/>
      <c r="B35" s="881" t="s">
        <v>166</v>
      </c>
      <c r="C35" s="291"/>
      <c r="D35" s="360"/>
      <c r="E35" s="883">
        <v>0.46860000000000002</v>
      </c>
      <c r="F35" s="884"/>
      <c r="G35" s="892">
        <v>2910.47</v>
      </c>
      <c r="H35" s="886">
        <f t="shared" si="0"/>
        <v>2.8154282375785081E-3</v>
      </c>
      <c r="I35" s="887"/>
      <c r="J35" s="892">
        <v>1484.75</v>
      </c>
      <c r="K35" s="886">
        <f t="shared" si="1"/>
        <v>2.4295760445029279E-3</v>
      </c>
      <c r="L35" s="888"/>
      <c r="M35" s="1737" t="s">
        <v>33</v>
      </c>
      <c r="N35" s="1737" t="s">
        <v>33</v>
      </c>
      <c r="O35" s="890"/>
    </row>
    <row r="36" spans="1:20" ht="18" customHeight="1" x14ac:dyDescent="0.2">
      <c r="A36" s="880"/>
      <c r="B36" s="881" t="s">
        <v>167</v>
      </c>
      <c r="C36" s="291"/>
      <c r="D36" s="360"/>
      <c r="E36" s="883">
        <v>0.37619999999999998</v>
      </c>
      <c r="F36" s="884"/>
      <c r="G36" s="892">
        <v>76574.820000000007</v>
      </c>
      <c r="H36" s="886">
        <f t="shared" si="0"/>
        <v>7.4074259660979677E-2</v>
      </c>
      <c r="I36" s="887"/>
      <c r="J36" s="892">
        <v>44587.1</v>
      </c>
      <c r="K36" s="886">
        <f t="shared" si="1"/>
        <v>7.2960262706756346E-2</v>
      </c>
      <c r="L36" s="888"/>
      <c r="M36" s="1737" t="s">
        <v>33</v>
      </c>
      <c r="N36" s="889" t="s">
        <v>33</v>
      </c>
      <c r="O36" s="890"/>
    </row>
    <row r="37" spans="1:20" ht="18" customHeight="1" x14ac:dyDescent="0.2">
      <c r="A37" s="880"/>
      <c r="B37" s="881" t="s">
        <v>169</v>
      </c>
      <c r="C37" s="291"/>
      <c r="D37" s="360"/>
      <c r="E37" s="883">
        <v>0.47</v>
      </c>
      <c r="F37" s="884"/>
      <c r="G37" s="892">
        <f>SUM(G38:G41)</f>
        <v>136725.6</v>
      </c>
      <c r="H37" s="886">
        <f t="shared" si="0"/>
        <v>0.13226080840546858</v>
      </c>
      <c r="I37" s="887"/>
      <c r="J37" s="1734">
        <f>SUM(J38:J41)</f>
        <v>80017.2</v>
      </c>
      <c r="K37" s="886">
        <f t="shared" si="1"/>
        <v>0.13093643527071874</v>
      </c>
      <c r="L37" s="888"/>
      <c r="M37" s="1734">
        <f>SUM(M38:M41)</f>
        <v>0.61699999999999999</v>
      </c>
      <c r="N37" s="886">
        <f>M37/M43</f>
        <v>2.0617798807709788E-3</v>
      </c>
      <c r="O37" s="890"/>
    </row>
    <row r="38" spans="1:20" ht="18" customHeight="1" x14ac:dyDescent="0.2">
      <c r="A38" s="880"/>
      <c r="B38" s="908"/>
      <c r="C38" s="897" t="s">
        <v>438</v>
      </c>
      <c r="D38" s="873"/>
      <c r="E38" s="899">
        <v>0.42920000000000003</v>
      </c>
      <c r="F38" s="900"/>
      <c r="G38" s="901">
        <v>21432.09</v>
      </c>
      <c r="H38" s="893">
        <f t="shared" si="0"/>
        <v>2.0732222416422079E-2</v>
      </c>
      <c r="I38" s="337"/>
      <c r="J38" s="901">
        <v>13068.64</v>
      </c>
      <c r="K38" s="893">
        <f t="shared" si="1"/>
        <v>2.1384916435920352E-2</v>
      </c>
      <c r="L38" s="888"/>
      <c r="M38" s="1738" t="s">
        <v>33</v>
      </c>
      <c r="N38" s="904" t="s">
        <v>33</v>
      </c>
      <c r="O38" s="903"/>
    </row>
    <row r="39" spans="1:20" ht="18" customHeight="1" x14ac:dyDescent="0.2">
      <c r="A39" s="880"/>
      <c r="B39" s="908"/>
      <c r="C39" s="897" t="s">
        <v>439</v>
      </c>
      <c r="D39" s="873"/>
      <c r="E39" s="899">
        <v>0.43230000000000002</v>
      </c>
      <c r="F39" s="900"/>
      <c r="G39" s="901">
        <v>33079.97</v>
      </c>
      <c r="H39" s="893">
        <f t="shared" si="0"/>
        <v>3.1999739435984539E-2</v>
      </c>
      <c r="I39" s="337"/>
      <c r="J39" s="901">
        <v>18595.330000000002</v>
      </c>
      <c r="K39" s="893">
        <f t="shared" si="1"/>
        <v>3.0428535650868248E-2</v>
      </c>
      <c r="L39" s="888"/>
      <c r="M39" s="1738" t="s">
        <v>33</v>
      </c>
      <c r="N39" s="904" t="s">
        <v>33</v>
      </c>
      <c r="O39" s="903"/>
    </row>
    <row r="40" spans="1:20" ht="18" customHeight="1" x14ac:dyDescent="0.2">
      <c r="A40" s="880"/>
      <c r="B40" s="908"/>
      <c r="C40" s="897" t="s">
        <v>440</v>
      </c>
      <c r="D40" s="873"/>
      <c r="E40" s="899">
        <v>0.4844</v>
      </c>
      <c r="F40" s="900"/>
      <c r="G40" s="901">
        <v>21811.919999999998</v>
      </c>
      <c r="H40" s="893">
        <f t="shared" si="0"/>
        <v>2.1099649020193786E-2</v>
      </c>
      <c r="I40" s="337"/>
      <c r="J40" s="901">
        <v>12839.34</v>
      </c>
      <c r="K40" s="893">
        <f t="shared" si="1"/>
        <v>2.1009700549741182E-2</v>
      </c>
      <c r="L40" s="888"/>
      <c r="M40" s="1738" t="s">
        <v>33</v>
      </c>
      <c r="N40" s="904" t="s">
        <v>33</v>
      </c>
      <c r="O40" s="903"/>
    </row>
    <row r="41" spans="1:20" ht="18" customHeight="1" x14ac:dyDescent="0.2">
      <c r="A41" s="880"/>
      <c r="B41" s="908"/>
      <c r="C41" s="897" t="s">
        <v>441</v>
      </c>
      <c r="D41" s="873"/>
      <c r="E41" s="899">
        <v>0.44019999999999998</v>
      </c>
      <c r="F41" s="900"/>
      <c r="G41" s="901">
        <v>60401.62</v>
      </c>
      <c r="H41" s="893">
        <f t="shared" si="0"/>
        <v>5.8429197532868155E-2</v>
      </c>
      <c r="I41" s="337"/>
      <c r="J41" s="901">
        <v>35513.89</v>
      </c>
      <c r="K41" s="893">
        <f t="shared" si="1"/>
        <v>5.8113282634188974E-2</v>
      </c>
      <c r="L41" s="888"/>
      <c r="M41" s="904">
        <v>0.61699999999999999</v>
      </c>
      <c r="N41" s="893">
        <f>+M41/M43</f>
        <v>2.0617798807709788E-3</v>
      </c>
      <c r="O41" s="903"/>
    </row>
    <row r="42" spans="1:20" ht="5.45" customHeight="1" x14ac:dyDescent="0.2">
      <c r="A42" s="880"/>
      <c r="B42" s="908"/>
      <c r="C42" s="897"/>
      <c r="D42" s="873"/>
      <c r="E42" s="899"/>
      <c r="F42" s="900"/>
      <c r="G42" s="901"/>
      <c r="H42" s="893"/>
      <c r="I42" s="337"/>
      <c r="J42" s="901"/>
      <c r="K42" s="893"/>
      <c r="L42" s="888"/>
      <c r="M42" s="904"/>
      <c r="N42" s="893"/>
      <c r="O42" s="903"/>
    </row>
    <row r="43" spans="1:20" ht="18" customHeight="1" x14ac:dyDescent="0.2">
      <c r="A43" s="880"/>
      <c r="B43" s="881" t="s">
        <v>170</v>
      </c>
      <c r="C43" s="881"/>
      <c r="D43" s="882"/>
      <c r="E43" s="883">
        <v>0.40910000000000002</v>
      </c>
      <c r="F43" s="884"/>
      <c r="G43" s="909">
        <f>SUM(G34:G37,G30,G21,G11:G13)</f>
        <v>1033757.48</v>
      </c>
      <c r="H43" s="886">
        <v>1</v>
      </c>
      <c r="I43" s="887"/>
      <c r="J43" s="909">
        <f>SUM(J34:J37,J30,J21,J13,J12,J11)</f>
        <v>611114.85</v>
      </c>
      <c r="K43" s="886">
        <f t="shared" si="1"/>
        <v>1</v>
      </c>
      <c r="L43" s="888"/>
      <c r="M43" s="909">
        <f>SUM(M34:M37,M30,M21,M13,M12,M11)</f>
        <v>299.25599999999997</v>
      </c>
      <c r="N43" s="910">
        <v>1</v>
      </c>
      <c r="O43" s="890"/>
    </row>
    <row r="44" spans="1:20" ht="7.9" customHeight="1" thickBot="1" x14ac:dyDescent="0.25">
      <c r="A44" s="911"/>
      <c r="B44" s="912"/>
      <c r="C44" s="315"/>
      <c r="D44" s="316"/>
      <c r="E44" s="913"/>
      <c r="F44" s="913"/>
      <c r="G44" s="914"/>
      <c r="H44" s="915"/>
      <c r="I44" s="916"/>
      <c r="J44" s="914"/>
      <c r="K44" s="917"/>
      <c r="L44" s="918"/>
      <c r="M44" s="919" t="s">
        <v>17</v>
      </c>
      <c r="N44" s="22"/>
      <c r="O44" s="920"/>
    </row>
    <row r="45" spans="1:20" ht="7.9" customHeight="1" x14ac:dyDescent="0.2">
      <c r="A45" s="385"/>
      <c r="B45" s="385"/>
      <c r="C45" s="385"/>
      <c r="D45" s="385"/>
      <c r="E45" s="385"/>
      <c r="F45" s="385"/>
      <c r="G45" s="508"/>
      <c r="H45" s="921" t="s">
        <v>17</v>
      </c>
      <c r="I45" s="385"/>
      <c r="J45" s="508"/>
      <c r="K45" s="921" t="s">
        <v>17</v>
      </c>
      <c r="L45" s="385"/>
      <c r="M45" s="508"/>
      <c r="N45" s="922" t="s">
        <v>17</v>
      </c>
      <c r="O45" s="342"/>
      <c r="T45" s="1736"/>
    </row>
    <row r="46" spans="1:20" x14ac:dyDescent="0.2">
      <c r="A46" s="2053" t="s">
        <v>926</v>
      </c>
      <c r="B46" s="2061"/>
      <c r="C46" s="2054"/>
      <c r="D46" s="2054"/>
      <c r="E46" s="2054"/>
      <c r="F46" s="2054"/>
      <c r="G46" s="1905"/>
      <c r="H46" s="2054"/>
      <c r="I46" s="2054"/>
      <c r="J46" s="1905"/>
      <c r="K46" s="2054"/>
      <c r="L46" s="2054"/>
      <c r="M46" s="1905"/>
      <c r="N46" s="2055"/>
      <c r="O46" s="1906"/>
    </row>
    <row r="47" spans="1:20" x14ac:dyDescent="0.2">
      <c r="A47" s="2061" t="s">
        <v>34</v>
      </c>
      <c r="B47" s="2061"/>
      <c r="C47" s="2055"/>
      <c r="D47" s="2055"/>
      <c r="E47" s="2055"/>
      <c r="F47" s="2055"/>
      <c r="G47" s="1907"/>
      <c r="H47" s="2055"/>
      <c r="I47" s="2055"/>
      <c r="J47" s="1907"/>
      <c r="K47" s="2055"/>
      <c r="L47" s="2055"/>
      <c r="M47" s="1907"/>
      <c r="N47" s="2055"/>
      <c r="O47" s="1906"/>
    </row>
    <row r="48" spans="1:20" ht="34.15" customHeight="1" x14ac:dyDescent="0.2">
      <c r="A48" s="3096" t="s">
        <v>968</v>
      </c>
      <c r="B48" s="3096"/>
      <c r="C48" s="3096"/>
      <c r="D48" s="3096"/>
      <c r="E48" s="3096"/>
      <c r="F48" s="3096"/>
      <c r="G48" s="3096"/>
      <c r="H48" s="3096"/>
      <c r="I48" s="3096"/>
      <c r="J48" s="3096"/>
      <c r="K48" s="3096"/>
      <c r="L48" s="3096"/>
      <c r="M48" s="3096"/>
      <c r="N48" s="3096"/>
      <c r="O48" s="3096"/>
    </row>
    <row r="49" spans="1:15" x14ac:dyDescent="0.2">
      <c r="A49" s="1792" t="s">
        <v>442</v>
      </c>
      <c r="B49" s="2063"/>
      <c r="C49" s="2063"/>
      <c r="D49" s="2063"/>
      <c r="E49" s="2063"/>
      <c r="F49" s="2063"/>
      <c r="G49" s="2063"/>
      <c r="H49" s="2063"/>
      <c r="I49" s="2063"/>
      <c r="J49" s="2063"/>
      <c r="K49" s="2063"/>
      <c r="L49" s="2063"/>
      <c r="M49" s="2063"/>
      <c r="N49" s="2063"/>
      <c r="O49" s="2063"/>
    </row>
    <row r="50" spans="1:15" x14ac:dyDescent="0.2">
      <c r="A50" s="2061" t="s">
        <v>443</v>
      </c>
      <c r="B50" s="2061"/>
      <c r="C50" s="2061"/>
      <c r="D50" s="2061"/>
      <c r="E50" s="2054"/>
      <c r="F50" s="2054"/>
      <c r="G50" s="1905"/>
      <c r="H50" s="2054"/>
      <c r="I50" s="2054"/>
      <c r="J50" s="1905"/>
      <c r="K50" s="2061"/>
      <c r="L50" s="2061"/>
      <c r="M50" s="1908"/>
      <c r="N50" s="1909" t="s">
        <v>17</v>
      </c>
      <c r="O50" s="1906"/>
    </row>
  </sheetData>
  <mergeCells count="15">
    <mergeCell ref="A48:O48"/>
    <mergeCell ref="A2:O2"/>
    <mergeCell ref="A3:O3"/>
    <mergeCell ref="A4:O4"/>
    <mergeCell ref="A6:D9"/>
    <mergeCell ref="E6:F9"/>
    <mergeCell ref="G6:H6"/>
    <mergeCell ref="J6:K6"/>
    <mergeCell ref="M6:N6"/>
    <mergeCell ref="G7:I7"/>
    <mergeCell ref="J7:L7"/>
    <mergeCell ref="M7:O7"/>
    <mergeCell ref="G8:I8"/>
    <mergeCell ref="J8:L8"/>
    <mergeCell ref="M8:O8"/>
  </mergeCells>
  <printOptions horizontalCentered="1"/>
  <pageMargins left="0.7" right="0.7" top="0.5" bottom="0.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8"/>
  <sheetViews>
    <sheetView zoomScaleNormal="100" workbookViewId="0">
      <selection activeCell="D10" sqref="D10"/>
    </sheetView>
  </sheetViews>
  <sheetFormatPr defaultRowHeight="12.75" x14ac:dyDescent="0.2"/>
  <cols>
    <col min="1" max="1" width="6.140625" style="105" customWidth="1"/>
    <col min="2" max="2" width="25.7109375" style="105" customWidth="1"/>
    <col min="3" max="3" width="13.7109375" style="105" customWidth="1"/>
    <col min="4" max="6" width="17.7109375" style="105" customWidth="1"/>
    <col min="7" max="8" width="17.7109375" style="143" customWidth="1"/>
    <col min="9" max="9" width="1.5703125" style="105" customWidth="1"/>
    <col min="13" max="13" width="25.5703125" bestFit="1" customWidth="1"/>
    <col min="15" max="15" width="18.7109375" style="330" bestFit="1" customWidth="1"/>
    <col min="16" max="16" width="11.7109375" bestFit="1" customWidth="1"/>
  </cols>
  <sheetData>
    <row r="1" spans="1:15" ht="7.5" customHeight="1" x14ac:dyDescent="0.2">
      <c r="A1" s="32"/>
      <c r="B1" s="33"/>
      <c r="C1" s="33"/>
      <c r="D1" s="33"/>
      <c r="E1" s="33"/>
      <c r="F1" s="33"/>
      <c r="G1" s="33"/>
      <c r="H1" s="33"/>
      <c r="I1" s="34"/>
      <c r="O1"/>
    </row>
    <row r="2" spans="1:15" ht="20.25" x14ac:dyDescent="0.3">
      <c r="A2" s="2583" t="s">
        <v>37</v>
      </c>
      <c r="B2" s="2584"/>
      <c r="C2" s="2584"/>
      <c r="D2" s="2584"/>
      <c r="E2" s="2584"/>
      <c r="F2" s="2584"/>
      <c r="G2" s="2584"/>
      <c r="H2" s="2584"/>
      <c r="I2" s="2585"/>
      <c r="O2"/>
    </row>
    <row r="3" spans="1:15" ht="18" x14ac:dyDescent="0.25">
      <c r="A3" s="2549" t="s">
        <v>174</v>
      </c>
      <c r="B3" s="2550"/>
      <c r="C3" s="2550"/>
      <c r="D3" s="2550"/>
      <c r="E3" s="2550"/>
      <c r="F3" s="2550"/>
      <c r="G3" s="2550"/>
      <c r="H3" s="2550"/>
      <c r="I3" s="2551"/>
      <c r="O3"/>
    </row>
    <row r="4" spans="1:15" ht="18" x14ac:dyDescent="0.2">
      <c r="A4" s="2562" t="s">
        <v>38</v>
      </c>
      <c r="B4" s="2563"/>
      <c r="C4" s="2563"/>
      <c r="D4" s="2563"/>
      <c r="E4" s="2563"/>
      <c r="F4" s="2563"/>
      <c r="G4" s="2563"/>
      <c r="H4" s="2563"/>
      <c r="I4" s="2564"/>
      <c r="O4"/>
    </row>
    <row r="5" spans="1:15" ht="9" customHeight="1" thickBot="1" x14ac:dyDescent="0.25">
      <c r="A5" s="106"/>
      <c r="B5" s="107"/>
      <c r="C5" s="107"/>
      <c r="D5" s="107"/>
      <c r="E5" s="107"/>
      <c r="F5" s="107"/>
      <c r="G5" s="107"/>
      <c r="H5" s="107"/>
      <c r="I5" s="108"/>
      <c r="O5"/>
    </row>
    <row r="6" spans="1:15" x14ac:dyDescent="0.2">
      <c r="A6" s="109"/>
      <c r="B6" s="110"/>
      <c r="C6" s="111"/>
      <c r="D6" s="110"/>
      <c r="E6" s="45"/>
      <c r="F6" s="45"/>
      <c r="G6" s="45"/>
      <c r="H6" s="45"/>
      <c r="I6" s="112"/>
      <c r="O6"/>
    </row>
    <row r="7" spans="1:15" x14ac:dyDescent="0.2">
      <c r="A7" s="113"/>
      <c r="B7" s="114"/>
      <c r="C7" s="115"/>
      <c r="D7" s="50"/>
      <c r="E7" s="116"/>
      <c r="F7" s="116"/>
      <c r="G7" s="2089" t="s">
        <v>39</v>
      </c>
      <c r="H7" s="117"/>
      <c r="I7" s="118"/>
      <c r="O7"/>
    </row>
    <row r="8" spans="1:15" x14ac:dyDescent="0.2">
      <c r="A8" s="119"/>
      <c r="B8" s="120"/>
      <c r="C8" s="121" t="s">
        <v>40</v>
      </c>
      <c r="D8" s="122" t="s">
        <v>41</v>
      </c>
      <c r="E8" s="122"/>
      <c r="F8" s="123"/>
      <c r="G8" s="2086" t="s">
        <v>42</v>
      </c>
      <c r="H8" s="2579" t="s">
        <v>43</v>
      </c>
      <c r="I8" s="2580"/>
      <c r="O8"/>
    </row>
    <row r="9" spans="1:15" x14ac:dyDescent="0.2">
      <c r="A9" s="124"/>
      <c r="B9" s="125"/>
      <c r="C9" s="121" t="s">
        <v>44</v>
      </c>
      <c r="D9" s="122" t="s">
        <v>45</v>
      </c>
      <c r="E9" s="122"/>
      <c r="F9" s="122" t="s">
        <v>46</v>
      </c>
      <c r="G9" s="2086" t="s">
        <v>46</v>
      </c>
      <c r="H9" s="2579" t="s">
        <v>47</v>
      </c>
      <c r="I9" s="2580"/>
      <c r="O9"/>
    </row>
    <row r="10" spans="1:15" x14ac:dyDescent="0.2">
      <c r="A10" s="124" t="s">
        <v>48</v>
      </c>
      <c r="B10" s="125"/>
      <c r="C10" s="121" t="s">
        <v>49</v>
      </c>
      <c r="D10" s="122" t="s">
        <v>50</v>
      </c>
      <c r="E10" s="2086" t="s">
        <v>12</v>
      </c>
      <c r="F10" s="122" t="s">
        <v>51</v>
      </c>
      <c r="G10" s="2086" t="s">
        <v>52</v>
      </c>
      <c r="H10" s="2579" t="s">
        <v>12</v>
      </c>
      <c r="I10" s="2580"/>
      <c r="O10"/>
    </row>
    <row r="11" spans="1:15" x14ac:dyDescent="0.2">
      <c r="A11" s="126"/>
      <c r="B11" s="127"/>
      <c r="C11" s="128"/>
      <c r="D11" s="129"/>
      <c r="E11" s="2087" t="s">
        <v>53</v>
      </c>
      <c r="F11" s="129"/>
      <c r="G11" s="129"/>
      <c r="H11" s="2581"/>
      <c r="I11" s="2582"/>
      <c r="O11"/>
    </row>
    <row r="12" spans="1:15" ht="4.9000000000000004" customHeight="1" thickBot="1" x14ac:dyDescent="0.25">
      <c r="A12" s="130"/>
      <c r="B12" s="131"/>
      <c r="C12" s="132"/>
      <c r="D12" s="131"/>
      <c r="E12" s="133"/>
      <c r="F12" s="133"/>
      <c r="G12" s="133"/>
      <c r="H12" s="133"/>
      <c r="I12" s="134"/>
      <c r="O12"/>
    </row>
    <row r="13" spans="1:15" x14ac:dyDescent="0.2">
      <c r="A13" s="2358"/>
      <c r="B13" s="2359"/>
      <c r="C13" s="2373"/>
      <c r="D13" s="2360"/>
      <c r="E13" s="2373"/>
      <c r="F13" s="2376"/>
      <c r="G13" s="2378"/>
      <c r="H13" s="2378"/>
      <c r="I13" s="2361"/>
      <c r="O13"/>
    </row>
    <row r="14" spans="1:15" ht="16.5" customHeight="1" x14ac:dyDescent="0.2">
      <c r="A14" s="2362" t="s">
        <v>54</v>
      </c>
      <c r="B14" s="2363" t="s">
        <v>55</v>
      </c>
      <c r="C14" s="2374">
        <v>4</v>
      </c>
      <c r="D14" s="2364">
        <v>2005</v>
      </c>
      <c r="E14" s="2383">
        <v>7304186216</v>
      </c>
      <c r="F14" s="2382">
        <v>122483</v>
      </c>
      <c r="G14" s="2381">
        <f t="shared" ref="G14:G23" si="0">E14/F14</f>
        <v>59634.285704954971</v>
      </c>
      <c r="H14" s="2379">
        <f>E14/$E$27</f>
        <v>0.14976090715447585</v>
      </c>
      <c r="I14" s="2365"/>
      <c r="O14"/>
    </row>
    <row r="15" spans="1:15" ht="16.5" customHeight="1" x14ac:dyDescent="0.2">
      <c r="A15" s="2362" t="s">
        <v>56</v>
      </c>
      <c r="B15" s="2363" t="s">
        <v>57</v>
      </c>
      <c r="C15" s="2374">
        <v>6</v>
      </c>
      <c r="D15" s="2364">
        <v>2009</v>
      </c>
      <c r="E15" s="2384">
        <v>6382168004</v>
      </c>
      <c r="F15" s="2382">
        <v>68202</v>
      </c>
      <c r="G15" s="2447">
        <f t="shared" si="0"/>
        <v>93577.431805518907</v>
      </c>
      <c r="H15" s="2379">
        <f t="shared" ref="H15:H23" si="1">E15/$E$27</f>
        <v>0.13085636669525327</v>
      </c>
      <c r="I15" s="2365"/>
      <c r="O15"/>
    </row>
    <row r="16" spans="1:15" ht="16.5" customHeight="1" x14ac:dyDescent="0.2">
      <c r="A16" s="2362" t="s">
        <v>58</v>
      </c>
      <c r="B16" s="2363" t="s">
        <v>59</v>
      </c>
      <c r="C16" s="2374">
        <v>1</v>
      </c>
      <c r="D16" s="2364">
        <v>2003</v>
      </c>
      <c r="E16" s="2385">
        <v>3702771656</v>
      </c>
      <c r="F16" s="2382">
        <v>92174</v>
      </c>
      <c r="G16" s="2447">
        <f t="shared" si="0"/>
        <v>40171.541389111895</v>
      </c>
      <c r="H16" s="2379">
        <f t="shared" si="1"/>
        <v>7.5919537890987529E-2</v>
      </c>
      <c r="I16" s="2365"/>
      <c r="O16"/>
    </row>
    <row r="17" spans="1:15" ht="16.5" customHeight="1" x14ac:dyDescent="0.2">
      <c r="A17" s="2362" t="s">
        <v>60</v>
      </c>
      <c r="B17" s="2363" t="s">
        <v>61</v>
      </c>
      <c r="C17" s="2374">
        <v>4</v>
      </c>
      <c r="D17" s="2364" t="s">
        <v>62</v>
      </c>
      <c r="E17" s="2384">
        <v>2708858934</v>
      </c>
      <c r="F17" s="2382">
        <v>60585</v>
      </c>
      <c r="G17" s="2447">
        <f t="shared" si="0"/>
        <v>44711.709730131224</v>
      </c>
      <c r="H17" s="2379">
        <f t="shared" si="1"/>
        <v>5.5540913020630807E-2</v>
      </c>
      <c r="I17" s="2365"/>
      <c r="O17"/>
    </row>
    <row r="18" spans="1:15" ht="16.5" customHeight="1" x14ac:dyDescent="0.2">
      <c r="A18" s="2362" t="s">
        <v>63</v>
      </c>
      <c r="B18" s="2363" t="s">
        <v>64</v>
      </c>
      <c r="C18" s="2374">
        <v>6</v>
      </c>
      <c r="D18" s="2364" t="s">
        <v>65</v>
      </c>
      <c r="E18" s="2384">
        <v>2116397590</v>
      </c>
      <c r="F18" s="2382">
        <v>83782</v>
      </c>
      <c r="G18" s="2447">
        <f t="shared" si="0"/>
        <v>25260.767109880402</v>
      </c>
      <c r="H18" s="2379">
        <f t="shared" si="1"/>
        <v>4.3393420376338671E-2</v>
      </c>
      <c r="I18" s="2365"/>
      <c r="O18"/>
    </row>
    <row r="19" spans="1:15" ht="16.5" customHeight="1" x14ac:dyDescent="0.2">
      <c r="A19" s="2362" t="s">
        <v>66</v>
      </c>
      <c r="B19" s="2363" t="s">
        <v>67</v>
      </c>
      <c r="C19" s="2374">
        <v>1</v>
      </c>
      <c r="D19" s="2364">
        <v>2006</v>
      </c>
      <c r="E19" s="2384">
        <v>1720156505</v>
      </c>
      <c r="F19" s="2382">
        <v>13237</v>
      </c>
      <c r="G19" s="2447">
        <f t="shared" si="0"/>
        <v>129950.63118531389</v>
      </c>
      <c r="H19" s="2379">
        <f t="shared" si="1"/>
        <v>3.5269117054021269E-2</v>
      </c>
      <c r="I19" s="2365"/>
      <c r="O19"/>
    </row>
    <row r="20" spans="1:15" ht="16.5" customHeight="1" x14ac:dyDescent="0.2">
      <c r="A20" s="2362" t="s">
        <v>68</v>
      </c>
      <c r="B20" s="2363" t="s">
        <v>69</v>
      </c>
      <c r="C20" s="2374">
        <v>7</v>
      </c>
      <c r="D20" s="2364">
        <v>2003</v>
      </c>
      <c r="E20" s="2384">
        <v>1319009116</v>
      </c>
      <c r="F20" s="2382">
        <v>35152</v>
      </c>
      <c r="G20" s="2447">
        <f t="shared" si="0"/>
        <v>37523.017637687757</v>
      </c>
      <c r="H20" s="2379">
        <f t="shared" si="1"/>
        <v>2.7044217646652519E-2</v>
      </c>
      <c r="I20" s="2365"/>
      <c r="O20"/>
    </row>
    <row r="21" spans="1:15" ht="16.5" customHeight="1" x14ac:dyDescent="0.2">
      <c r="A21" s="2362" t="s">
        <v>70</v>
      </c>
      <c r="B21" s="2363" t="s">
        <v>71</v>
      </c>
      <c r="C21" s="2374">
        <v>3</v>
      </c>
      <c r="D21" s="2364" t="s">
        <v>72</v>
      </c>
      <c r="E21" s="2384">
        <v>841082434</v>
      </c>
      <c r="F21" s="2382">
        <v>53624</v>
      </c>
      <c r="G21" s="2447">
        <f t="shared" si="0"/>
        <v>15684.813404445771</v>
      </c>
      <c r="H21" s="2379">
        <f t="shared" si="1"/>
        <v>1.7245078997522447E-2</v>
      </c>
      <c r="I21" s="2365"/>
      <c r="O21"/>
    </row>
    <row r="22" spans="1:15" ht="16.5" customHeight="1" x14ac:dyDescent="0.2">
      <c r="A22" s="2362" t="s">
        <v>73</v>
      </c>
      <c r="B22" s="2363" t="s">
        <v>74</v>
      </c>
      <c r="C22" s="2374">
        <v>2</v>
      </c>
      <c r="D22" s="2364">
        <v>2001</v>
      </c>
      <c r="E22" s="2384">
        <v>668377105</v>
      </c>
      <c r="F22" s="2382">
        <v>32197</v>
      </c>
      <c r="G22" s="2447">
        <f t="shared" si="0"/>
        <v>20758.987017423984</v>
      </c>
      <c r="H22" s="2379">
        <f t="shared" si="1"/>
        <v>1.3704026513839137E-2</v>
      </c>
      <c r="I22" s="2365"/>
      <c r="O22"/>
    </row>
    <row r="23" spans="1:15" ht="16.5" customHeight="1" x14ac:dyDescent="0.2">
      <c r="A23" s="2362" t="s">
        <v>75</v>
      </c>
      <c r="B23" s="2363" t="s">
        <v>76</v>
      </c>
      <c r="C23" s="2374">
        <v>1</v>
      </c>
      <c r="D23" s="2364">
        <v>2004</v>
      </c>
      <c r="E23" s="2384">
        <v>640480969</v>
      </c>
      <c r="F23" s="2382">
        <v>9825</v>
      </c>
      <c r="G23" s="2447">
        <f t="shared" si="0"/>
        <v>65188.902697201018</v>
      </c>
      <c r="H23" s="2379">
        <f t="shared" si="1"/>
        <v>1.3132059903196987E-2</v>
      </c>
      <c r="I23" s="2365"/>
      <c r="O23"/>
    </row>
    <row r="24" spans="1:15" ht="16.5" customHeight="1" x14ac:dyDescent="0.2">
      <c r="A24" s="2362"/>
      <c r="B24" s="2363"/>
      <c r="C24" s="2374"/>
      <c r="D24" s="2364"/>
      <c r="E24" s="2384"/>
      <c r="F24" s="2382"/>
      <c r="G24" s="2381"/>
      <c r="H24" s="2379"/>
      <c r="I24" s="2366"/>
      <c r="O24"/>
    </row>
    <row r="25" spans="1:15" ht="16.5" customHeight="1" x14ac:dyDescent="0.2">
      <c r="A25" s="2367"/>
      <c r="B25" s="2368" t="s">
        <v>77</v>
      </c>
      <c r="C25" s="2374">
        <v>35</v>
      </c>
      <c r="D25" s="747"/>
      <c r="E25" s="2386">
        <f>SUM(E14:E23)</f>
        <v>27403488529</v>
      </c>
      <c r="F25" s="2382">
        <f>SUM(F14:F23)</f>
        <v>571261</v>
      </c>
      <c r="G25" s="2381">
        <f>E25/F25</f>
        <v>47970.172178741414</v>
      </c>
      <c r="H25" s="2379">
        <f>E25/$E$27</f>
        <v>0.56186564525291849</v>
      </c>
      <c r="I25" s="2365"/>
      <c r="O25"/>
    </row>
    <row r="26" spans="1:15" ht="16.5" customHeight="1" x14ac:dyDescent="0.2">
      <c r="A26" s="2367"/>
      <c r="B26" s="2368" t="s">
        <v>78</v>
      </c>
      <c r="C26" s="2374">
        <f>C27-C25</f>
        <v>4605</v>
      </c>
      <c r="D26" s="776"/>
      <c r="E26" s="2384">
        <f>E27-E25</f>
        <v>21368826989</v>
      </c>
      <c r="F26" s="2382">
        <f>F27-F25</f>
        <v>1635871</v>
      </c>
      <c r="G26" s="2447">
        <f>E26/F26</f>
        <v>13062.660190809667</v>
      </c>
      <c r="H26" s="2379">
        <f>E26/$E$27</f>
        <v>0.43813435474708151</v>
      </c>
      <c r="I26" s="2365"/>
      <c r="O26"/>
    </row>
    <row r="27" spans="1:15" ht="16.5" customHeight="1" x14ac:dyDescent="0.2">
      <c r="A27" s="2358"/>
      <c r="B27" s="2363" t="s">
        <v>22</v>
      </c>
      <c r="C27" s="2374">
        <v>4640</v>
      </c>
      <c r="D27" s="776"/>
      <c r="E27" s="2383">
        <f>'S-4'!C40</f>
        <v>48772315518</v>
      </c>
      <c r="F27" s="2382">
        <v>2207132</v>
      </c>
      <c r="G27" s="2381">
        <f>E27/F27</f>
        <v>22097.597931614422</v>
      </c>
      <c r="H27" s="2379">
        <f>H25+H26</f>
        <v>1</v>
      </c>
      <c r="I27" s="2365"/>
      <c r="O27"/>
    </row>
    <row r="28" spans="1:15" ht="10.15" customHeight="1" thickBot="1" x14ac:dyDescent="0.25">
      <c r="A28" s="2369"/>
      <c r="B28" s="2370"/>
      <c r="C28" s="2375"/>
      <c r="D28" s="2371"/>
      <c r="E28" s="2375"/>
      <c r="F28" s="2377"/>
      <c r="G28" s="2380"/>
      <c r="H28" s="2380"/>
      <c r="I28" s="2372"/>
      <c r="O28"/>
    </row>
    <row r="29" spans="1:15" x14ac:dyDescent="0.2">
      <c r="O29"/>
    </row>
    <row r="30" spans="1:15" x14ac:dyDescent="0.2">
      <c r="A30" s="1784" t="s">
        <v>859</v>
      </c>
      <c r="B30" s="1784"/>
      <c r="O30"/>
    </row>
    <row r="31" spans="1:15" x14ac:dyDescent="0.2">
      <c r="A31" s="2100" t="s">
        <v>979</v>
      </c>
      <c r="B31" s="2100"/>
      <c r="G31" s="105"/>
      <c r="H31" s="105"/>
      <c r="I31"/>
      <c r="O31"/>
    </row>
    <row r="32" spans="1:15" x14ac:dyDescent="0.2">
      <c r="A32" s="1784" t="s">
        <v>80</v>
      </c>
      <c r="B32" s="1784"/>
      <c r="O32"/>
    </row>
    <row r="33" spans="1:16" x14ac:dyDescent="0.2">
      <c r="A33" s="1784" t="s">
        <v>81</v>
      </c>
      <c r="B33" s="1784"/>
      <c r="O33"/>
    </row>
    <row r="34" spans="1:16" x14ac:dyDescent="0.2">
      <c r="A34" s="1784" t="s">
        <v>79</v>
      </c>
      <c r="B34" s="1784"/>
      <c r="O34"/>
    </row>
    <row r="35" spans="1:16" x14ac:dyDescent="0.2">
      <c r="A35" s="1784" t="s">
        <v>82</v>
      </c>
      <c r="B35" s="1784"/>
      <c r="O35"/>
    </row>
    <row r="36" spans="1:16" x14ac:dyDescent="0.2">
      <c r="O36"/>
    </row>
    <row r="37" spans="1:16" x14ac:dyDescent="0.2">
      <c r="O37"/>
    </row>
    <row r="42" spans="1:16" x14ac:dyDescent="0.2">
      <c r="N42" s="331"/>
      <c r="P42" s="332"/>
    </row>
    <row r="43" spans="1:16" x14ac:dyDescent="0.2">
      <c r="O43" s="333"/>
      <c r="P43" s="332"/>
    </row>
    <row r="44" spans="1:16" x14ac:dyDescent="0.2">
      <c r="O44" s="333"/>
      <c r="P44" s="332"/>
    </row>
    <row r="45" spans="1:16" x14ac:dyDescent="0.2">
      <c r="O45" s="333"/>
      <c r="P45" s="332"/>
    </row>
    <row r="46" spans="1:16" x14ac:dyDescent="0.2">
      <c r="O46" s="333"/>
      <c r="P46" s="332"/>
    </row>
    <row r="47" spans="1:16" x14ac:dyDescent="0.2">
      <c r="O47" s="333"/>
      <c r="P47" s="332"/>
    </row>
    <row r="48" spans="1:16" x14ac:dyDescent="0.2">
      <c r="O48" s="333"/>
      <c r="P48" s="332"/>
    </row>
    <row r="49" spans="11:16" x14ac:dyDescent="0.2">
      <c r="O49" s="333"/>
      <c r="P49" s="332"/>
    </row>
    <row r="50" spans="11:16" x14ac:dyDescent="0.2">
      <c r="O50" s="333"/>
      <c r="P50" s="332"/>
    </row>
    <row r="51" spans="11:16" x14ac:dyDescent="0.2">
      <c r="O51" s="333"/>
      <c r="P51" s="332"/>
    </row>
    <row r="52" spans="11:16" x14ac:dyDescent="0.2">
      <c r="O52" s="333"/>
      <c r="P52" s="332"/>
    </row>
    <row r="58" spans="11:16" x14ac:dyDescent="0.2">
      <c r="K58" s="327"/>
    </row>
  </sheetData>
  <mergeCells count="7">
    <mergeCell ref="H10:I10"/>
    <mergeCell ref="H11:I11"/>
    <mergeCell ref="H9:I9"/>
    <mergeCell ref="A2:I2"/>
    <mergeCell ref="A3:I3"/>
    <mergeCell ref="A4:I4"/>
    <mergeCell ref="H8:I8"/>
  </mergeCells>
  <printOptions horizontalCentered="1"/>
  <pageMargins left="0.7" right="0.7" top="0.75" bottom="0.5" header="0.3" footer="0.3"/>
  <pageSetup scale="91"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M33"/>
  <sheetViews>
    <sheetView zoomScaleNormal="100" workbookViewId="0"/>
  </sheetViews>
  <sheetFormatPr defaultRowHeight="12.75" x14ac:dyDescent="0.2"/>
  <cols>
    <col min="1" max="1" width="1.140625" style="105" customWidth="1"/>
    <col min="2" max="2" width="31.5703125" style="105" customWidth="1"/>
    <col min="3" max="3" width="1.28515625" style="105" customWidth="1"/>
    <col min="4" max="4" width="47.42578125" style="105" customWidth="1"/>
    <col min="5" max="5" width="16.140625" style="105" customWidth="1"/>
    <col min="6" max="6" width="5.7109375" style="105" customWidth="1"/>
    <col min="7" max="7" width="16.7109375" style="143" customWidth="1"/>
    <col min="8" max="8" width="4.7109375" style="143" customWidth="1"/>
    <col min="9" max="9" width="6.7109375" style="105" customWidth="1"/>
    <col min="10" max="13" width="24" style="105" customWidth="1"/>
  </cols>
  <sheetData>
    <row r="1" spans="1:13" ht="9" customHeight="1" x14ac:dyDescent="0.2">
      <c r="A1" s="32"/>
      <c r="B1" s="33"/>
      <c r="C1" s="33"/>
      <c r="D1" s="33"/>
      <c r="E1" s="33"/>
      <c r="F1" s="33"/>
      <c r="G1" s="33"/>
      <c r="H1" s="34"/>
    </row>
    <row r="2" spans="1:13" ht="20.25" x14ac:dyDescent="0.3">
      <c r="A2" s="2583" t="s">
        <v>444</v>
      </c>
      <c r="B2" s="2584"/>
      <c r="C2" s="2584"/>
      <c r="D2" s="2584"/>
      <c r="E2" s="2584"/>
      <c r="F2" s="2584"/>
      <c r="G2" s="2584"/>
      <c r="H2" s="2585"/>
      <c r="I2" s="925"/>
      <c r="J2" s="925"/>
      <c r="K2" s="925"/>
      <c r="L2" s="925"/>
      <c r="M2" s="925"/>
    </row>
    <row r="3" spans="1:13" ht="21" customHeight="1" x14ac:dyDescent="0.25">
      <c r="A3" s="2549" t="s">
        <v>856</v>
      </c>
      <c r="B3" s="2550"/>
      <c r="C3" s="2550"/>
      <c r="D3" s="2550"/>
      <c r="E3" s="2550"/>
      <c r="F3" s="2550"/>
      <c r="G3" s="2550"/>
      <c r="H3" s="2551"/>
      <c r="I3" s="926"/>
      <c r="J3" s="926"/>
      <c r="K3" s="926"/>
      <c r="L3" s="926"/>
      <c r="M3" s="926"/>
    </row>
    <row r="4" spans="1:13" ht="21" customHeight="1" x14ac:dyDescent="0.2">
      <c r="A4" s="2562" t="s">
        <v>350</v>
      </c>
      <c r="B4" s="2563"/>
      <c r="C4" s="2563"/>
      <c r="D4" s="2563"/>
      <c r="E4" s="2563"/>
      <c r="F4" s="2563"/>
      <c r="G4" s="2563"/>
      <c r="H4" s="2564"/>
    </row>
    <row r="5" spans="1:13" ht="18" x14ac:dyDescent="0.2">
      <c r="A5" s="927"/>
      <c r="B5" s="928"/>
      <c r="C5" s="928"/>
      <c r="D5" s="928"/>
      <c r="E5" s="929"/>
      <c r="F5" s="929"/>
      <c r="G5" s="929"/>
      <c r="H5" s="930"/>
    </row>
    <row r="6" spans="1:13" x14ac:dyDescent="0.2">
      <c r="A6" s="3152" t="s">
        <v>445</v>
      </c>
      <c r="B6" s="3231"/>
      <c r="C6" s="3309" t="s">
        <v>446</v>
      </c>
      <c r="D6" s="3310"/>
      <c r="E6" s="931"/>
      <c r="F6" s="932"/>
      <c r="G6" s="933"/>
      <c r="H6" s="934"/>
      <c r="I6" s="935"/>
      <c r="J6" s="935"/>
      <c r="K6" s="935"/>
      <c r="L6" s="935"/>
      <c r="M6" s="935"/>
    </row>
    <row r="7" spans="1:13" ht="15.75" x14ac:dyDescent="0.2">
      <c r="A7" s="3152"/>
      <c r="B7" s="3231"/>
      <c r="C7" s="3309"/>
      <c r="D7" s="3310"/>
      <c r="E7" s="3313" t="s">
        <v>447</v>
      </c>
      <c r="F7" s="3310"/>
      <c r="G7" s="3278" t="s">
        <v>448</v>
      </c>
      <c r="H7" s="3314"/>
      <c r="I7" s="935"/>
      <c r="J7" s="935"/>
      <c r="K7" s="935"/>
      <c r="L7" s="935"/>
      <c r="M7" s="935"/>
    </row>
    <row r="8" spans="1:13" ht="15.75" x14ac:dyDescent="0.2">
      <c r="A8" s="3152"/>
      <c r="B8" s="3231"/>
      <c r="C8" s="3309"/>
      <c r="D8" s="3310"/>
      <c r="E8" s="3315" t="s">
        <v>449</v>
      </c>
      <c r="F8" s="3316"/>
      <c r="G8" s="3278" t="s">
        <v>449</v>
      </c>
      <c r="H8" s="3314"/>
      <c r="I8" s="935"/>
      <c r="J8" s="935"/>
      <c r="K8" s="935"/>
      <c r="L8" s="935"/>
      <c r="M8" s="935"/>
    </row>
    <row r="9" spans="1:13" ht="16.5" customHeight="1" x14ac:dyDescent="0.2">
      <c r="A9" s="3307"/>
      <c r="B9" s="3308"/>
      <c r="C9" s="3311"/>
      <c r="D9" s="3312"/>
      <c r="E9" s="3317" t="s">
        <v>450</v>
      </c>
      <c r="F9" s="3318"/>
      <c r="G9" s="3317" t="s">
        <v>450</v>
      </c>
      <c r="H9" s="3321"/>
      <c r="I9" s="935"/>
      <c r="J9" s="935"/>
      <c r="K9" s="935"/>
      <c r="L9" s="935"/>
      <c r="M9" s="935"/>
    </row>
    <row r="10" spans="1:13" x14ac:dyDescent="0.2">
      <c r="A10" s="478"/>
      <c r="B10" s="71"/>
      <c r="C10" s="936"/>
      <c r="D10" s="71"/>
      <c r="E10" s="937"/>
      <c r="F10" s="938"/>
      <c r="G10" s="937"/>
      <c r="H10" s="939"/>
    </row>
    <row r="11" spans="1:13" ht="15" x14ac:dyDescent="0.2">
      <c r="A11" s="18"/>
      <c r="B11" s="940"/>
      <c r="C11" s="941"/>
      <c r="D11" s="942" t="s">
        <v>451</v>
      </c>
      <c r="E11" s="943"/>
      <c r="F11" s="944"/>
      <c r="G11" s="945"/>
      <c r="H11" s="946"/>
      <c r="I11" s="404"/>
      <c r="J11" s="404"/>
      <c r="K11" s="404"/>
      <c r="L11" s="404"/>
      <c r="M11" s="404"/>
    </row>
    <row r="12" spans="1:13" ht="15" x14ac:dyDescent="0.2">
      <c r="A12" s="947"/>
      <c r="B12" s="948"/>
      <c r="C12" s="949"/>
      <c r="D12" s="950" t="s">
        <v>452</v>
      </c>
      <c r="E12" s="951"/>
      <c r="F12" s="952"/>
      <c r="G12" s="951"/>
      <c r="H12" s="953"/>
      <c r="I12" s="404"/>
      <c r="J12" s="404"/>
      <c r="K12" s="404"/>
      <c r="L12" s="404"/>
      <c r="M12" s="404"/>
    </row>
    <row r="13" spans="1:13" x14ac:dyDescent="0.2">
      <c r="A13" s="18"/>
      <c r="B13" s="533"/>
      <c r="C13" s="3322" t="s">
        <v>453</v>
      </c>
      <c r="D13" s="3323"/>
      <c r="E13" s="951"/>
      <c r="F13" s="952"/>
      <c r="G13" s="951"/>
      <c r="H13" s="953"/>
      <c r="I13" s="404"/>
      <c r="J13" s="404"/>
      <c r="K13" s="404"/>
      <c r="L13" s="404"/>
      <c r="M13" s="404"/>
    </row>
    <row r="14" spans="1:13" ht="31.5" x14ac:dyDescent="0.2">
      <c r="A14" s="18"/>
      <c r="B14" s="954" t="s">
        <v>454</v>
      </c>
      <c r="C14" s="3322"/>
      <c r="D14" s="3323"/>
      <c r="E14" s="955">
        <v>487.5</v>
      </c>
      <c r="F14" s="956"/>
      <c r="G14" s="955">
        <v>5850</v>
      </c>
      <c r="H14" s="957"/>
      <c r="I14" s="404"/>
      <c r="J14" s="404"/>
      <c r="K14" s="404"/>
      <c r="L14" s="404"/>
      <c r="M14" s="404"/>
    </row>
    <row r="15" spans="1:13" ht="15.75" x14ac:dyDescent="0.2">
      <c r="A15" s="947"/>
      <c r="B15" s="948"/>
      <c r="C15" s="3324" t="s">
        <v>455</v>
      </c>
      <c r="D15" s="3325"/>
      <c r="E15" s="958"/>
      <c r="F15" s="959"/>
      <c r="G15" s="958"/>
      <c r="H15" s="953"/>
      <c r="I15" s="404"/>
      <c r="J15" s="404"/>
      <c r="K15" s="404"/>
      <c r="L15" s="404"/>
      <c r="M15" s="404"/>
    </row>
    <row r="16" spans="1:13" ht="15.75" x14ac:dyDescent="0.2">
      <c r="A16" s="947"/>
      <c r="B16" s="948"/>
      <c r="C16" s="3322" t="s">
        <v>456</v>
      </c>
      <c r="D16" s="3323"/>
      <c r="E16" s="958"/>
      <c r="F16" s="959"/>
      <c r="G16" s="958"/>
      <c r="H16" s="953"/>
      <c r="I16" s="404"/>
      <c r="J16" s="404"/>
      <c r="K16" s="404"/>
      <c r="L16" s="404"/>
      <c r="M16" s="404"/>
    </row>
    <row r="17" spans="1:13" ht="25.5" customHeight="1" x14ac:dyDescent="0.2">
      <c r="A17" s="947"/>
      <c r="B17" s="948"/>
      <c r="C17" s="3322"/>
      <c r="D17" s="3323"/>
      <c r="E17" s="958"/>
      <c r="F17" s="959"/>
      <c r="G17" s="958"/>
      <c r="H17" s="953"/>
      <c r="I17" s="404"/>
      <c r="J17" s="404"/>
      <c r="K17" s="404"/>
      <c r="L17" s="404"/>
      <c r="M17" s="404"/>
    </row>
    <row r="18" spans="1:13" ht="15.75" x14ac:dyDescent="0.2">
      <c r="A18" s="960"/>
      <c r="B18" s="932"/>
      <c r="C18" s="961"/>
      <c r="D18" s="766"/>
      <c r="E18" s="962"/>
      <c r="F18" s="963"/>
      <c r="G18" s="962"/>
      <c r="H18" s="964"/>
      <c r="I18" s="404"/>
      <c r="J18" s="404"/>
      <c r="K18" s="404"/>
      <c r="L18" s="404"/>
      <c r="M18" s="404"/>
    </row>
    <row r="19" spans="1:13" ht="15.75" x14ac:dyDescent="0.25">
      <c r="A19" s="525"/>
      <c r="B19" s="544"/>
      <c r="C19" s="367"/>
      <c r="D19" s="766" t="s">
        <v>451</v>
      </c>
      <c r="E19" s="965"/>
      <c r="F19" s="966"/>
      <c r="G19" s="965"/>
      <c r="H19" s="967"/>
      <c r="I19" s="404"/>
      <c r="J19" s="404"/>
      <c r="K19" s="404"/>
      <c r="L19" s="404"/>
      <c r="M19" s="404"/>
    </row>
    <row r="20" spans="1:13" ht="15.75" x14ac:dyDescent="0.2">
      <c r="A20" s="960"/>
      <c r="B20" s="932"/>
      <c r="C20" s="961"/>
      <c r="D20" s="368" t="s">
        <v>452</v>
      </c>
      <c r="E20" s="968"/>
      <c r="F20" s="963"/>
      <c r="G20" s="968"/>
      <c r="H20" s="964"/>
      <c r="I20" s="969"/>
      <c r="J20" s="969"/>
      <c r="K20" s="969"/>
      <c r="L20" s="969"/>
      <c r="M20" s="969"/>
    </row>
    <row r="21" spans="1:13" ht="15.75" x14ac:dyDescent="0.2">
      <c r="A21" s="960"/>
      <c r="B21" s="3306" t="s">
        <v>457</v>
      </c>
      <c r="C21" s="3156" t="s">
        <v>458</v>
      </c>
      <c r="D21" s="3158"/>
      <c r="E21" s="968"/>
      <c r="F21" s="963"/>
      <c r="G21" s="968"/>
      <c r="H21" s="964"/>
      <c r="I21" s="969"/>
      <c r="J21" s="969"/>
      <c r="K21" s="969"/>
      <c r="L21" s="969"/>
      <c r="M21" s="969"/>
    </row>
    <row r="22" spans="1:13" ht="23.25" customHeight="1" x14ac:dyDescent="0.2">
      <c r="A22" s="970"/>
      <c r="B22" s="3306"/>
      <c r="C22" s="3156"/>
      <c r="D22" s="3158"/>
      <c r="E22" s="971">
        <v>1072.5</v>
      </c>
      <c r="F22" s="963"/>
      <c r="G22" s="971">
        <v>12870</v>
      </c>
      <c r="H22" s="964"/>
      <c r="I22" s="969"/>
      <c r="J22" s="969"/>
      <c r="K22" s="969"/>
      <c r="L22" s="969"/>
      <c r="M22" s="969"/>
    </row>
    <row r="23" spans="1:13" ht="15" x14ac:dyDescent="0.2">
      <c r="A23" s="960"/>
      <c r="B23" s="932"/>
      <c r="C23" s="3319" t="s">
        <v>455</v>
      </c>
      <c r="D23" s="3320"/>
      <c r="E23" s="972"/>
      <c r="F23" s="973"/>
      <c r="G23" s="972"/>
      <c r="H23" s="964"/>
      <c r="I23" s="969"/>
      <c r="J23" s="969"/>
      <c r="K23" s="969"/>
      <c r="L23" s="969"/>
      <c r="M23" s="969"/>
    </row>
    <row r="24" spans="1:13" x14ac:dyDescent="0.2">
      <c r="A24" s="960"/>
      <c r="B24" s="932"/>
      <c r="C24" s="3156" t="s">
        <v>459</v>
      </c>
      <c r="D24" s="3158"/>
      <c r="E24" s="972"/>
      <c r="F24" s="973"/>
      <c r="G24" s="972"/>
      <c r="H24" s="964"/>
      <c r="I24" s="969"/>
      <c r="J24" s="969"/>
      <c r="K24" s="969"/>
      <c r="L24" s="969"/>
      <c r="M24" s="969"/>
    </row>
    <row r="25" spans="1:13" ht="25.5" customHeight="1" x14ac:dyDescent="0.2">
      <c r="A25" s="960"/>
      <c r="B25" s="932"/>
      <c r="C25" s="3156"/>
      <c r="D25" s="3158"/>
      <c r="E25" s="972"/>
      <c r="F25" s="973"/>
      <c r="G25" s="972"/>
      <c r="H25" s="964"/>
      <c r="I25" s="969"/>
      <c r="J25" s="969"/>
      <c r="K25" s="969"/>
      <c r="L25" s="969"/>
      <c r="M25" s="969"/>
    </row>
    <row r="26" spans="1:13" ht="13.5" thickBot="1" x14ac:dyDescent="0.25">
      <c r="A26" s="974"/>
      <c r="B26" s="975"/>
      <c r="C26" s="976"/>
      <c r="D26" s="975"/>
      <c r="E26" s="977"/>
      <c r="F26" s="978"/>
      <c r="G26" s="977"/>
      <c r="H26" s="979"/>
      <c r="I26" s="404"/>
      <c r="J26" s="404"/>
      <c r="K26" s="404"/>
      <c r="L26" s="404"/>
      <c r="M26" s="404"/>
    </row>
    <row r="27" spans="1:13" x14ac:dyDescent="0.2">
      <c r="A27" s="292"/>
      <c r="B27" s="292"/>
      <c r="C27" s="292"/>
      <c r="D27" s="292"/>
      <c r="E27" s="292"/>
      <c r="F27" s="292"/>
      <c r="G27" s="387"/>
      <c r="H27" s="387"/>
      <c r="I27" s="292"/>
      <c r="J27" s="292"/>
      <c r="K27" s="292"/>
      <c r="L27" s="292"/>
      <c r="M27" s="292"/>
    </row>
    <row r="28" spans="1:13" x14ac:dyDescent="0.2">
      <c r="A28" s="1784" t="s">
        <v>460</v>
      </c>
      <c r="B28" s="1784"/>
      <c r="C28" s="980"/>
      <c r="D28" s="980"/>
      <c r="E28" s="980"/>
      <c r="F28" s="980"/>
      <c r="G28" s="981"/>
      <c r="H28" s="411"/>
      <c r="I28" s="411"/>
      <c r="J28" s="411"/>
      <c r="K28" s="411"/>
      <c r="L28" s="411"/>
      <c r="M28" s="411"/>
    </row>
    <row r="29" spans="1:13" x14ac:dyDescent="0.2">
      <c r="A29" s="1784" t="s">
        <v>461</v>
      </c>
      <c r="B29" s="1784"/>
      <c r="C29" s="980"/>
      <c r="D29" s="980"/>
      <c r="E29" s="980"/>
      <c r="F29" s="980"/>
      <c r="G29" s="981"/>
      <c r="H29" s="411"/>
      <c r="I29" s="411"/>
      <c r="J29" s="411"/>
      <c r="K29" s="411"/>
      <c r="L29" s="411"/>
      <c r="M29" s="411"/>
    </row>
    <row r="30" spans="1:13" x14ac:dyDescent="0.2">
      <c r="A30" s="1784" t="s">
        <v>462</v>
      </c>
      <c r="B30" s="1784"/>
      <c r="C30" s="980"/>
      <c r="D30" s="980"/>
      <c r="E30" s="980"/>
      <c r="F30" s="980"/>
      <c r="G30" s="981"/>
      <c r="H30" s="411"/>
      <c r="I30" s="411"/>
      <c r="J30" s="411"/>
      <c r="K30" s="411"/>
      <c r="L30" s="411"/>
      <c r="M30" s="411"/>
    </row>
    <row r="31" spans="1:13" x14ac:dyDescent="0.2">
      <c r="A31" s="1784" t="s">
        <v>463</v>
      </c>
      <c r="B31" s="1784"/>
      <c r="C31" s="980"/>
      <c r="D31" s="980"/>
      <c r="E31" s="980"/>
      <c r="F31" s="980"/>
      <c r="G31" s="981"/>
      <c r="H31" s="411"/>
      <c r="I31" s="411"/>
      <c r="J31" s="411"/>
      <c r="K31" s="411"/>
      <c r="L31" s="411"/>
      <c r="M31" s="411"/>
    </row>
    <row r="32" spans="1:13" x14ac:dyDescent="0.2">
      <c r="A32" s="1784" t="s">
        <v>464</v>
      </c>
      <c r="B32" s="1784"/>
      <c r="C32" s="980"/>
      <c r="D32" s="980"/>
      <c r="E32" s="982"/>
      <c r="F32" s="982"/>
      <c r="G32" s="983"/>
      <c r="H32" s="983"/>
      <c r="I32" s="982"/>
      <c r="J32" s="982"/>
      <c r="K32" s="982"/>
      <c r="L32" s="982"/>
      <c r="M32" s="982"/>
    </row>
    <row r="33" spans="1:2" x14ac:dyDescent="0.2">
      <c r="A33" s="1784" t="s">
        <v>465</v>
      </c>
      <c r="B33" s="1784"/>
    </row>
  </sheetData>
  <mergeCells count="18">
    <mergeCell ref="C23:D23"/>
    <mergeCell ref="C24:D25"/>
    <mergeCell ref="G9:H9"/>
    <mergeCell ref="C13:D14"/>
    <mergeCell ref="C15:D15"/>
    <mergeCell ref="C16:D17"/>
    <mergeCell ref="B21:B22"/>
    <mergeCell ref="C21:D22"/>
    <mergeCell ref="A2:H2"/>
    <mergeCell ref="A3:H3"/>
    <mergeCell ref="A4:H4"/>
    <mergeCell ref="A6:B9"/>
    <mergeCell ref="C6:D9"/>
    <mergeCell ref="E7:F7"/>
    <mergeCell ref="G7:H7"/>
    <mergeCell ref="E8:F8"/>
    <mergeCell ref="G8:H8"/>
    <mergeCell ref="E9:F9"/>
  </mergeCells>
  <printOptions horizontalCentered="1"/>
  <pageMargins left="0.7" right="0.7" top="0.75" bottom="0.5" header="0.3" footer="0.3"/>
  <pageSetup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C36"/>
  <sheetViews>
    <sheetView zoomScaleNormal="100" workbookViewId="0">
      <selection activeCell="D10" sqref="D10"/>
    </sheetView>
  </sheetViews>
  <sheetFormatPr defaultRowHeight="12.75" x14ac:dyDescent="0.2"/>
  <cols>
    <col min="1" max="1" width="3.85546875" style="105" customWidth="1"/>
    <col min="2" max="2" width="43.85546875" style="105" customWidth="1"/>
    <col min="3" max="3" width="54.28515625" style="143" customWidth="1"/>
  </cols>
  <sheetData>
    <row r="1" spans="1:3" x14ac:dyDescent="0.2">
      <c r="A1" s="32"/>
      <c r="B1" s="33"/>
      <c r="C1" s="34"/>
    </row>
    <row r="2" spans="1:3" ht="20.25" x14ac:dyDescent="0.3">
      <c r="A2" s="2583" t="s">
        <v>466</v>
      </c>
      <c r="B2" s="2584"/>
      <c r="C2" s="2585"/>
    </row>
    <row r="3" spans="1:3" ht="18" x14ac:dyDescent="0.25">
      <c r="A3" s="2549" t="s">
        <v>272</v>
      </c>
      <c r="B3" s="2550"/>
      <c r="C3" s="2551"/>
    </row>
    <row r="4" spans="1:3" ht="18" x14ac:dyDescent="0.25">
      <c r="A4" s="2549" t="s">
        <v>350</v>
      </c>
      <c r="B4" s="2550"/>
      <c r="C4" s="2551"/>
    </row>
    <row r="5" spans="1:3" x14ac:dyDescent="0.2">
      <c r="A5" s="984"/>
      <c r="B5" s="985"/>
      <c r="C5" s="441"/>
    </row>
    <row r="6" spans="1:3" ht="12.75" customHeight="1" x14ac:dyDescent="0.2">
      <c r="A6" s="3328" t="s">
        <v>467</v>
      </c>
      <c r="B6" s="3329"/>
      <c r="C6" s="3334" t="s">
        <v>468</v>
      </c>
    </row>
    <row r="7" spans="1:3" ht="12.75" customHeight="1" x14ac:dyDescent="0.2">
      <c r="A7" s="3330"/>
      <c r="B7" s="3331"/>
      <c r="C7" s="3335"/>
    </row>
    <row r="8" spans="1:3" ht="12.75" customHeight="1" x14ac:dyDescent="0.2">
      <c r="A8" s="3330"/>
      <c r="B8" s="3331"/>
      <c r="C8" s="986" t="s">
        <v>469</v>
      </c>
    </row>
    <row r="9" spans="1:3" x14ac:dyDescent="0.2">
      <c r="A9" s="3332"/>
      <c r="B9" s="3333"/>
      <c r="C9" s="987"/>
    </row>
    <row r="10" spans="1:3" x14ac:dyDescent="0.2">
      <c r="A10" s="988"/>
      <c r="B10" s="989"/>
      <c r="C10" s="990"/>
    </row>
    <row r="11" spans="1:3" ht="12.75" customHeight="1" x14ac:dyDescent="0.2">
      <c r="A11" s="3110" t="s">
        <v>470</v>
      </c>
      <c r="B11" s="3111"/>
      <c r="C11" s="991">
        <v>0.5</v>
      </c>
    </row>
    <row r="12" spans="1:3" ht="15.75" x14ac:dyDescent="0.2">
      <c r="A12" s="992"/>
      <c r="B12" s="993"/>
      <c r="C12" s="994"/>
    </row>
    <row r="13" spans="1:3" ht="42.6" customHeight="1" x14ac:dyDescent="0.2">
      <c r="A13" s="3110" t="s">
        <v>471</v>
      </c>
      <c r="B13" s="3111"/>
      <c r="C13" s="995" t="s">
        <v>472</v>
      </c>
    </row>
    <row r="14" spans="1:3" ht="15.75" x14ac:dyDescent="0.2">
      <c r="A14" s="992"/>
      <c r="B14" s="993"/>
      <c r="C14" s="996"/>
    </row>
    <row r="15" spans="1:3" ht="12.75" customHeight="1" x14ac:dyDescent="0.2">
      <c r="A15" s="3110" t="s">
        <v>473</v>
      </c>
      <c r="B15" s="3111"/>
      <c r="C15" s="991">
        <v>1.4</v>
      </c>
    </row>
    <row r="16" spans="1:3" ht="15.75" x14ac:dyDescent="0.2">
      <c r="A16" s="992"/>
      <c r="B16" s="993"/>
      <c r="C16" s="997"/>
    </row>
    <row r="17" spans="1:3" ht="12.75" customHeight="1" x14ac:dyDescent="0.2">
      <c r="A17" s="3110" t="s">
        <v>474</v>
      </c>
      <c r="B17" s="3111"/>
      <c r="C17" s="991">
        <v>1.8</v>
      </c>
    </row>
    <row r="18" spans="1:3" ht="15.75" x14ac:dyDescent="0.2">
      <c r="A18" s="992"/>
      <c r="B18" s="993"/>
      <c r="C18" s="991"/>
    </row>
    <row r="19" spans="1:3" ht="12.75" customHeight="1" x14ac:dyDescent="0.2">
      <c r="A19" s="3110" t="s">
        <v>475</v>
      </c>
      <c r="B19" s="3111"/>
      <c r="C19" s="991">
        <v>2.2000000000000002</v>
      </c>
    </row>
    <row r="20" spans="1:3" ht="15.75" x14ac:dyDescent="0.2">
      <c r="A20" s="992"/>
      <c r="B20" s="993"/>
      <c r="C20" s="991"/>
    </row>
    <row r="21" spans="1:3" ht="12.75" customHeight="1" x14ac:dyDescent="0.2">
      <c r="A21" s="3110" t="s">
        <v>476</v>
      </c>
      <c r="B21" s="3111"/>
      <c r="C21" s="991">
        <v>2.6</v>
      </c>
    </row>
    <row r="22" spans="1:3" ht="15.75" x14ac:dyDescent="0.2">
      <c r="A22" s="992"/>
      <c r="B22" s="993"/>
      <c r="C22" s="991"/>
    </row>
    <row r="23" spans="1:3" ht="15.75" x14ac:dyDescent="0.2">
      <c r="A23" s="3110" t="s">
        <v>477</v>
      </c>
      <c r="B23" s="3111"/>
      <c r="C23" s="991" t="s">
        <v>915</v>
      </c>
    </row>
    <row r="24" spans="1:3" ht="15.75" x14ac:dyDescent="0.2">
      <c r="A24" s="992"/>
      <c r="B24" s="993"/>
      <c r="C24" s="991"/>
    </row>
    <row r="25" spans="1:3" ht="15.75" x14ac:dyDescent="0.2">
      <c r="A25" s="3110" t="s">
        <v>478</v>
      </c>
      <c r="B25" s="3111"/>
      <c r="C25" s="991">
        <v>9</v>
      </c>
    </row>
    <row r="26" spans="1:3" ht="15.75" x14ac:dyDescent="0.2">
      <c r="A26" s="992"/>
      <c r="B26" s="993"/>
      <c r="C26" s="991"/>
    </row>
    <row r="27" spans="1:3" ht="15.75" x14ac:dyDescent="0.2">
      <c r="A27" s="3110">
        <v>2013</v>
      </c>
      <c r="B27" s="3111"/>
      <c r="C27" s="991">
        <v>12</v>
      </c>
    </row>
    <row r="28" spans="1:3" ht="15.75" x14ac:dyDescent="0.2">
      <c r="A28" s="486"/>
      <c r="B28" s="487"/>
      <c r="C28" s="991"/>
    </row>
    <row r="29" spans="1:3" ht="12.75" customHeight="1" x14ac:dyDescent="0.2">
      <c r="A29" s="3326" t="s">
        <v>479</v>
      </c>
      <c r="B29" s="3327"/>
      <c r="C29" s="991">
        <v>12</v>
      </c>
    </row>
    <row r="30" spans="1:3" ht="15.75" x14ac:dyDescent="0.2">
      <c r="A30" s="486"/>
      <c r="B30" s="998"/>
      <c r="C30" s="991"/>
    </row>
    <row r="31" spans="1:3" ht="12.75" customHeight="1" x14ac:dyDescent="0.2">
      <c r="A31" s="3326" t="s">
        <v>480</v>
      </c>
      <c r="B31" s="3327"/>
      <c r="C31" s="991">
        <v>26</v>
      </c>
    </row>
    <row r="32" spans="1:3" ht="12.75" customHeight="1" x14ac:dyDescent="0.2">
      <c r="A32" s="1002"/>
      <c r="B32" s="1003"/>
      <c r="C32" s="991"/>
    </row>
    <row r="33" spans="1:3" ht="12.75" customHeight="1" x14ac:dyDescent="0.2">
      <c r="A33" s="3326" t="s">
        <v>481</v>
      </c>
      <c r="B33" s="3327" t="s">
        <v>481</v>
      </c>
      <c r="C33" s="991">
        <v>27</v>
      </c>
    </row>
    <row r="34" spans="1:3" ht="13.5" thickBot="1" x14ac:dyDescent="0.25">
      <c r="A34" s="999"/>
      <c r="B34" s="1000"/>
      <c r="C34" s="1001"/>
    </row>
    <row r="35" spans="1:3" x14ac:dyDescent="0.2">
      <c r="A35" s="292"/>
      <c r="B35" s="292"/>
      <c r="C35" s="387"/>
    </row>
    <row r="36" spans="1:3" ht="37.9" customHeight="1" x14ac:dyDescent="0.2">
      <c r="A36" s="2878" t="s">
        <v>971</v>
      </c>
      <c r="B36" s="2878"/>
      <c r="C36" s="2878"/>
    </row>
  </sheetData>
  <mergeCells count="18">
    <mergeCell ref="A25:B25"/>
    <mergeCell ref="A23:B23"/>
    <mergeCell ref="A2:C2"/>
    <mergeCell ref="A3:C3"/>
    <mergeCell ref="A4:C4"/>
    <mergeCell ref="A6:B9"/>
    <mergeCell ref="C6:C7"/>
    <mergeCell ref="A11:B11"/>
    <mergeCell ref="A13:B13"/>
    <mergeCell ref="A15:B15"/>
    <mergeCell ref="A17:B17"/>
    <mergeCell ref="A19:B19"/>
    <mergeCell ref="A21:B21"/>
    <mergeCell ref="A27:B27"/>
    <mergeCell ref="A29:B29"/>
    <mergeCell ref="A31:B31"/>
    <mergeCell ref="A33:B33"/>
    <mergeCell ref="A36:C36"/>
  </mergeCells>
  <printOptions horizontalCentered="1"/>
  <pageMargins left="0.7" right="0.7" top="0.75" bottom="0.5" header="0.3" footer="0.3"/>
  <pageSetup scale="94"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G29"/>
  <sheetViews>
    <sheetView zoomScaleNormal="100" workbookViewId="0">
      <selection activeCell="D10" sqref="D10"/>
    </sheetView>
  </sheetViews>
  <sheetFormatPr defaultRowHeight="12.75" x14ac:dyDescent="0.2"/>
  <cols>
    <col min="1" max="1" width="11.7109375" customWidth="1"/>
    <col min="2" max="2" width="16" bestFit="1" customWidth="1"/>
    <col min="3" max="7" width="10.28515625" bestFit="1" customWidth="1"/>
  </cols>
  <sheetData>
    <row r="1" spans="1:7" ht="13.15" customHeight="1" x14ac:dyDescent="0.3">
      <c r="A1" s="2919"/>
      <c r="B1" s="2920"/>
      <c r="C1" s="2920"/>
      <c r="D1" s="2920"/>
      <c r="E1" s="2920"/>
      <c r="F1" s="2920"/>
      <c r="G1" s="2921"/>
    </row>
    <row r="2" spans="1:7" ht="20.25" x14ac:dyDescent="0.3">
      <c r="A2" s="2583" t="s">
        <v>893</v>
      </c>
      <c r="B2" s="2584"/>
      <c r="C2" s="2584"/>
      <c r="D2" s="2584"/>
      <c r="E2" s="2584"/>
      <c r="F2" s="2584"/>
      <c r="G2" s="2585"/>
    </row>
    <row r="3" spans="1:7" ht="17.45" customHeight="1" x14ac:dyDescent="0.25">
      <c r="A3" s="3140" t="s">
        <v>899</v>
      </c>
      <c r="B3" s="3141"/>
      <c r="C3" s="3141"/>
      <c r="D3" s="3141"/>
      <c r="E3" s="3141"/>
      <c r="F3" s="3141"/>
      <c r="G3" s="3142"/>
    </row>
    <row r="4" spans="1:7" ht="17.45" customHeight="1" x14ac:dyDescent="0.25">
      <c r="A4" s="3140" t="s">
        <v>350</v>
      </c>
      <c r="B4" s="3141"/>
      <c r="C4" s="3141"/>
      <c r="D4" s="3141"/>
      <c r="E4" s="3141"/>
      <c r="F4" s="3141"/>
      <c r="G4" s="3142"/>
    </row>
    <row r="5" spans="1:7" ht="13.9" customHeight="1" thickBot="1" x14ac:dyDescent="0.35">
      <c r="A5" s="2583"/>
      <c r="B5" s="2584"/>
      <c r="C5" s="2584"/>
      <c r="D5" s="2584"/>
      <c r="E5" s="2584"/>
      <c r="F5" s="2584"/>
      <c r="G5" s="2585"/>
    </row>
    <row r="6" spans="1:7" ht="16.149999999999999" customHeight="1" thickBot="1" x14ac:dyDescent="0.3">
      <c r="A6" s="3347" t="s">
        <v>884</v>
      </c>
      <c r="B6" s="3347" t="s">
        <v>900</v>
      </c>
      <c r="C6" s="3349" t="s">
        <v>128</v>
      </c>
      <c r="D6" s="3350"/>
      <c r="E6" s="3350"/>
      <c r="F6" s="3350"/>
      <c r="G6" s="3351"/>
    </row>
    <row r="7" spans="1:7" ht="16.149999999999999" customHeight="1" thickBot="1" x14ac:dyDescent="0.25">
      <c r="A7" s="3348"/>
      <c r="B7" s="3348"/>
      <c r="C7" s="2318">
        <v>2009</v>
      </c>
      <c r="D7" s="2318">
        <v>2010</v>
      </c>
      <c r="E7" s="2318">
        <v>2011</v>
      </c>
      <c r="F7" s="2318">
        <v>2012</v>
      </c>
      <c r="G7" s="2319">
        <v>2013</v>
      </c>
    </row>
    <row r="8" spans="1:7" ht="16.149999999999999" customHeight="1" x14ac:dyDescent="0.2">
      <c r="A8" s="3336" t="s">
        <v>885</v>
      </c>
      <c r="B8" s="2032" t="s">
        <v>886</v>
      </c>
      <c r="C8" s="1989">
        <v>0.38487257839318045</v>
      </c>
      <c r="D8" s="1990">
        <v>0.35099560540147939</v>
      </c>
      <c r="E8" s="1990">
        <v>0.31632187238563553</v>
      </c>
      <c r="F8" s="1991">
        <v>0.3044216828824976</v>
      </c>
      <c r="G8" s="1992">
        <v>0.29714095795720408</v>
      </c>
    </row>
    <row r="9" spans="1:7" ht="16.149999999999999" customHeight="1" x14ac:dyDescent="0.2">
      <c r="A9" s="3337"/>
      <c r="B9" s="2033" t="s">
        <v>887</v>
      </c>
      <c r="C9" s="1993">
        <v>0.33028829609131927</v>
      </c>
      <c r="D9" s="1994">
        <v>0.34219901461029639</v>
      </c>
      <c r="E9" s="1994">
        <v>0.36291362885505574</v>
      </c>
      <c r="F9" s="1995">
        <v>0.37792993335471686</v>
      </c>
      <c r="G9" s="1996">
        <v>0.38282323045224786</v>
      </c>
    </row>
    <row r="10" spans="1:7" ht="16.149999999999999" customHeight="1" thickBot="1" x14ac:dyDescent="0.25">
      <c r="A10" s="3337"/>
      <c r="B10" s="2034" t="s">
        <v>358</v>
      </c>
      <c r="C10" s="2036">
        <v>0.28483912551550028</v>
      </c>
      <c r="D10" s="2037">
        <v>0.30680537998822421</v>
      </c>
      <c r="E10" s="2037">
        <v>0.32076449875930874</v>
      </c>
      <c r="F10" s="2038">
        <v>0.31764838376278554</v>
      </c>
      <c r="G10" s="2039">
        <v>0.32003581159054806</v>
      </c>
    </row>
    <row r="11" spans="1:7" ht="16.149999999999999" customHeight="1" thickBot="1" x14ac:dyDescent="0.25">
      <c r="A11" s="3337"/>
      <c r="B11" s="2040" t="s">
        <v>888</v>
      </c>
      <c r="C11" s="2041">
        <v>3957806</v>
      </c>
      <c r="D11" s="2042">
        <v>4057481</v>
      </c>
      <c r="E11" s="2042">
        <v>3520215</v>
      </c>
      <c r="F11" s="2043">
        <v>3507375</v>
      </c>
      <c r="G11" s="2044">
        <v>3517297</v>
      </c>
    </row>
    <row r="12" spans="1:7" ht="16.149999999999999" customHeight="1" thickBot="1" x14ac:dyDescent="0.25">
      <c r="A12" s="3338"/>
      <c r="B12" s="2035" t="s">
        <v>889</v>
      </c>
      <c r="C12" s="2029">
        <v>0.38232486745244493</v>
      </c>
      <c r="D12" s="2030">
        <v>0.39384546004471271</v>
      </c>
      <c r="E12" s="2030">
        <v>0.34405517760665988</v>
      </c>
      <c r="F12" s="2030">
        <v>0.34113535838628617</v>
      </c>
      <c r="G12" s="2031">
        <v>0.34329537882623196</v>
      </c>
    </row>
    <row r="13" spans="1:7" ht="16.149999999999999" customHeight="1" x14ac:dyDescent="0.2">
      <c r="A13" s="3339" t="s">
        <v>890</v>
      </c>
      <c r="B13" s="2032" t="s">
        <v>886</v>
      </c>
      <c r="C13" s="1997">
        <v>0.33567358428983302</v>
      </c>
      <c r="D13" s="1998">
        <v>0.27357845426200122</v>
      </c>
      <c r="E13" s="1998">
        <v>0.20547272172487446</v>
      </c>
      <c r="F13" s="1999">
        <v>0.21869617547573098</v>
      </c>
      <c r="G13" s="2000">
        <v>0.14974922727007639</v>
      </c>
    </row>
    <row r="14" spans="1:7" ht="16.149999999999999" customHeight="1" x14ac:dyDescent="0.2">
      <c r="A14" s="3340"/>
      <c r="B14" s="2033" t="s">
        <v>887</v>
      </c>
      <c r="C14" s="1993">
        <v>0.38469781863678398</v>
      </c>
      <c r="D14" s="1994">
        <v>0.54161984666134455</v>
      </c>
      <c r="E14" s="1994">
        <v>0.64175962846311785</v>
      </c>
      <c r="F14" s="1995">
        <v>0.64827554006100974</v>
      </c>
      <c r="G14" s="1996">
        <v>0.76761241033416927</v>
      </c>
    </row>
    <row r="15" spans="1:7" ht="16.149999999999999" customHeight="1" thickBot="1" x14ac:dyDescent="0.25">
      <c r="A15" s="3340"/>
      <c r="B15" s="2033" t="s">
        <v>358</v>
      </c>
      <c r="C15" s="1993">
        <v>0.279628597073383</v>
      </c>
      <c r="D15" s="1994">
        <v>0.18480169907665425</v>
      </c>
      <c r="E15" s="1994">
        <v>0.15276764981200772</v>
      </c>
      <c r="F15" s="1995">
        <v>0.13302828446325926</v>
      </c>
      <c r="G15" s="1996">
        <v>8.2638362395754353E-2</v>
      </c>
    </row>
    <row r="16" spans="1:7" ht="16.149999999999999" customHeight="1" thickBot="1" x14ac:dyDescent="0.25">
      <c r="A16" s="3340"/>
      <c r="B16" s="2040" t="s">
        <v>888</v>
      </c>
      <c r="C16" s="2041">
        <v>1470640</v>
      </c>
      <c r="D16" s="2042">
        <v>331945</v>
      </c>
      <c r="E16" s="2042">
        <v>193359</v>
      </c>
      <c r="F16" s="2043">
        <v>192756</v>
      </c>
      <c r="G16" s="2044">
        <v>137176</v>
      </c>
    </row>
    <row r="17" spans="1:7" ht="16.149999999999999" customHeight="1" thickBot="1" x14ac:dyDescent="0.25">
      <c r="A17" s="3338"/>
      <c r="B17" s="2035" t="s">
        <v>889</v>
      </c>
      <c r="C17" s="2029">
        <v>0.14206412418149439</v>
      </c>
      <c r="D17" s="2030">
        <v>3.2220737751955504E-2</v>
      </c>
      <c r="E17" s="2030">
        <v>1.8898324416788789E-2</v>
      </c>
      <c r="F17" s="2030">
        <v>1.8747891839654151E-2</v>
      </c>
      <c r="G17" s="2031">
        <v>1.3388658076320309E-2</v>
      </c>
    </row>
    <row r="18" spans="1:7" ht="16.149999999999999" customHeight="1" x14ac:dyDescent="0.2">
      <c r="A18" s="3341" t="s">
        <v>891</v>
      </c>
      <c r="B18" s="2032" t="s">
        <v>886</v>
      </c>
      <c r="C18" s="1997">
        <v>0.45788002811104522</v>
      </c>
      <c r="D18" s="1998">
        <v>0.43982460439074161</v>
      </c>
      <c r="E18" s="1998">
        <v>0.42837878566358717</v>
      </c>
      <c r="F18" s="1999">
        <v>0.42726855261706181</v>
      </c>
      <c r="G18" s="2000">
        <v>0.41451789217086593</v>
      </c>
    </row>
    <row r="19" spans="1:7" ht="16.149999999999999" customHeight="1" x14ac:dyDescent="0.2">
      <c r="A19" s="3342"/>
      <c r="B19" s="2033" t="s">
        <v>887</v>
      </c>
      <c r="C19" s="1993">
        <v>0.30944954319551538</v>
      </c>
      <c r="D19" s="1994">
        <v>0.32908838900083748</v>
      </c>
      <c r="E19" s="1994">
        <v>0.34868004603360386</v>
      </c>
      <c r="F19" s="1995">
        <v>0.35360451697743001</v>
      </c>
      <c r="G19" s="1996">
        <v>0.35086023348378376</v>
      </c>
    </row>
    <row r="20" spans="1:7" ht="16.149999999999999" customHeight="1" thickBot="1" x14ac:dyDescent="0.25">
      <c r="A20" s="3342"/>
      <c r="B20" s="2033" t="s">
        <v>358</v>
      </c>
      <c r="C20" s="1993">
        <v>0.2326704286934394</v>
      </c>
      <c r="D20" s="1994">
        <v>0.23108700660842088</v>
      </c>
      <c r="E20" s="1994">
        <v>0.22294116830280897</v>
      </c>
      <c r="F20" s="1995">
        <v>0.21912693040550815</v>
      </c>
      <c r="G20" s="1996">
        <v>0.23462187434535031</v>
      </c>
    </row>
    <row r="21" spans="1:7" ht="16.149999999999999" customHeight="1" thickBot="1" x14ac:dyDescent="0.25">
      <c r="A21" s="3342"/>
      <c r="B21" s="2040" t="s">
        <v>888</v>
      </c>
      <c r="C21" s="2041">
        <v>1824194</v>
      </c>
      <c r="D21" s="2042">
        <v>1367195</v>
      </c>
      <c r="E21" s="2042">
        <v>1224323</v>
      </c>
      <c r="F21" s="2043">
        <v>1341428</v>
      </c>
      <c r="G21" s="2044">
        <v>1312725</v>
      </c>
    </row>
    <row r="22" spans="1:7" ht="16.149999999999999" customHeight="1" thickBot="1" x14ac:dyDescent="0.25">
      <c r="A22" s="3343" t="s">
        <v>889</v>
      </c>
      <c r="B22" s="2035" t="s">
        <v>889</v>
      </c>
      <c r="C22" s="2029">
        <v>0.17621751274760444</v>
      </c>
      <c r="D22" s="2030">
        <v>0.13270882691646146</v>
      </c>
      <c r="E22" s="2030">
        <v>0.11966163067111488</v>
      </c>
      <c r="F22" s="2030">
        <v>0.13047037215279206</v>
      </c>
      <c r="G22" s="2031">
        <v>0.12812464405754342</v>
      </c>
    </row>
    <row r="23" spans="1:7" ht="16.149999999999999" customHeight="1" x14ac:dyDescent="0.2">
      <c r="A23" s="3344" t="s">
        <v>892</v>
      </c>
      <c r="B23" s="2032" t="s">
        <v>886</v>
      </c>
      <c r="C23" s="1997">
        <v>0.47142117345662982</v>
      </c>
      <c r="D23" s="1998">
        <v>0.4302796443589893</v>
      </c>
      <c r="E23" s="1998">
        <v>0.43154027140089674</v>
      </c>
      <c r="F23" s="1999">
        <v>0.43236734474992639</v>
      </c>
      <c r="G23" s="2000">
        <v>0.43234001245432169</v>
      </c>
    </row>
    <row r="24" spans="1:7" ht="16.149999999999999" customHeight="1" x14ac:dyDescent="0.2">
      <c r="A24" s="3345"/>
      <c r="B24" s="2033" t="s">
        <v>887</v>
      </c>
      <c r="C24" s="1993">
        <v>0.2731970554688874</v>
      </c>
      <c r="D24" s="1994">
        <v>0.29927831230014995</v>
      </c>
      <c r="E24" s="1994">
        <v>0.30097012549953767</v>
      </c>
      <c r="F24" s="1995">
        <v>0.29571785201941175</v>
      </c>
      <c r="G24" s="1996">
        <v>0.29989188193818345</v>
      </c>
    </row>
    <row r="25" spans="1:7" ht="16.149999999999999" customHeight="1" thickBot="1" x14ac:dyDescent="0.25">
      <c r="A25" s="3345"/>
      <c r="B25" s="2033" t="s">
        <v>358</v>
      </c>
      <c r="C25" s="1993">
        <v>0.25538177107448284</v>
      </c>
      <c r="D25" s="1994">
        <v>0.27044204334086075</v>
      </c>
      <c r="E25" s="1994">
        <v>0.2674896030995656</v>
      </c>
      <c r="F25" s="1995">
        <v>0.27191480323066186</v>
      </c>
      <c r="G25" s="1996">
        <v>0.26776810560749487</v>
      </c>
    </row>
    <row r="26" spans="1:7" ht="16.149999999999999" customHeight="1" thickBot="1" x14ac:dyDescent="0.25">
      <c r="A26" s="3345"/>
      <c r="B26" s="2040" t="s">
        <v>888</v>
      </c>
      <c r="C26" s="2041">
        <v>3099305</v>
      </c>
      <c r="D26" s="2042">
        <v>4545595</v>
      </c>
      <c r="E26" s="2042">
        <v>5293645</v>
      </c>
      <c r="F26" s="2043">
        <v>5239917</v>
      </c>
      <c r="G26" s="2044">
        <v>5278489</v>
      </c>
    </row>
    <row r="27" spans="1:7" ht="16.149999999999999" customHeight="1" thickBot="1" x14ac:dyDescent="0.25">
      <c r="A27" s="3346" t="s">
        <v>889</v>
      </c>
      <c r="B27" s="2035" t="s">
        <v>889</v>
      </c>
      <c r="C27" s="2029">
        <v>0.29939349561845624</v>
      </c>
      <c r="D27" s="2030">
        <v>0.44122497528687032</v>
      </c>
      <c r="E27" s="2030">
        <v>0.51738486730543642</v>
      </c>
      <c r="F27" s="2030">
        <v>0.50964637762126763</v>
      </c>
      <c r="G27" s="2031">
        <v>0.51519131903990434</v>
      </c>
    </row>
    <row r="29" spans="1:7" x14ac:dyDescent="0.2">
      <c r="A29" s="2050" t="s">
        <v>926</v>
      </c>
    </row>
  </sheetData>
  <mergeCells count="12">
    <mergeCell ref="A8:A12"/>
    <mergeCell ref="A13:A17"/>
    <mergeCell ref="A18:A22"/>
    <mergeCell ref="A23:A27"/>
    <mergeCell ref="A1:G1"/>
    <mergeCell ref="A2:G2"/>
    <mergeCell ref="A5:G5"/>
    <mergeCell ref="A3:G3"/>
    <mergeCell ref="A6:A7"/>
    <mergeCell ref="B6:B7"/>
    <mergeCell ref="C6:G6"/>
    <mergeCell ref="A4:G4"/>
  </mergeCells>
  <printOptions horizontalCentered="1"/>
  <pageMargins left="0.7" right="0.7" top="0.7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3"/>
  <sheetViews>
    <sheetView zoomScaleNormal="100" workbookViewId="0">
      <selection activeCell="D10" sqref="D10"/>
    </sheetView>
  </sheetViews>
  <sheetFormatPr defaultRowHeight="12.75" x14ac:dyDescent="0.2"/>
  <cols>
    <col min="1" max="1" width="18.5703125" customWidth="1"/>
    <col min="2" max="6" width="13.140625" customWidth="1"/>
    <col min="7" max="7" width="14.140625" customWidth="1"/>
    <col min="8" max="8" width="8.7109375" customWidth="1"/>
    <col min="9" max="9" width="2.140625" customWidth="1"/>
  </cols>
  <sheetData>
    <row r="1" spans="1:9" ht="9" customHeight="1" x14ac:dyDescent="0.2">
      <c r="A1" s="144"/>
      <c r="B1" s="145"/>
      <c r="C1" s="145"/>
      <c r="D1" s="145"/>
      <c r="E1" s="145"/>
      <c r="F1" s="145"/>
      <c r="G1" s="2593"/>
      <c r="H1" s="2593"/>
      <c r="I1" s="2594"/>
    </row>
    <row r="2" spans="1:9" ht="20.25" x14ac:dyDescent="0.2">
      <c r="A2" s="2556" t="s">
        <v>83</v>
      </c>
      <c r="B2" s="2557"/>
      <c r="C2" s="2557"/>
      <c r="D2" s="2557"/>
      <c r="E2" s="2557"/>
      <c r="F2" s="2557"/>
      <c r="G2" s="2557"/>
      <c r="H2" s="2557"/>
      <c r="I2" s="2558"/>
    </row>
    <row r="3" spans="1:9" ht="18" x14ac:dyDescent="0.2">
      <c r="A3" s="2559" t="s">
        <v>175</v>
      </c>
      <c r="B3" s="2560"/>
      <c r="C3" s="2560"/>
      <c r="D3" s="2560"/>
      <c r="E3" s="2560"/>
      <c r="F3" s="2560"/>
      <c r="G3" s="2560"/>
      <c r="H3" s="2560"/>
      <c r="I3" s="2561"/>
    </row>
    <row r="4" spans="1:9" ht="18" x14ac:dyDescent="0.2">
      <c r="A4" s="2559" t="s">
        <v>1</v>
      </c>
      <c r="B4" s="2560"/>
      <c r="C4" s="2560"/>
      <c r="D4" s="2560"/>
      <c r="E4" s="2560"/>
      <c r="F4" s="2560"/>
      <c r="G4" s="2560"/>
      <c r="H4" s="2560"/>
      <c r="I4" s="2561"/>
    </row>
    <row r="5" spans="1:9" ht="13.5" thickBot="1" x14ac:dyDescent="0.25">
      <c r="A5" s="146"/>
      <c r="B5" s="147"/>
      <c r="C5" s="147"/>
      <c r="D5" s="147"/>
      <c r="E5" s="147"/>
      <c r="F5" s="147"/>
      <c r="G5" s="2595"/>
      <c r="H5" s="2595"/>
      <c r="I5" s="2596"/>
    </row>
    <row r="6" spans="1:9" ht="12.75" customHeight="1" x14ac:dyDescent="0.2">
      <c r="A6" s="2586" t="s">
        <v>84</v>
      </c>
      <c r="B6" s="2589" t="s">
        <v>85</v>
      </c>
      <c r="C6" s="2590"/>
      <c r="D6" s="2590"/>
      <c r="E6" s="2590"/>
      <c r="F6" s="2590"/>
      <c r="G6" s="2124"/>
      <c r="H6" s="2125"/>
      <c r="I6" s="2126"/>
    </row>
    <row r="7" spans="1:9" ht="12.75" customHeight="1" x14ac:dyDescent="0.2">
      <c r="A7" s="2587"/>
      <c r="B7" s="2591"/>
      <c r="C7" s="2592"/>
      <c r="D7" s="2592"/>
      <c r="E7" s="2592"/>
      <c r="F7" s="2592"/>
      <c r="G7" s="2127"/>
      <c r="H7" s="2128"/>
      <c r="I7" s="2129"/>
    </row>
    <row r="8" spans="1:9" ht="38.25" customHeight="1" thickBot="1" x14ac:dyDescent="0.25">
      <c r="A8" s="2588"/>
      <c r="B8" s="2091" t="s">
        <v>86</v>
      </c>
      <c r="C8" s="2090" t="s">
        <v>87</v>
      </c>
      <c r="D8" s="2090" t="s">
        <v>88</v>
      </c>
      <c r="E8" s="2090" t="s">
        <v>89</v>
      </c>
      <c r="F8" s="2090" t="s">
        <v>90</v>
      </c>
      <c r="G8" s="2106" t="s">
        <v>22</v>
      </c>
      <c r="H8" s="2090" t="s">
        <v>93</v>
      </c>
      <c r="I8" s="2107"/>
    </row>
    <row r="9" spans="1:9" x14ac:dyDescent="0.2">
      <c r="A9" s="2392"/>
      <c r="B9" s="2395"/>
      <c r="C9" s="2395"/>
      <c r="D9" s="2395"/>
      <c r="E9" s="2395"/>
      <c r="F9" s="2395"/>
      <c r="G9" s="2400"/>
      <c r="H9" s="2405"/>
      <c r="I9" s="2387"/>
    </row>
    <row r="10" spans="1:9" ht="19.5" customHeight="1" x14ac:dyDescent="0.2">
      <c r="A10" s="2393" t="s">
        <v>16</v>
      </c>
      <c r="B10" s="2348">
        <v>545</v>
      </c>
      <c r="C10" s="2348">
        <v>36</v>
      </c>
      <c r="D10" s="2348">
        <v>5</v>
      </c>
      <c r="E10" s="2396">
        <v>0</v>
      </c>
      <c r="F10" s="2396">
        <v>0</v>
      </c>
      <c r="G10" s="2401">
        <f t="shared" ref="G10:G21" si="0">SUM(B10:F10)</f>
        <v>586</v>
      </c>
      <c r="H10" s="2406">
        <f>G10/$G$23</f>
        <v>0.12629310344827585</v>
      </c>
      <c r="I10" s="2388"/>
    </row>
    <row r="11" spans="1:9" ht="19.5" customHeight="1" x14ac:dyDescent="0.2">
      <c r="A11" s="2393" t="s">
        <v>18</v>
      </c>
      <c r="B11" s="2348">
        <v>539</v>
      </c>
      <c r="C11" s="2348">
        <v>65</v>
      </c>
      <c r="D11" s="2348">
        <v>18</v>
      </c>
      <c r="E11" s="2396">
        <v>0</v>
      </c>
      <c r="F11" s="2396">
        <v>0</v>
      </c>
      <c r="G11" s="2401">
        <f t="shared" si="0"/>
        <v>622</v>
      </c>
      <c r="H11" s="2406">
        <f t="shared" ref="H11:H21" si="1">G11/$G$23</f>
        <v>0.13405172413793104</v>
      </c>
      <c r="I11" s="2388"/>
    </row>
    <row r="12" spans="1:9" ht="19.5" customHeight="1" x14ac:dyDescent="0.2">
      <c r="A12" s="2393" t="s">
        <v>19</v>
      </c>
      <c r="B12" s="2348">
        <v>451</v>
      </c>
      <c r="C12" s="2348">
        <v>66</v>
      </c>
      <c r="D12" s="2348">
        <v>15</v>
      </c>
      <c r="E12" s="2348">
        <v>5</v>
      </c>
      <c r="F12" s="2396">
        <v>0</v>
      </c>
      <c r="G12" s="2401">
        <f t="shared" si="0"/>
        <v>537</v>
      </c>
      <c r="H12" s="2406">
        <f t="shared" si="1"/>
        <v>0.11573275862068966</v>
      </c>
      <c r="I12" s="2388"/>
    </row>
    <row r="13" spans="1:9" ht="19.5" customHeight="1" x14ac:dyDescent="0.2">
      <c r="A13" s="2393" t="s">
        <v>20</v>
      </c>
      <c r="B13" s="2397">
        <v>536</v>
      </c>
      <c r="C13" s="2350">
        <v>135</v>
      </c>
      <c r="D13" s="2350">
        <v>17</v>
      </c>
      <c r="E13" s="2348">
        <v>6</v>
      </c>
      <c r="F13" s="2398">
        <v>0</v>
      </c>
      <c r="G13" s="2401">
        <f t="shared" si="0"/>
        <v>694</v>
      </c>
      <c r="H13" s="2406">
        <f t="shared" si="1"/>
        <v>0.14956896551724139</v>
      </c>
      <c r="I13" s="2388"/>
    </row>
    <row r="14" spans="1:9" ht="19.5" customHeight="1" x14ac:dyDescent="0.2">
      <c r="A14" s="2393" t="s">
        <v>21</v>
      </c>
      <c r="B14" s="2397">
        <v>311</v>
      </c>
      <c r="C14" s="2350">
        <v>117</v>
      </c>
      <c r="D14" s="2350">
        <v>16</v>
      </c>
      <c r="E14" s="2396">
        <v>0</v>
      </c>
      <c r="F14" s="2398">
        <v>0</v>
      </c>
      <c r="G14" s="2401">
        <f t="shared" si="0"/>
        <v>444</v>
      </c>
      <c r="H14" s="2406">
        <f t="shared" si="1"/>
        <v>9.568965517241379E-2</v>
      </c>
      <c r="I14" s="2388"/>
    </row>
    <row r="15" spans="1:9" ht="19.5" customHeight="1" x14ac:dyDescent="0.2">
      <c r="A15" s="2393" t="s">
        <v>91</v>
      </c>
      <c r="B15" s="2397">
        <v>361</v>
      </c>
      <c r="C15" s="2350">
        <v>245</v>
      </c>
      <c r="D15" s="2350">
        <v>83</v>
      </c>
      <c r="E15" s="2350">
        <v>23</v>
      </c>
      <c r="F15" s="2350">
        <v>2</v>
      </c>
      <c r="G15" s="2401">
        <f t="shared" si="0"/>
        <v>714</v>
      </c>
      <c r="H15" s="2406">
        <f t="shared" si="1"/>
        <v>0.15387931034482757</v>
      </c>
      <c r="I15" s="2388"/>
    </row>
    <row r="16" spans="1:9" ht="19.5" customHeight="1" x14ac:dyDescent="0.2">
      <c r="A16" s="2393" t="s">
        <v>92</v>
      </c>
      <c r="B16" s="2397">
        <v>238</v>
      </c>
      <c r="C16" s="2350">
        <v>243</v>
      </c>
      <c r="D16" s="2350">
        <v>71</v>
      </c>
      <c r="E16" s="2350">
        <v>12</v>
      </c>
      <c r="F16" s="2350">
        <v>7</v>
      </c>
      <c r="G16" s="2401">
        <f t="shared" si="0"/>
        <v>571</v>
      </c>
      <c r="H16" s="2406">
        <f t="shared" si="1"/>
        <v>0.12306034482758621</v>
      </c>
      <c r="I16" s="2388"/>
    </row>
    <row r="17" spans="1:9" ht="19.5" customHeight="1" x14ac:dyDescent="0.2">
      <c r="A17" s="2393">
        <v>2010</v>
      </c>
      <c r="B17" s="2397">
        <v>65</v>
      </c>
      <c r="C17" s="2350">
        <v>67</v>
      </c>
      <c r="D17" s="2350">
        <v>21</v>
      </c>
      <c r="E17" s="2350">
        <v>1</v>
      </c>
      <c r="F17" s="2398">
        <v>0</v>
      </c>
      <c r="G17" s="2401">
        <f t="shared" si="0"/>
        <v>154</v>
      </c>
      <c r="H17" s="2406">
        <f t="shared" si="1"/>
        <v>3.318965517241379E-2</v>
      </c>
      <c r="I17" s="2388"/>
    </row>
    <row r="18" spans="1:9" ht="19.5" customHeight="1" x14ac:dyDescent="0.2">
      <c r="A18" s="2393">
        <v>2011</v>
      </c>
      <c r="B18" s="2397">
        <v>28</v>
      </c>
      <c r="C18" s="2350">
        <v>51</v>
      </c>
      <c r="D18" s="2350">
        <v>17</v>
      </c>
      <c r="E18" s="2396">
        <v>0</v>
      </c>
      <c r="F18" s="2398">
        <v>0</v>
      </c>
      <c r="G18" s="2401">
        <f t="shared" si="0"/>
        <v>96</v>
      </c>
      <c r="H18" s="2406">
        <f t="shared" si="1"/>
        <v>2.0689655172413793E-2</v>
      </c>
      <c r="I18" s="2388"/>
    </row>
    <row r="19" spans="1:9" ht="19.5" customHeight="1" x14ac:dyDescent="0.2">
      <c r="A19" s="2393">
        <v>2012</v>
      </c>
      <c r="B19" s="2397">
        <v>36</v>
      </c>
      <c r="C19" s="2350">
        <v>59</v>
      </c>
      <c r="D19" s="2350">
        <v>17</v>
      </c>
      <c r="E19" s="2396">
        <v>1</v>
      </c>
      <c r="F19" s="2398">
        <v>0</v>
      </c>
      <c r="G19" s="2401">
        <f t="shared" si="0"/>
        <v>113</v>
      </c>
      <c r="H19" s="2406">
        <f t="shared" si="1"/>
        <v>2.4353448275862069E-2</v>
      </c>
      <c r="I19" s="2388"/>
    </row>
    <row r="20" spans="1:9" ht="19.5" customHeight="1" x14ac:dyDescent="0.2">
      <c r="A20" s="2393">
        <v>2013</v>
      </c>
      <c r="B20" s="2397">
        <v>19</v>
      </c>
      <c r="C20" s="2350">
        <v>40</v>
      </c>
      <c r="D20" s="2350">
        <v>18</v>
      </c>
      <c r="E20" s="2396">
        <v>2</v>
      </c>
      <c r="F20" s="2398">
        <v>0</v>
      </c>
      <c r="G20" s="2401">
        <f t="shared" si="0"/>
        <v>79</v>
      </c>
      <c r="H20" s="2406">
        <f t="shared" si="1"/>
        <v>1.7025862068965517E-2</v>
      </c>
      <c r="I20" s="2388"/>
    </row>
    <row r="21" spans="1:9" ht="19.5" customHeight="1" x14ac:dyDescent="0.2">
      <c r="A21" s="2393">
        <v>2014</v>
      </c>
      <c r="B21" s="2397">
        <v>7</v>
      </c>
      <c r="C21" s="2350">
        <v>14</v>
      </c>
      <c r="D21" s="2350">
        <v>8</v>
      </c>
      <c r="E21" s="2396">
        <v>1</v>
      </c>
      <c r="F21" s="2398">
        <v>0</v>
      </c>
      <c r="G21" s="2401">
        <f t="shared" si="0"/>
        <v>30</v>
      </c>
      <c r="H21" s="2406">
        <f t="shared" si="1"/>
        <v>6.4655172413793103E-3</v>
      </c>
      <c r="I21" s="2388"/>
    </row>
    <row r="22" spans="1:9" ht="6" customHeight="1" x14ac:dyDescent="0.2">
      <c r="A22" s="2393"/>
      <c r="B22" s="2397"/>
      <c r="C22" s="2350"/>
      <c r="D22" s="2350"/>
      <c r="E22" s="2396"/>
      <c r="F22" s="2398"/>
      <c r="G22" s="2402"/>
      <c r="H22" s="2407"/>
      <c r="I22" s="2388"/>
    </row>
    <row r="23" spans="1:9" x14ac:dyDescent="0.2">
      <c r="A23" s="2393" t="s">
        <v>22</v>
      </c>
      <c r="B23" s="2350">
        <f>SUM(B10:B21)</f>
        <v>3136</v>
      </c>
      <c r="C23" s="2350">
        <f>SUM(C10:C21)</f>
        <v>1138</v>
      </c>
      <c r="D23" s="2350">
        <f>SUM(D10:D21)</f>
        <v>306</v>
      </c>
      <c r="E23" s="2350">
        <f>SUM(E10:E21)</f>
        <v>51</v>
      </c>
      <c r="F23" s="2350">
        <f>SUM(F10:F21)</f>
        <v>9</v>
      </c>
      <c r="G23" s="2401">
        <f>SUM(B23:F23)</f>
        <v>4640</v>
      </c>
      <c r="H23" s="2407"/>
      <c r="I23" s="2388"/>
    </row>
    <row r="24" spans="1:9" x14ac:dyDescent="0.2">
      <c r="A24" s="2393" t="s">
        <v>93</v>
      </c>
      <c r="B24" s="2399">
        <f>B23/$G$23</f>
        <v>0.67586206896551726</v>
      </c>
      <c r="C24" s="2399">
        <f>C23/$G$23</f>
        <v>0.24525862068965518</v>
      </c>
      <c r="D24" s="2399">
        <f>D23/$G$23</f>
        <v>6.5948275862068972E-2</v>
      </c>
      <c r="E24" s="2399">
        <f>E23/$G$23</f>
        <v>1.0991379310344827E-2</v>
      </c>
      <c r="F24" s="2399">
        <f>F23/$G$23</f>
        <v>1.9396551724137931E-3</v>
      </c>
      <c r="G24" s="2403"/>
      <c r="H24" s="2408">
        <f>SUM(B24:F24)</f>
        <v>1</v>
      </c>
      <c r="I24" s="2388"/>
    </row>
    <row r="25" spans="1:9" ht="10.15" customHeight="1" thickBot="1" x14ac:dyDescent="0.25">
      <c r="A25" s="2394"/>
      <c r="B25" s="2390"/>
      <c r="C25" s="2390"/>
      <c r="D25" s="2390"/>
      <c r="E25" s="2390"/>
      <c r="F25" s="2390"/>
      <c r="G25" s="2404"/>
      <c r="H25" s="2409"/>
      <c r="I25" s="2391"/>
    </row>
    <row r="27" spans="1:9" x14ac:dyDescent="0.2">
      <c r="A27" s="1783" t="s">
        <v>859</v>
      </c>
    </row>
    <row r="28" spans="1:9" x14ac:dyDescent="0.2">
      <c r="A28" s="2100" t="s">
        <v>979</v>
      </c>
      <c r="B28" s="105"/>
      <c r="C28" s="105"/>
      <c r="D28" s="105"/>
      <c r="E28" s="105"/>
    </row>
    <row r="29" spans="1:9" x14ac:dyDescent="0.2">
      <c r="A29" s="1783" t="s">
        <v>94</v>
      </c>
    </row>
    <row r="30" spans="1:9" x14ac:dyDescent="0.2">
      <c r="A30" s="1783" t="s">
        <v>95</v>
      </c>
    </row>
    <row r="36" spans="11:15" ht="12.75" customHeight="1" x14ac:dyDescent="0.2"/>
    <row r="37" spans="11:15" ht="12.75" customHeight="1" x14ac:dyDescent="0.2"/>
    <row r="38" spans="11:15" ht="24.75" customHeight="1" x14ac:dyDescent="0.2"/>
    <row r="40" spans="11:15" x14ac:dyDescent="0.2">
      <c r="K40" s="1925"/>
      <c r="L40" s="1925"/>
      <c r="M40" s="1925"/>
      <c r="N40" s="1925"/>
      <c r="O40" s="1925"/>
    </row>
    <row r="41" spans="11:15" x14ac:dyDescent="0.2">
      <c r="K41" s="1925"/>
      <c r="L41" s="1925"/>
      <c r="M41" s="1925"/>
      <c r="N41" s="1925"/>
      <c r="O41" s="1925"/>
    </row>
    <row r="42" spans="11:15" x14ac:dyDescent="0.2">
      <c r="K42" s="1925"/>
      <c r="L42" s="1925"/>
      <c r="M42" s="1925"/>
      <c r="N42" s="1925"/>
      <c r="O42" s="1925"/>
    </row>
    <row r="43" spans="11:15" x14ac:dyDescent="0.2">
      <c r="K43" s="1925"/>
      <c r="L43" s="1925"/>
      <c r="M43" s="1925"/>
      <c r="N43" s="1925"/>
      <c r="O43" s="1925"/>
    </row>
    <row r="44" spans="11:15" x14ac:dyDescent="0.2">
      <c r="K44" s="1925"/>
      <c r="L44" s="1925"/>
      <c r="M44" s="1925"/>
      <c r="N44" s="1925"/>
      <c r="O44" s="1925"/>
    </row>
    <row r="45" spans="11:15" x14ac:dyDescent="0.2">
      <c r="K45" s="1925"/>
      <c r="L45" s="1925"/>
      <c r="M45" s="1925"/>
      <c r="N45" s="1925"/>
      <c r="O45" s="1925"/>
    </row>
    <row r="46" spans="11:15" x14ac:dyDescent="0.2">
      <c r="K46" s="1925"/>
      <c r="L46" s="1925"/>
      <c r="M46" s="1925"/>
      <c r="N46" s="1925"/>
      <c r="O46" s="1925"/>
    </row>
    <row r="47" spans="11:15" x14ac:dyDescent="0.2">
      <c r="K47" s="265"/>
      <c r="L47" s="274"/>
      <c r="M47" s="274"/>
      <c r="N47" s="274"/>
      <c r="O47" s="274"/>
    </row>
    <row r="48" spans="11:15" x14ac:dyDescent="0.2">
      <c r="K48" s="265"/>
      <c r="L48" s="274"/>
      <c r="M48" s="274"/>
      <c r="N48" s="274"/>
      <c r="O48" s="274"/>
    </row>
    <row r="49" spans="11:24" x14ac:dyDescent="0.2">
      <c r="K49" s="265"/>
      <c r="L49" s="274"/>
      <c r="M49" s="274"/>
      <c r="N49" s="274"/>
      <c r="O49" s="274"/>
    </row>
    <row r="50" spans="11:24" x14ac:dyDescent="0.2">
      <c r="K50" s="265"/>
      <c r="L50" s="274"/>
      <c r="M50" s="274"/>
      <c r="N50" s="274"/>
      <c r="O50" s="274"/>
    </row>
    <row r="51" spans="11:24" x14ac:dyDescent="0.2">
      <c r="K51" s="265"/>
      <c r="L51" s="274"/>
      <c r="M51" s="274"/>
      <c r="N51" s="274"/>
      <c r="O51" s="274"/>
    </row>
    <row r="52" spans="11:24" x14ac:dyDescent="0.2">
      <c r="K52" s="265"/>
    </row>
    <row r="53" spans="11:24" x14ac:dyDescent="0.2">
      <c r="K53" s="265"/>
    </row>
    <row r="59" spans="11:24" x14ac:dyDescent="0.2">
      <c r="T59" s="340"/>
      <c r="U59" s="340"/>
      <c r="V59" s="340"/>
      <c r="W59" s="340"/>
      <c r="X59" s="340"/>
    </row>
    <row r="61" spans="11:24" x14ac:dyDescent="0.2">
      <c r="L61" s="334"/>
      <c r="M61" s="334"/>
      <c r="N61" s="334"/>
      <c r="O61" s="334"/>
      <c r="P61" s="334"/>
      <c r="T61" s="334"/>
      <c r="U61" s="334"/>
      <c r="V61" s="334"/>
      <c r="W61" s="334"/>
      <c r="X61" s="334"/>
    </row>
    <row r="62" spans="11:24" x14ac:dyDescent="0.2">
      <c r="L62" s="334"/>
      <c r="M62" s="334"/>
      <c r="N62" s="334"/>
      <c r="O62" s="334"/>
      <c r="P62" s="334"/>
      <c r="T62" s="334"/>
      <c r="U62" s="334"/>
      <c r="V62" s="334"/>
      <c r="W62" s="334"/>
      <c r="X62" s="334"/>
    </row>
    <row r="63" spans="11:24" x14ac:dyDescent="0.2">
      <c r="L63" s="334"/>
      <c r="M63" s="334"/>
      <c r="N63" s="334"/>
      <c r="O63" s="334"/>
      <c r="P63" s="334"/>
      <c r="T63" s="334"/>
      <c r="U63" s="334"/>
      <c r="V63" s="334"/>
      <c r="W63" s="334"/>
      <c r="X63" s="334"/>
    </row>
    <row r="64" spans="11:24" x14ac:dyDescent="0.2">
      <c r="L64" s="334"/>
      <c r="M64" s="334"/>
      <c r="N64" s="334"/>
      <c r="O64" s="334"/>
      <c r="P64" s="334"/>
      <c r="T64" s="334"/>
      <c r="U64" s="334"/>
      <c r="V64" s="334"/>
      <c r="W64" s="334"/>
      <c r="X64" s="334"/>
    </row>
    <row r="65" spans="12:24" x14ac:dyDescent="0.2">
      <c r="L65" s="334"/>
      <c r="M65" s="334"/>
      <c r="N65" s="334"/>
      <c r="O65" s="334"/>
      <c r="P65" s="334"/>
      <c r="T65" s="334"/>
      <c r="U65" s="334"/>
      <c r="V65" s="334"/>
      <c r="W65" s="334"/>
      <c r="X65" s="334"/>
    </row>
    <row r="66" spans="12:24" x14ac:dyDescent="0.2">
      <c r="L66" s="334"/>
      <c r="M66" s="334"/>
      <c r="N66" s="334"/>
      <c r="O66" s="334"/>
      <c r="P66" s="334"/>
      <c r="T66" s="334"/>
      <c r="U66" s="334"/>
      <c r="V66" s="334"/>
      <c r="W66" s="334"/>
      <c r="X66" s="334"/>
    </row>
    <row r="67" spans="12:24" x14ac:dyDescent="0.2">
      <c r="L67" s="334"/>
      <c r="M67" s="334"/>
      <c r="N67" s="334"/>
      <c r="O67" s="334"/>
      <c r="P67" s="334"/>
      <c r="T67" s="334"/>
      <c r="U67" s="334"/>
      <c r="V67" s="334"/>
      <c r="W67" s="334"/>
      <c r="X67" s="334"/>
    </row>
    <row r="68" spans="12:24" x14ac:dyDescent="0.2">
      <c r="L68" s="334"/>
      <c r="M68" s="334"/>
      <c r="N68" s="334"/>
      <c r="O68" s="334"/>
      <c r="P68" s="334"/>
      <c r="T68" s="334"/>
      <c r="U68" s="334"/>
      <c r="V68" s="334"/>
      <c r="W68" s="334"/>
      <c r="X68" s="334"/>
    </row>
    <row r="69" spans="12:24" x14ac:dyDescent="0.2">
      <c r="L69" s="334"/>
      <c r="M69" s="334"/>
      <c r="N69" s="334"/>
      <c r="O69" s="334"/>
      <c r="P69" s="334"/>
      <c r="T69" s="334"/>
      <c r="U69" s="334"/>
      <c r="V69" s="334"/>
      <c r="W69" s="334"/>
      <c r="X69" s="334"/>
    </row>
    <row r="70" spans="12:24" x14ac:dyDescent="0.2">
      <c r="L70" s="334"/>
      <c r="M70" s="334"/>
      <c r="N70" s="334"/>
      <c r="O70" s="334"/>
      <c r="P70" s="334"/>
      <c r="T70" s="334"/>
      <c r="U70" s="334"/>
      <c r="V70" s="334"/>
      <c r="W70" s="334"/>
      <c r="X70" s="334"/>
    </row>
    <row r="71" spans="12:24" x14ac:dyDescent="0.2">
      <c r="L71" s="334"/>
      <c r="M71" s="334"/>
      <c r="N71" s="334"/>
      <c r="O71" s="334"/>
      <c r="P71" s="334"/>
      <c r="T71" s="334"/>
      <c r="U71" s="334"/>
      <c r="V71" s="334"/>
      <c r="W71" s="334"/>
      <c r="X71" s="334"/>
    </row>
    <row r="72" spans="12:24" x14ac:dyDescent="0.2">
      <c r="L72" s="334"/>
      <c r="M72" s="334"/>
      <c r="N72" s="334"/>
      <c r="O72" s="334"/>
      <c r="P72" s="334"/>
      <c r="T72" s="334"/>
      <c r="U72" s="334"/>
      <c r="V72" s="334"/>
      <c r="W72" s="334"/>
      <c r="X72" s="334"/>
    </row>
    <row r="73" spans="12:24" x14ac:dyDescent="0.2">
      <c r="L73" s="334"/>
      <c r="M73" s="334"/>
      <c r="N73" s="334"/>
      <c r="O73" s="334"/>
      <c r="T73" s="334"/>
      <c r="U73" s="334"/>
      <c r="V73" s="334"/>
      <c r="W73" s="334"/>
      <c r="X73" s="334"/>
    </row>
  </sheetData>
  <mergeCells count="7">
    <mergeCell ref="A6:A8"/>
    <mergeCell ref="B6:F7"/>
    <mergeCell ref="G1:I1"/>
    <mergeCell ref="A2:I2"/>
    <mergeCell ref="A3:I3"/>
    <mergeCell ref="A4:I4"/>
    <mergeCell ref="G5:I5"/>
  </mergeCells>
  <printOptions horizontalCentered="1"/>
  <pageMargins left="0.7" right="0.7" top="0.7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31"/>
  <sheetViews>
    <sheetView zoomScaleNormal="100" workbookViewId="0">
      <selection activeCell="D10" sqref="D10"/>
    </sheetView>
  </sheetViews>
  <sheetFormatPr defaultRowHeight="12.75" x14ac:dyDescent="0.2"/>
  <cols>
    <col min="1" max="1" width="0.5703125" style="171" customWidth="1"/>
    <col min="2" max="2" width="19.7109375" style="171" customWidth="1"/>
    <col min="3" max="3" width="16.28515625" style="171" customWidth="1"/>
    <col min="4" max="4" width="2.7109375" style="171" customWidth="1"/>
    <col min="5" max="5" width="14.28515625" style="171" customWidth="1"/>
    <col min="6" max="6" width="6.5703125" style="171" customWidth="1"/>
    <col min="7" max="7" width="15.85546875" style="171" customWidth="1"/>
    <col min="8" max="8" width="6.7109375" style="171" customWidth="1"/>
    <col min="9" max="9" width="15.7109375" style="171" customWidth="1"/>
    <col min="10" max="10" width="6.7109375" style="171" customWidth="1"/>
    <col min="11" max="11" width="17" style="171" bestFit="1" customWidth="1"/>
    <col min="12" max="12" width="6.7109375" style="171" customWidth="1"/>
    <col min="13" max="13" width="16.42578125" bestFit="1" customWidth="1"/>
    <col min="14" max="14" width="4" customWidth="1"/>
    <col min="15" max="15" width="10.5703125" customWidth="1"/>
    <col min="16" max="16" width="8.85546875" customWidth="1"/>
    <col min="18" max="18" width="16.140625" customWidth="1"/>
    <col min="19" max="20" width="17.7109375" style="28" bestFit="1" customWidth="1"/>
  </cols>
  <sheetData>
    <row r="1" spans="1:18" x14ac:dyDescent="0.2">
      <c r="A1" s="144"/>
      <c r="B1" s="145"/>
      <c r="C1" s="145"/>
      <c r="D1" s="145"/>
      <c r="E1" s="145"/>
      <c r="F1" s="145"/>
      <c r="G1" s="145"/>
      <c r="H1" s="145"/>
      <c r="I1" s="145"/>
      <c r="J1" s="145"/>
      <c r="K1" s="145"/>
      <c r="L1" s="145"/>
      <c r="M1" s="2593"/>
      <c r="N1" s="2593"/>
      <c r="O1" s="2593"/>
      <c r="P1" s="2594"/>
    </row>
    <row r="2" spans="1:18" ht="20.25" x14ac:dyDescent="0.2">
      <c r="A2" s="2556" t="s">
        <v>96</v>
      </c>
      <c r="B2" s="2557"/>
      <c r="C2" s="2557"/>
      <c r="D2" s="2557"/>
      <c r="E2" s="2557"/>
      <c r="F2" s="2557"/>
      <c r="G2" s="2557"/>
      <c r="H2" s="2557"/>
      <c r="I2" s="2557"/>
      <c r="J2" s="2557"/>
      <c r="K2" s="2557"/>
      <c r="L2" s="2557"/>
      <c r="M2" s="2557"/>
      <c r="N2" s="2557"/>
      <c r="O2" s="2557"/>
      <c r="P2" s="2558"/>
    </row>
    <row r="3" spans="1:18" ht="18" x14ac:dyDescent="0.2">
      <c r="A3" s="2559" t="s">
        <v>176</v>
      </c>
      <c r="B3" s="2560"/>
      <c r="C3" s="2560"/>
      <c r="D3" s="2560"/>
      <c r="E3" s="2560"/>
      <c r="F3" s="2560"/>
      <c r="G3" s="2560"/>
      <c r="H3" s="2560"/>
      <c r="I3" s="2560"/>
      <c r="J3" s="2560"/>
      <c r="K3" s="2560"/>
      <c r="L3" s="2560"/>
      <c r="M3" s="2560"/>
      <c r="N3" s="2560"/>
      <c r="O3" s="2560"/>
      <c r="P3" s="2561"/>
    </row>
    <row r="4" spans="1:18" ht="20.45" customHeight="1" x14ac:dyDescent="0.2">
      <c r="A4" s="2559" t="s">
        <v>1</v>
      </c>
      <c r="B4" s="2560"/>
      <c r="C4" s="2560"/>
      <c r="D4" s="2560"/>
      <c r="E4" s="2560"/>
      <c r="F4" s="2560"/>
      <c r="G4" s="2560"/>
      <c r="H4" s="2560"/>
      <c r="I4" s="2560"/>
      <c r="J4" s="2560"/>
      <c r="K4" s="2560"/>
      <c r="L4" s="2560"/>
      <c r="M4" s="2560"/>
      <c r="N4" s="2560"/>
      <c r="O4" s="2560"/>
      <c r="P4" s="2561"/>
    </row>
    <row r="5" spans="1:18" ht="13.5" thickBot="1" x14ac:dyDescent="0.25">
      <c r="A5" s="146"/>
      <c r="B5" s="147"/>
      <c r="C5" s="147"/>
      <c r="D5" s="147"/>
      <c r="E5" s="147"/>
      <c r="F5" s="147"/>
      <c r="G5" s="147"/>
      <c r="H5" s="147"/>
      <c r="I5" s="147"/>
      <c r="J5" s="147"/>
      <c r="K5" s="147"/>
      <c r="L5" s="147"/>
      <c r="M5" s="2595"/>
      <c r="N5" s="2595"/>
      <c r="O5" s="2595"/>
      <c r="P5" s="2596"/>
    </row>
    <row r="6" spans="1:18" x14ac:dyDescent="0.2">
      <c r="A6" s="156"/>
      <c r="B6" s="157"/>
      <c r="C6" s="2589" t="s">
        <v>85</v>
      </c>
      <c r="D6" s="2590"/>
      <c r="E6" s="2590"/>
      <c r="F6" s="2590"/>
      <c r="G6" s="2590"/>
      <c r="H6" s="2590"/>
      <c r="I6" s="2590"/>
      <c r="J6" s="2590"/>
      <c r="K6" s="2590"/>
      <c r="L6" s="2590"/>
      <c r="M6" s="2597"/>
      <c r="N6" s="2590"/>
      <c r="O6" s="2590"/>
      <c r="P6" s="2598"/>
    </row>
    <row r="7" spans="1:18" x14ac:dyDescent="0.2">
      <c r="A7" s="2601"/>
      <c r="B7" s="2602"/>
      <c r="C7" s="2591"/>
      <c r="D7" s="2592"/>
      <c r="E7" s="2592"/>
      <c r="F7" s="2592"/>
      <c r="G7" s="2592"/>
      <c r="H7" s="2592"/>
      <c r="I7" s="2592"/>
      <c r="J7" s="2592"/>
      <c r="K7" s="2592"/>
      <c r="L7" s="2592"/>
      <c r="M7" s="2599"/>
      <c r="N7" s="2592"/>
      <c r="O7" s="2592"/>
      <c r="P7" s="2600"/>
    </row>
    <row r="8" spans="1:18" x14ac:dyDescent="0.2">
      <c r="A8" s="2601" t="s">
        <v>84</v>
      </c>
      <c r="B8" s="2602"/>
      <c r="C8" s="2603" t="s">
        <v>86</v>
      </c>
      <c r="D8" s="2604"/>
      <c r="E8" s="2605" t="s">
        <v>87</v>
      </c>
      <c r="F8" s="2605"/>
      <c r="G8" s="2605" t="s">
        <v>88</v>
      </c>
      <c r="H8" s="2605"/>
      <c r="I8" s="2605" t="s">
        <v>89</v>
      </c>
      <c r="J8" s="2605"/>
      <c r="K8" s="2605" t="s">
        <v>90</v>
      </c>
      <c r="L8" s="2605"/>
      <c r="M8" s="2606" t="s">
        <v>22</v>
      </c>
      <c r="N8" s="2607"/>
      <c r="O8" s="2607" t="s">
        <v>93</v>
      </c>
      <c r="P8" s="2610"/>
    </row>
    <row r="9" spans="1:18" ht="13.5" thickBot="1" x14ac:dyDescent="0.25">
      <c r="A9" s="158"/>
      <c r="B9" s="159"/>
      <c r="C9" s="160"/>
      <c r="D9" s="159"/>
      <c r="E9" s="159"/>
      <c r="F9" s="159"/>
      <c r="G9" s="159"/>
      <c r="H9" s="159"/>
      <c r="I9" s="159"/>
      <c r="J9" s="159"/>
      <c r="K9" s="159"/>
      <c r="L9" s="159"/>
      <c r="M9" s="2608"/>
      <c r="N9" s="2609"/>
      <c r="O9" s="2611"/>
      <c r="P9" s="2612"/>
    </row>
    <row r="10" spans="1:18" x14ac:dyDescent="0.2">
      <c r="A10" s="2410"/>
      <c r="B10" s="2411"/>
      <c r="C10" s="2412"/>
      <c r="D10" s="2411"/>
      <c r="E10" s="2411"/>
      <c r="F10" s="2411"/>
      <c r="G10" s="2411"/>
      <c r="H10" s="2411"/>
      <c r="I10" s="2411"/>
      <c r="J10" s="2411"/>
      <c r="K10" s="2411"/>
      <c r="L10" s="2411"/>
      <c r="M10" s="2413"/>
      <c r="N10" s="2414"/>
      <c r="O10" s="2415"/>
      <c r="P10" s="2416"/>
    </row>
    <row r="11" spans="1:18" ht="22.9" customHeight="1" x14ac:dyDescent="0.2">
      <c r="A11" s="2417"/>
      <c r="B11" s="2418" t="s">
        <v>16</v>
      </c>
      <c r="C11" s="2419">
        <v>62044003</v>
      </c>
      <c r="D11" s="2420"/>
      <c r="E11" s="2421">
        <v>89366311</v>
      </c>
      <c r="F11" s="2420"/>
      <c r="G11" s="2421">
        <v>100386835</v>
      </c>
      <c r="H11" s="2420"/>
      <c r="I11" s="2422">
        <v>0</v>
      </c>
      <c r="J11" s="2420"/>
      <c r="K11" s="2422">
        <v>0</v>
      </c>
      <c r="L11" s="2423"/>
      <c r="M11" s="2413">
        <f>SUM(C11:K11)</f>
        <v>251797149</v>
      </c>
      <c r="N11" s="2424"/>
      <c r="O11" s="2415">
        <f>M11/$M$24</f>
        <v>5.1627064724263762E-3</v>
      </c>
      <c r="P11" s="2425"/>
      <c r="R11" s="321"/>
    </row>
    <row r="12" spans="1:18" ht="22.9" customHeight="1" x14ac:dyDescent="0.2">
      <c r="A12" s="2417"/>
      <c r="B12" s="2418" t="s">
        <v>18</v>
      </c>
      <c r="C12" s="2426">
        <v>77140573</v>
      </c>
      <c r="D12" s="2420"/>
      <c r="E12" s="2427">
        <v>190925495</v>
      </c>
      <c r="F12" s="2420"/>
      <c r="G12" s="2427">
        <v>470455491</v>
      </c>
      <c r="H12" s="2420"/>
      <c r="I12" s="2422">
        <v>0</v>
      </c>
      <c r="J12" s="2420"/>
      <c r="K12" s="2422">
        <v>0</v>
      </c>
      <c r="L12" s="2423"/>
      <c r="M12" s="2431">
        <f t="shared" ref="M12:M22" si="0">SUM(C12:K12)</f>
        <v>738521559</v>
      </c>
      <c r="N12" s="2424"/>
      <c r="O12" s="2415">
        <f t="shared" ref="O12:O21" si="1">M12/$M$24</f>
        <v>1.5142228765567627E-2</v>
      </c>
      <c r="P12" s="2425"/>
      <c r="R12" s="321"/>
    </row>
    <row r="13" spans="1:18" ht="22.9" customHeight="1" x14ac:dyDescent="0.2">
      <c r="A13" s="2417"/>
      <c r="B13" s="2418" t="s">
        <v>19</v>
      </c>
      <c r="C13" s="2426">
        <v>74976491</v>
      </c>
      <c r="D13" s="2420"/>
      <c r="E13" s="2427">
        <v>217722858</v>
      </c>
      <c r="F13" s="2420"/>
      <c r="G13" s="2427">
        <v>424362735</v>
      </c>
      <c r="H13" s="2420"/>
      <c r="I13" s="2421">
        <v>982945159</v>
      </c>
      <c r="J13" s="2420"/>
      <c r="K13" s="2422">
        <v>0</v>
      </c>
      <c r="L13" s="2423"/>
      <c r="M13" s="2431">
        <f t="shared" si="0"/>
        <v>1700007243</v>
      </c>
      <c r="N13" s="2424"/>
      <c r="O13" s="2415">
        <f t="shared" si="1"/>
        <v>3.4855987970728849E-2</v>
      </c>
      <c r="P13" s="2425"/>
      <c r="R13" s="321"/>
    </row>
    <row r="14" spans="1:18" ht="22.9" customHeight="1" x14ac:dyDescent="0.2">
      <c r="A14" s="2417"/>
      <c r="B14" s="2418" t="s">
        <v>20</v>
      </c>
      <c r="C14" s="2428">
        <v>127302303</v>
      </c>
      <c r="D14" s="2420"/>
      <c r="E14" s="2427">
        <v>446455906</v>
      </c>
      <c r="F14" s="2420"/>
      <c r="G14" s="2427">
        <v>447349949</v>
      </c>
      <c r="H14" s="2420"/>
      <c r="I14" s="2427">
        <v>1819857866</v>
      </c>
      <c r="J14" s="2420"/>
      <c r="K14" s="2422">
        <v>0</v>
      </c>
      <c r="L14" s="2423"/>
      <c r="M14" s="2431">
        <f t="shared" si="0"/>
        <v>2840966024</v>
      </c>
      <c r="N14" s="2424"/>
      <c r="O14" s="2415">
        <f t="shared" si="1"/>
        <v>5.8249562150714536E-2</v>
      </c>
      <c r="P14" s="2425"/>
      <c r="R14" s="321"/>
    </row>
    <row r="15" spans="1:18" ht="22.9" customHeight="1" x14ac:dyDescent="0.2">
      <c r="A15" s="2417"/>
      <c r="B15" s="2418" t="s">
        <v>21</v>
      </c>
      <c r="C15" s="2428">
        <v>94229807</v>
      </c>
      <c r="D15" s="2420"/>
      <c r="E15" s="2427">
        <v>304141389</v>
      </c>
      <c r="F15" s="2420"/>
      <c r="G15" s="2427">
        <v>378687271</v>
      </c>
      <c r="H15" s="2420"/>
      <c r="I15" s="2429">
        <v>0</v>
      </c>
      <c r="J15" s="2420"/>
      <c r="K15" s="2422">
        <v>0</v>
      </c>
      <c r="L15" s="2423"/>
      <c r="M15" s="2431">
        <f t="shared" si="0"/>
        <v>777058467</v>
      </c>
      <c r="N15" s="2424"/>
      <c r="O15" s="2415">
        <f t="shared" si="1"/>
        <v>1.593236775303845E-2</v>
      </c>
      <c r="P15" s="2425"/>
      <c r="R15" s="321"/>
    </row>
    <row r="16" spans="1:18" ht="22.9" customHeight="1" x14ac:dyDescent="0.2">
      <c r="A16" s="2417"/>
      <c r="B16" s="2418" t="s">
        <v>91</v>
      </c>
      <c r="C16" s="2428">
        <v>119107607</v>
      </c>
      <c r="D16" s="2420"/>
      <c r="E16" s="2427">
        <v>806243442</v>
      </c>
      <c r="F16" s="2420"/>
      <c r="G16" s="2427">
        <v>2427190033</v>
      </c>
      <c r="H16" s="2420"/>
      <c r="I16" s="2427">
        <v>5979989233</v>
      </c>
      <c r="J16" s="2420"/>
      <c r="K16" s="2430">
        <v>5379486323</v>
      </c>
      <c r="L16" s="2423"/>
      <c r="M16" s="2431">
        <f t="shared" si="0"/>
        <v>14712016638</v>
      </c>
      <c r="N16" s="2424"/>
      <c r="O16" s="2415">
        <f t="shared" si="1"/>
        <v>0.30164687654762579</v>
      </c>
      <c r="P16" s="2425"/>
      <c r="R16" s="321"/>
    </row>
    <row r="17" spans="1:20" ht="22.9" customHeight="1" x14ac:dyDescent="0.2">
      <c r="A17" s="2417"/>
      <c r="B17" s="2418" t="s">
        <v>92</v>
      </c>
      <c r="C17" s="2428">
        <v>95825869</v>
      </c>
      <c r="D17" s="2420"/>
      <c r="E17" s="2427">
        <v>789485995</v>
      </c>
      <c r="F17" s="2420"/>
      <c r="G17" s="2427">
        <v>2198053866</v>
      </c>
      <c r="H17" s="2420"/>
      <c r="I17" s="2427">
        <v>4466015818</v>
      </c>
      <c r="J17" s="2420"/>
      <c r="K17" s="2427">
        <v>15351031360</v>
      </c>
      <c r="L17" s="2423"/>
      <c r="M17" s="2431">
        <f t="shared" si="0"/>
        <v>22900412908</v>
      </c>
      <c r="N17" s="2424"/>
      <c r="O17" s="2415">
        <f t="shared" si="1"/>
        <v>0.46953712705209438</v>
      </c>
      <c r="P17" s="2425"/>
      <c r="R17" s="321"/>
    </row>
    <row r="18" spans="1:20" ht="22.9" customHeight="1" x14ac:dyDescent="0.2">
      <c r="A18" s="2417"/>
      <c r="B18" s="2418">
        <v>2010</v>
      </c>
      <c r="C18" s="2428">
        <v>29097346</v>
      </c>
      <c r="D18" s="2420"/>
      <c r="E18" s="2427">
        <v>216925948</v>
      </c>
      <c r="F18" s="2420"/>
      <c r="G18" s="2427">
        <v>692388960</v>
      </c>
      <c r="H18" s="2420"/>
      <c r="I18" s="2427">
        <v>281077369</v>
      </c>
      <c r="J18" s="2420"/>
      <c r="K18" s="2422">
        <v>0</v>
      </c>
      <c r="L18" s="2423"/>
      <c r="M18" s="2431">
        <f t="shared" si="0"/>
        <v>1219489623</v>
      </c>
      <c r="N18" s="2424"/>
      <c r="O18" s="2415">
        <f t="shared" si="1"/>
        <v>2.5003726192781087E-2</v>
      </c>
      <c r="P18" s="2425"/>
      <c r="R18" s="321"/>
    </row>
    <row r="19" spans="1:20" ht="22.9" customHeight="1" x14ac:dyDescent="0.2">
      <c r="A19" s="2417"/>
      <c r="B19" s="2418">
        <v>2011</v>
      </c>
      <c r="C19" s="2428">
        <v>14172483</v>
      </c>
      <c r="D19" s="2420"/>
      <c r="E19" s="2427">
        <v>146473100</v>
      </c>
      <c r="F19" s="2420"/>
      <c r="G19" s="2427">
        <v>532811470</v>
      </c>
      <c r="H19" s="2420"/>
      <c r="I19" s="2429">
        <v>0</v>
      </c>
      <c r="J19" s="2420"/>
      <c r="K19" s="2422">
        <v>0</v>
      </c>
      <c r="L19" s="2423"/>
      <c r="M19" s="2431">
        <f t="shared" si="0"/>
        <v>693457053</v>
      </c>
      <c r="N19" s="2424"/>
      <c r="O19" s="2415">
        <f t="shared" si="1"/>
        <v>1.4218251596934565E-2</v>
      </c>
      <c r="P19" s="2425"/>
      <c r="R19" s="321"/>
    </row>
    <row r="20" spans="1:20" ht="22.9" customHeight="1" x14ac:dyDescent="0.2">
      <c r="A20" s="2417"/>
      <c r="B20" s="2418">
        <v>2012</v>
      </c>
      <c r="C20" s="2428">
        <v>13671528</v>
      </c>
      <c r="D20" s="2420"/>
      <c r="E20" s="2427">
        <v>181759045</v>
      </c>
      <c r="F20" s="2420"/>
      <c r="G20" s="2427">
        <v>661393083</v>
      </c>
      <c r="H20" s="2420"/>
      <c r="I20" s="2427">
        <v>115335047</v>
      </c>
      <c r="J20" s="2420"/>
      <c r="K20" s="2422">
        <v>0</v>
      </c>
      <c r="L20" s="2423"/>
      <c r="M20" s="2431">
        <f t="shared" si="0"/>
        <v>972158703</v>
      </c>
      <c r="N20" s="2424"/>
      <c r="O20" s="2415">
        <f t="shared" si="1"/>
        <v>1.9932592756257663E-2</v>
      </c>
      <c r="P20" s="2425"/>
      <c r="R20" s="321"/>
    </row>
    <row r="21" spans="1:20" ht="22.9" customHeight="1" x14ac:dyDescent="0.2">
      <c r="A21" s="2417"/>
      <c r="B21" s="2418">
        <v>2013</v>
      </c>
      <c r="C21" s="2428">
        <v>11349022</v>
      </c>
      <c r="D21" s="2420"/>
      <c r="E21" s="2427">
        <v>124239250</v>
      </c>
      <c r="F21" s="2420"/>
      <c r="G21" s="2427">
        <v>706935751</v>
      </c>
      <c r="H21" s="2420"/>
      <c r="I21" s="2427">
        <v>558735784</v>
      </c>
      <c r="J21" s="2420"/>
      <c r="K21" s="2422">
        <v>0</v>
      </c>
      <c r="L21" s="2423"/>
      <c r="M21" s="2431">
        <f t="shared" si="0"/>
        <v>1401259807</v>
      </c>
      <c r="N21" s="2424"/>
      <c r="O21" s="2415">
        <f t="shared" si="1"/>
        <v>2.8730639341551224E-2</v>
      </c>
      <c r="P21" s="2425"/>
      <c r="R21" s="321"/>
    </row>
    <row r="22" spans="1:20" ht="22.9" customHeight="1" x14ac:dyDescent="0.2">
      <c r="A22" s="2417"/>
      <c r="B22" s="2418">
        <v>2014</v>
      </c>
      <c r="C22" s="2428">
        <v>3208173</v>
      </c>
      <c r="D22" s="2420"/>
      <c r="E22" s="2427">
        <v>48319619</v>
      </c>
      <c r="F22" s="2420"/>
      <c r="G22" s="2427">
        <v>241139661</v>
      </c>
      <c r="H22" s="2420"/>
      <c r="I22" s="2427">
        <v>272502891</v>
      </c>
      <c r="J22" s="2420"/>
      <c r="K22" s="2422">
        <v>0</v>
      </c>
      <c r="L22" s="2423"/>
      <c r="M22" s="2431">
        <f t="shared" si="0"/>
        <v>565170344</v>
      </c>
      <c r="N22" s="2424"/>
      <c r="O22" s="2415">
        <f>M22/$M$24</f>
        <v>1.1587933400279452E-2</v>
      </c>
      <c r="P22" s="2425"/>
      <c r="R22" s="321"/>
    </row>
    <row r="23" spans="1:20" x14ac:dyDescent="0.2">
      <c r="A23" s="2417"/>
      <c r="B23" s="2418"/>
      <c r="C23" s="2428"/>
      <c r="D23" s="2420"/>
      <c r="E23" s="2427"/>
      <c r="F23" s="2420"/>
      <c r="G23" s="2427"/>
      <c r="H23" s="2420"/>
      <c r="I23" s="2427"/>
      <c r="J23" s="2420"/>
      <c r="K23" s="2422"/>
      <c r="L23" s="2423"/>
      <c r="M23" s="2431"/>
      <c r="N23" s="2424"/>
      <c r="O23" s="2415"/>
      <c r="P23" s="2425"/>
      <c r="R23" s="321"/>
    </row>
    <row r="24" spans="1:20" x14ac:dyDescent="0.2">
      <c r="A24" s="2417"/>
      <c r="B24" s="2418" t="s">
        <v>22</v>
      </c>
      <c r="C24" s="2419">
        <f>SUM(C11:C22)</f>
        <v>722125205</v>
      </c>
      <c r="D24" s="2420"/>
      <c r="E24" s="2421">
        <f t="shared" ref="E24:M24" si="2">SUM(E11:E22)</f>
        <v>3562058358</v>
      </c>
      <c r="F24" s="2420"/>
      <c r="G24" s="2421">
        <f t="shared" si="2"/>
        <v>9281155105</v>
      </c>
      <c r="H24" s="2420"/>
      <c r="I24" s="2421">
        <f t="shared" si="2"/>
        <v>14476459167</v>
      </c>
      <c r="J24" s="2420"/>
      <c r="K24" s="2421">
        <f t="shared" si="2"/>
        <v>20730517683</v>
      </c>
      <c r="L24" s="2423"/>
      <c r="M24" s="2419">
        <f t="shared" si="2"/>
        <v>48772315518</v>
      </c>
      <c r="N24" s="2424"/>
      <c r="O24" s="2415"/>
      <c r="P24" s="2425"/>
      <c r="R24" s="321"/>
    </row>
    <row r="25" spans="1:20" x14ac:dyDescent="0.2">
      <c r="A25" s="2432"/>
      <c r="B25" s="2433" t="s">
        <v>93</v>
      </c>
      <c r="C25" s="2434">
        <f>C24/$M$24</f>
        <v>1.4806047187435487E-2</v>
      </c>
      <c r="D25" s="2434"/>
      <c r="E25" s="2434">
        <f t="shared" ref="E25:K25" si="3">E24/$M$24</f>
        <v>7.3034431934759794E-2</v>
      </c>
      <c r="F25" s="2434"/>
      <c r="G25" s="2434">
        <f t="shared" si="3"/>
        <v>0.19029556022565056</v>
      </c>
      <c r="H25" s="2434"/>
      <c r="I25" s="2434">
        <f t="shared" si="3"/>
        <v>0.29681713925715281</v>
      </c>
      <c r="J25" s="2434"/>
      <c r="K25" s="2434">
        <f t="shared" si="3"/>
        <v>0.42504682139500138</v>
      </c>
      <c r="L25" s="2435"/>
      <c r="M25" s="2436"/>
      <c r="N25" s="2437"/>
      <c r="O25" s="2434">
        <v>1</v>
      </c>
      <c r="P25" s="2425"/>
      <c r="R25" s="321"/>
    </row>
    <row r="26" spans="1:20" ht="10.15" customHeight="1" thickBot="1" x14ac:dyDescent="0.25">
      <c r="A26" s="2389"/>
      <c r="B26" s="2438"/>
      <c r="C26" s="2439"/>
      <c r="D26" s="2439"/>
      <c r="E26" s="2439"/>
      <c r="F26" s="2439"/>
      <c r="G26" s="2439"/>
      <c r="H26" s="2439"/>
      <c r="I26" s="2439"/>
      <c r="J26" s="2439"/>
      <c r="K26" s="2439"/>
      <c r="L26" s="2440"/>
      <c r="M26" s="2441"/>
      <c r="N26" s="2442"/>
      <c r="O26" s="2439"/>
      <c r="P26" s="2391"/>
      <c r="R26" s="321"/>
    </row>
    <row r="28" spans="1:20" x14ac:dyDescent="0.2">
      <c r="A28" s="1784" t="s">
        <v>859</v>
      </c>
      <c r="B28" s="1784"/>
    </row>
    <row r="29" spans="1:20" x14ac:dyDescent="0.2">
      <c r="A29" s="2100" t="s">
        <v>979</v>
      </c>
      <c r="B29" s="2100"/>
      <c r="C29" s="105"/>
      <c r="D29" s="105"/>
      <c r="E29" s="105"/>
      <c r="F29" s="105"/>
      <c r="G29" s="105"/>
      <c r="H29" s="105"/>
      <c r="I29" s="105"/>
      <c r="J29" s="105"/>
      <c r="K29"/>
      <c r="L29"/>
      <c r="S29"/>
      <c r="T29"/>
    </row>
    <row r="30" spans="1:20" x14ac:dyDescent="0.2">
      <c r="A30" s="1784" t="s">
        <v>94</v>
      </c>
      <c r="B30" s="1784"/>
    </row>
    <row r="31" spans="1:20" x14ac:dyDescent="0.2">
      <c r="A31" s="1784" t="s">
        <v>34</v>
      </c>
      <c r="B31" s="1784"/>
    </row>
  </sheetData>
  <mergeCells count="16">
    <mergeCell ref="C6:L7"/>
    <mergeCell ref="M6:P7"/>
    <mergeCell ref="A7:B7"/>
    <mergeCell ref="A8:B8"/>
    <mergeCell ref="C8:D8"/>
    <mergeCell ref="E8:F8"/>
    <mergeCell ref="G8:H8"/>
    <mergeCell ref="I8:J8"/>
    <mergeCell ref="K8:L8"/>
    <mergeCell ref="M8:N9"/>
    <mergeCell ref="O8:P9"/>
    <mergeCell ref="A2:P2"/>
    <mergeCell ref="M1:P1"/>
    <mergeCell ref="A3:P3"/>
    <mergeCell ref="A4:P4"/>
    <mergeCell ref="M5:P5"/>
  </mergeCells>
  <printOptions horizontalCentered="1"/>
  <pageMargins left="0.7" right="0.7" top="0.75" bottom="0.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52</vt:i4>
      </vt:variant>
    </vt:vector>
  </HeadingPairs>
  <TitlesOfParts>
    <vt:vector size="124" baseType="lpstr">
      <vt:lpstr>DATA BOOK LISTING</vt:lpstr>
      <vt:lpstr>GLANCE</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lpstr>S-31</vt:lpstr>
      <vt:lpstr>S-32</vt:lpstr>
      <vt:lpstr>S-33</vt:lpstr>
      <vt:lpstr>S-34</vt:lpstr>
      <vt:lpstr>S-35</vt:lpstr>
      <vt:lpstr>S-36</vt:lpstr>
      <vt:lpstr>S-37 </vt:lpstr>
      <vt:lpstr>S-38</vt:lpstr>
      <vt:lpstr>S-39</vt:lpstr>
      <vt:lpstr>S-40</vt:lpstr>
      <vt:lpstr>S-41</vt:lpstr>
      <vt:lpstr>S-42</vt:lpstr>
      <vt:lpstr>S-43</vt:lpstr>
      <vt:lpstr>S-44</vt:lpstr>
      <vt:lpstr>S-45</vt:lpstr>
      <vt:lpstr>S-46</vt:lpstr>
      <vt:lpstr>S-47</vt:lpstr>
      <vt:lpstr>S-48</vt:lpstr>
      <vt:lpstr>S-49</vt:lpstr>
      <vt:lpstr>S-50</vt:lpstr>
      <vt:lpstr>S-51</vt:lpstr>
      <vt:lpstr>S-52</vt:lpstr>
      <vt:lpstr>S-53</vt:lpstr>
      <vt:lpstr>M-1</vt:lpstr>
      <vt:lpstr>M-2</vt:lpstr>
      <vt:lpstr>M-3</vt:lpstr>
      <vt:lpstr>M-4</vt:lpstr>
      <vt:lpstr>M-5</vt:lpstr>
      <vt:lpstr>M-6</vt:lpstr>
      <vt:lpstr>M-7</vt:lpstr>
      <vt:lpstr>M-8</vt:lpstr>
      <vt:lpstr>M-9</vt:lpstr>
      <vt:lpstr>M-10</vt:lpstr>
      <vt:lpstr>M-11</vt:lpstr>
      <vt:lpstr>M-12</vt:lpstr>
      <vt:lpstr>M-13</vt:lpstr>
      <vt:lpstr>M-14</vt:lpstr>
      <vt:lpstr>M-15</vt:lpstr>
      <vt:lpstr>M-16</vt:lpstr>
      <vt:lpstr>M-17</vt:lpstr>
      <vt:lpstr>'DATA BOOK LISTING'!Print_Area</vt:lpstr>
      <vt:lpstr>GLANCE!Print_Area</vt:lpstr>
      <vt:lpstr>'M-1'!Print_Area</vt:lpstr>
      <vt:lpstr>'M-10'!Print_Area</vt:lpstr>
      <vt:lpstr>'M-11'!Print_Area</vt:lpstr>
      <vt:lpstr>'M-12'!Print_Area</vt:lpstr>
      <vt:lpstr>'M-13'!Print_Area</vt:lpstr>
      <vt:lpstr>'M-14'!Print_Area</vt:lpstr>
      <vt:lpstr>'M-15'!Print_Area</vt:lpstr>
      <vt:lpstr>'M-16'!Print_Area</vt:lpstr>
      <vt:lpstr>'M-2'!Print_Area</vt:lpstr>
      <vt:lpstr>'M-3'!Print_Area</vt:lpstr>
      <vt:lpstr>'M-4'!Print_Area</vt:lpstr>
      <vt:lpstr>'M-5'!Print_Area</vt:lpstr>
      <vt:lpstr>'M-6'!Print_Area</vt:lpstr>
      <vt:lpstr>'M-7'!Print_Area</vt:lpstr>
      <vt:lpstr>'M-8'!Print_Area</vt:lpstr>
      <vt:lpstr>'M-9'!Print_Area</vt:lpstr>
      <vt:lpstr>'S-1'!Print_Area</vt:lpstr>
      <vt:lpstr>'S-13'!Print_Area</vt:lpstr>
      <vt:lpstr>'S-2'!Print_Area</vt:lpstr>
      <vt:lpstr>'S-20'!Print_Area</vt:lpstr>
      <vt:lpstr>'S-21'!Print_Area</vt:lpstr>
      <vt:lpstr>'S-24'!Print_Area</vt:lpstr>
      <vt:lpstr>'S-25'!Print_Area</vt:lpstr>
      <vt:lpstr>'S-26'!Print_Area</vt:lpstr>
      <vt:lpstr>'S-27'!Print_Area</vt:lpstr>
      <vt:lpstr>'S-28'!Print_Area</vt:lpstr>
      <vt:lpstr>'S-29'!Print_Area</vt:lpstr>
      <vt:lpstr>'S-30'!Print_Area</vt:lpstr>
      <vt:lpstr>'S-31'!Print_Area</vt:lpstr>
      <vt:lpstr>'S-32'!Print_Area</vt:lpstr>
      <vt:lpstr>'S-33'!Print_Area</vt:lpstr>
      <vt:lpstr>'S-35'!Print_Area</vt:lpstr>
      <vt:lpstr>'S-36'!Print_Area</vt:lpstr>
      <vt:lpstr>'S-37 '!Print_Area</vt:lpstr>
      <vt:lpstr>'S-38'!Print_Area</vt:lpstr>
      <vt:lpstr>'S-39'!Print_Area</vt:lpstr>
      <vt:lpstr>'S-4'!Print_Area</vt:lpstr>
      <vt:lpstr>'S-40'!Print_Area</vt:lpstr>
      <vt:lpstr>'S-41'!Print_Area</vt:lpstr>
      <vt:lpstr>'S-43'!Print_Area</vt:lpstr>
      <vt:lpstr>'S-44'!Print_Area</vt:lpstr>
      <vt:lpstr>'S-45'!Print_Area</vt:lpstr>
      <vt:lpstr>'S-46'!Print_Area</vt:lpstr>
      <vt:lpstr>'S-47'!Print_Area</vt:lpstr>
      <vt:lpstr>'S-48'!Print_Area</vt:lpstr>
      <vt:lpstr>'S-49'!Print_Area</vt:lpstr>
      <vt:lpstr>'S-50'!Print_Area</vt:lpstr>
      <vt:lpstr>'S-51'!Print_Area</vt:lpstr>
      <vt:lpstr>'S-52'!Print_Area</vt:lpstr>
      <vt:lpstr>'S-53'!Print_Area</vt:lpstr>
    </vt:vector>
  </TitlesOfParts>
  <Company>PBGC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 William</dc:creator>
  <cp:lastModifiedBy>Bill Marx</cp:lastModifiedBy>
  <cp:lastPrinted>2016-05-27T16:49:00Z</cp:lastPrinted>
  <dcterms:created xsi:type="dcterms:W3CDTF">2015-07-07T18:39:33Z</dcterms:created>
  <dcterms:modified xsi:type="dcterms:W3CDTF">2016-06-06T18:47:57Z</dcterms:modified>
</cp:coreProperties>
</file>