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5" yWindow="-75" windowWidth="14955" windowHeight="7455"/>
  </bookViews>
  <sheets>
    <sheet name="DATA BOOK LISTING" sheetId="1" r:id="rId1"/>
    <sheet name="GLANCE" sheetId="45" r:id="rId2"/>
    <sheet name="S-1" sheetId="2" r:id="rId3"/>
    <sheet name="S-2" sheetId="3" r:id="rId4"/>
    <sheet name="S-3" sheetId="4" r:id="rId5"/>
    <sheet name="S-4" sheetId="5" r:id="rId6"/>
    <sheet name="S-5" sheetId="6" r:id="rId7"/>
    <sheet name="S-6" sheetId="7" r:id="rId8"/>
    <sheet name="S-7" sheetId="8" r:id="rId9"/>
    <sheet name="S-8" sheetId="9" r:id="rId10"/>
    <sheet name="S-9" sheetId="10" r:id="rId11"/>
    <sheet name="S-10" sheetId="11" r:id="rId12"/>
    <sheet name="S-11" sheetId="12" r:id="rId13"/>
    <sheet name="S-12" sheetId="13" r:id="rId14"/>
    <sheet name="S-13" sheetId="14" r:id="rId15"/>
    <sheet name="S-14" sheetId="15" r:id="rId16"/>
    <sheet name="S-15" sheetId="16" r:id="rId17"/>
    <sheet name="S-16" sheetId="17" r:id="rId18"/>
    <sheet name="S-17" sheetId="18" r:id="rId19"/>
    <sheet name="S-18" sheetId="19" r:id="rId20"/>
    <sheet name="S-19" sheetId="20" r:id="rId21"/>
    <sheet name="S-20" sheetId="21" r:id="rId22"/>
    <sheet name="S-21" sheetId="22" r:id="rId23"/>
    <sheet name="S-22" sheetId="23" r:id="rId24"/>
    <sheet name="S-23" sheetId="24" r:id="rId25"/>
    <sheet name="S-24" sheetId="25" r:id="rId26"/>
    <sheet name="S-25" sheetId="26" r:id="rId27"/>
    <sheet name="S-26" sheetId="27" r:id="rId28"/>
    <sheet name="S-27" sheetId="28" r:id="rId29"/>
    <sheet name="S-28" sheetId="29" r:id="rId30"/>
    <sheet name="S-29" sheetId="30" r:id="rId31"/>
    <sheet name="S-30" sheetId="31" r:id="rId32"/>
    <sheet name="S-31" sheetId="32" r:id="rId33"/>
    <sheet name="S-32" sheetId="33" r:id="rId34"/>
    <sheet name="S-33" sheetId="86" r:id="rId35"/>
    <sheet name="S-34" sheetId="35" r:id="rId36"/>
    <sheet name="S-35" sheetId="36" r:id="rId37"/>
    <sheet name="S-36" sheetId="83" r:id="rId38"/>
    <sheet name="S-37" sheetId="84" r:id="rId39"/>
    <sheet name="S-38" sheetId="39" r:id="rId40"/>
    <sheet name="S-39" sheetId="40" r:id="rId41"/>
    <sheet name="S-40" sheetId="41" r:id="rId42"/>
    <sheet name="S-41" sheetId="42" r:id="rId43"/>
    <sheet name="S-42" sheetId="43" r:id="rId44"/>
    <sheet name="S-43" sheetId="44" r:id="rId45"/>
    <sheet name="S-44" sheetId="72" r:id="rId46"/>
    <sheet name="S-45" sheetId="73" r:id="rId47"/>
    <sheet name="S-46" sheetId="74" r:id="rId48"/>
    <sheet name="S-47" sheetId="75" r:id="rId49"/>
    <sheet name="S-48" sheetId="76" r:id="rId50"/>
    <sheet name="S-49" sheetId="77" r:id="rId51"/>
    <sheet name="S-50" sheetId="78" r:id="rId52"/>
    <sheet name="S-51" sheetId="79" r:id="rId53"/>
    <sheet name="S-52" sheetId="80" r:id="rId54"/>
    <sheet name="S-53" sheetId="55" r:id="rId55"/>
    <sheet name="M-1" sheetId="56" r:id="rId56"/>
    <sheet name="M-2" sheetId="57" r:id="rId57"/>
    <sheet name="M-3" sheetId="58" r:id="rId58"/>
    <sheet name="M-4" sheetId="59" r:id="rId59"/>
    <sheet name="M-5" sheetId="60" r:id="rId60"/>
    <sheet name="M-6" sheetId="61" r:id="rId61"/>
    <sheet name="M-7" sheetId="62" r:id="rId62"/>
    <sheet name="M-8" sheetId="63" r:id="rId63"/>
    <sheet name="M-9" sheetId="64" r:id="rId64"/>
    <sheet name="M-10" sheetId="65" r:id="rId65"/>
    <sheet name="M-11" sheetId="66" r:id="rId66"/>
    <sheet name="M-12" sheetId="67" r:id="rId67"/>
    <sheet name="M-13" sheetId="68" r:id="rId68"/>
    <sheet name="M-14" sheetId="69" r:id="rId69"/>
    <sheet name="M-15" sheetId="70" r:id="rId70"/>
    <sheet name="M-16" sheetId="85" r:id="rId71"/>
    <sheet name="M-17" sheetId="71" r:id="rId72"/>
  </sheets>
  <definedNames>
    <definedName name="_xlnm.Print_Area" localSheetId="1">GLANCE!$A$1:$K$61</definedName>
    <definedName name="_xlnm.Print_Area" localSheetId="64">'M-10'!$A$1:$F$44</definedName>
    <definedName name="_xlnm.Print_Area" localSheetId="66">'M-12'!$A$1:$H$40</definedName>
    <definedName name="_xlnm.Print_Area" localSheetId="67">'M-13'!$A$2:$M$31</definedName>
    <definedName name="_xlnm.Print_Area" localSheetId="68">'M-14'!$A$1:$O$50</definedName>
    <definedName name="_xlnm.Print_Area" localSheetId="70">'M-16'!$A$1:$F$21</definedName>
    <definedName name="_xlnm.Print_Area" localSheetId="58">'M-4'!$A$1:$S$51</definedName>
    <definedName name="_xlnm.Print_Area" localSheetId="59">'M-5'!$A$1:$K$41</definedName>
    <definedName name="_xlnm.Print_Area" localSheetId="61">'M-7'!$A$1:$G$37</definedName>
    <definedName name="_xlnm.Print_Area" localSheetId="62">'M-8'!$A$1:$L$46</definedName>
    <definedName name="_xlnm.Print_Area" localSheetId="2">'S-1'!$A$1:$G$37</definedName>
    <definedName name="_xlnm.Print_Area" localSheetId="12">'S-11'!$A$1:$O$21</definedName>
    <definedName name="_xlnm.Print_Area" localSheetId="3">'S-2'!$A$1:$E$40</definedName>
    <definedName name="_xlnm.Print_Area" localSheetId="21">'S-20'!$A$1:$L$44</definedName>
    <definedName name="_xlnm.Print_Area" localSheetId="22">'S-21'!$A$1:$N$37</definedName>
    <definedName name="_xlnm.Print_Area" localSheetId="23">'S-22'!$A$1:$J$23</definedName>
    <definedName name="_xlnm.Print_Area" localSheetId="27">'S-26'!$A$1:$H$32</definedName>
    <definedName name="_xlnm.Print_Area" localSheetId="28">'S-27'!$A$1:$G$33</definedName>
    <definedName name="_xlnm.Print_Area" localSheetId="29">'S-28'!$A$1:$H$32</definedName>
    <definedName name="_xlnm.Print_Area" localSheetId="30">'S-29'!$A$1:$J$41</definedName>
    <definedName name="_xlnm.Print_Area" localSheetId="34">'S-33'!$A$1:$H$44</definedName>
    <definedName name="_xlnm.Print_Area" localSheetId="41">'S-40'!$A$1:$O$38</definedName>
    <definedName name="_xlnm.Print_Area" localSheetId="44">'S-43'!$A$1:$K$42</definedName>
    <definedName name="_xlnm.Print_Area" localSheetId="45">'S-44'!$A$1:$H$43</definedName>
    <definedName name="_xlnm.Print_Area" localSheetId="51">'S-50'!$A$1:$M$47</definedName>
    <definedName name="_xlnm.Print_Area" localSheetId="52">'S-51'!$A$1:$N$100</definedName>
    <definedName name="_xlnm.Print_Area" localSheetId="53">'S-52'!$A$1:$M$97</definedName>
    <definedName name="_xlnm.Print_Area" localSheetId="8">'S-7'!$A$1:$O$26</definedName>
  </definedNames>
  <calcPr calcId="145621"/>
</workbook>
</file>

<file path=xl/calcChain.xml><?xml version="1.0" encoding="utf-8"?>
<calcChain xmlns="http://schemas.openxmlformats.org/spreadsheetml/2006/main">
  <c r="F17" i="85" l="1"/>
  <c r="E17" i="85"/>
  <c r="D17" i="85"/>
  <c r="C17" i="85"/>
  <c r="B17" i="85"/>
  <c r="F15" i="85"/>
  <c r="E15" i="85"/>
  <c r="D15" i="85"/>
  <c r="C15" i="85"/>
  <c r="B15" i="85"/>
  <c r="F13" i="85"/>
  <c r="E13" i="85"/>
  <c r="D13" i="85"/>
  <c r="C13" i="85"/>
  <c r="B13" i="85"/>
  <c r="F11" i="85"/>
  <c r="E11" i="85"/>
  <c r="D11" i="85"/>
  <c r="C11" i="85"/>
  <c r="B11" i="85"/>
  <c r="N37" i="69" l="1"/>
  <c r="N30" i="69"/>
  <c r="N21" i="69"/>
  <c r="N13" i="69"/>
  <c r="K30" i="69"/>
  <c r="K21" i="69"/>
  <c r="K13" i="69"/>
  <c r="H37" i="69"/>
  <c r="H30" i="69"/>
  <c r="H21" i="69"/>
  <c r="H13" i="69"/>
  <c r="M30" i="69" l="1"/>
  <c r="M21" i="69"/>
  <c r="M13" i="69"/>
  <c r="C23" i="68" l="1"/>
  <c r="D20" i="68" s="1"/>
  <c r="B32" i="67"/>
  <c r="H32" i="67" s="1"/>
  <c r="E36" i="66"/>
  <c r="D36" i="66"/>
  <c r="E36" i="65"/>
  <c r="D36" i="65"/>
  <c r="D36" i="64"/>
  <c r="F32" i="67" l="1"/>
  <c r="D32" i="67"/>
  <c r="M90" i="79"/>
  <c r="L88" i="79"/>
  <c r="F61" i="79"/>
  <c r="J20" i="79"/>
  <c r="I20" i="79"/>
  <c r="H20" i="79"/>
  <c r="F20" i="79"/>
  <c r="E20" i="79"/>
  <c r="D20" i="79"/>
  <c r="F13" i="79"/>
  <c r="E13" i="79"/>
  <c r="D13" i="79"/>
  <c r="J86" i="79"/>
  <c r="I86" i="79"/>
  <c r="H86" i="79"/>
  <c r="F86" i="79"/>
  <c r="E86" i="79"/>
  <c r="D86" i="79"/>
  <c r="J40" i="79"/>
  <c r="I40" i="79"/>
  <c r="H40" i="79"/>
  <c r="J29" i="79"/>
  <c r="I29" i="79"/>
  <c r="H29" i="79"/>
  <c r="F29" i="79"/>
  <c r="E29" i="79"/>
  <c r="D29" i="79"/>
  <c r="J80" i="79"/>
  <c r="I80" i="79"/>
  <c r="H80" i="79"/>
  <c r="F80" i="79"/>
  <c r="E80" i="79"/>
  <c r="D80" i="79"/>
  <c r="J73" i="79"/>
  <c r="I73" i="79"/>
  <c r="H73" i="79"/>
  <c r="F73" i="79"/>
  <c r="E73" i="79"/>
  <c r="D73" i="79"/>
  <c r="H33" i="78"/>
  <c r="H25" i="78"/>
  <c r="H13" i="78"/>
  <c r="J33" i="78"/>
  <c r="J25" i="78"/>
  <c r="J13" i="78"/>
  <c r="D32" i="75" l="1"/>
  <c r="B32" i="75"/>
  <c r="H32" i="75" s="1"/>
  <c r="E36" i="74"/>
  <c r="D36" i="74"/>
  <c r="E36" i="73"/>
  <c r="D36" i="73"/>
  <c r="F32" i="75" l="1"/>
  <c r="D35" i="72"/>
  <c r="M25" i="36" l="1"/>
  <c r="J25" i="36"/>
  <c r="G25" i="36"/>
  <c r="C25" i="36"/>
  <c r="D25" i="36" s="1"/>
  <c r="M23" i="35"/>
  <c r="J23" i="35"/>
  <c r="G23" i="35"/>
  <c r="C23" i="35"/>
  <c r="D23" i="35" s="1"/>
  <c r="H90" i="80" l="1"/>
  <c r="B36" i="21" l="1"/>
  <c r="H12" i="24" l="1"/>
  <c r="H13" i="24"/>
  <c r="H14" i="24"/>
  <c r="H15" i="24"/>
  <c r="H16" i="24"/>
  <c r="H17" i="24"/>
  <c r="H18" i="24"/>
  <c r="H19" i="24"/>
  <c r="M33" i="22" l="1"/>
  <c r="G33" i="22" l="1"/>
  <c r="H32" i="22" s="1"/>
  <c r="D33" i="22"/>
  <c r="E32" i="22" s="1"/>
  <c r="H27" i="83" l="1"/>
  <c r="G27" i="83"/>
  <c r="F27" i="83"/>
  <c r="E27" i="83"/>
  <c r="D27" i="83"/>
  <c r="C27" i="83"/>
  <c r="H25" i="83"/>
  <c r="F25" i="83"/>
  <c r="E25" i="83"/>
  <c r="D25" i="83"/>
  <c r="C25" i="83"/>
  <c r="H23" i="83"/>
  <c r="F23" i="83"/>
  <c r="E23" i="83"/>
  <c r="D23" i="83"/>
  <c r="C23" i="83"/>
  <c r="H21" i="83"/>
  <c r="F21" i="83"/>
  <c r="E21" i="83"/>
  <c r="D21" i="83"/>
  <c r="C21" i="83"/>
  <c r="B16" i="83"/>
  <c r="B14" i="83"/>
  <c r="B25" i="83" s="1"/>
  <c r="B12" i="83"/>
  <c r="B23" i="83" s="1"/>
  <c r="B10" i="83"/>
  <c r="B21" i="83" s="1"/>
  <c r="P36" i="59"/>
  <c r="K37" i="59"/>
  <c r="F37" i="59"/>
  <c r="G13" i="45"/>
  <c r="G17" i="45" s="1"/>
  <c r="J29" i="39"/>
  <c r="J21" i="39"/>
  <c r="J11" i="39"/>
  <c r="E17" i="42"/>
  <c r="G17" i="42" s="1"/>
  <c r="C17" i="42"/>
  <c r="N34" i="41"/>
  <c r="L33" i="41"/>
  <c r="H33" i="41"/>
  <c r="D33" i="41"/>
  <c r="E28" i="20"/>
  <c r="H23" i="20"/>
  <c r="E23" i="20"/>
  <c r="O19" i="15"/>
  <c r="O19" i="14"/>
  <c r="K19" i="10"/>
  <c r="K19" i="9"/>
  <c r="M19" i="8"/>
  <c r="K21" i="7"/>
  <c r="I21" i="7"/>
  <c r="G21" i="7"/>
  <c r="E21" i="7"/>
  <c r="C21" i="7"/>
  <c r="N20" i="7"/>
  <c r="H35" i="5"/>
  <c r="J35" i="5" s="1"/>
  <c r="G10" i="83" l="1"/>
  <c r="G21" i="83" s="1"/>
  <c r="G12" i="83"/>
  <c r="G23" i="83" s="1"/>
  <c r="G14" i="83"/>
  <c r="G25" i="83" s="1"/>
  <c r="B27" i="83"/>
  <c r="M36" i="4"/>
  <c r="D36" i="4"/>
  <c r="C36" i="4"/>
  <c r="E34" i="3"/>
  <c r="J37" i="69" l="1"/>
  <c r="J30" i="69"/>
  <c r="J21" i="69"/>
  <c r="J13" i="69"/>
  <c r="G37" i="69"/>
  <c r="G30" i="69"/>
  <c r="G21" i="69"/>
  <c r="G13" i="69"/>
  <c r="J23" i="68"/>
  <c r="D37" i="66"/>
  <c r="D37" i="65"/>
  <c r="M89" i="79"/>
  <c r="L89" i="79"/>
  <c r="M88" i="79"/>
  <c r="B33" i="75"/>
  <c r="C27" i="29"/>
  <c r="J46" i="45"/>
  <c r="J33" i="45"/>
  <c r="G23" i="45"/>
  <c r="D23" i="45"/>
  <c r="G20" i="45"/>
  <c r="D20" i="45"/>
  <c r="D15" i="45"/>
  <c r="D13" i="45"/>
  <c r="D17" i="45"/>
  <c r="E35" i="73"/>
  <c r="H13" i="79"/>
  <c r="H61" i="79"/>
  <c r="H68" i="79"/>
  <c r="Q24" i="76"/>
  <c r="F24" i="76"/>
  <c r="C24" i="76"/>
  <c r="D31" i="75"/>
  <c r="B31" i="75"/>
  <c r="F31" i="75" s="1"/>
  <c r="E35" i="74"/>
  <c r="D35" i="74"/>
  <c r="D34" i="72"/>
  <c r="F27" i="29"/>
  <c r="F11" i="27"/>
  <c r="F12" i="27"/>
  <c r="F13" i="27"/>
  <c r="F14" i="27"/>
  <c r="F15" i="27"/>
  <c r="F16" i="27"/>
  <c r="F17" i="27"/>
  <c r="F18" i="27"/>
  <c r="F19" i="27"/>
  <c r="F20" i="27"/>
  <c r="F21" i="27"/>
  <c r="F22" i="27"/>
  <c r="F23" i="27"/>
  <c r="F24" i="27"/>
  <c r="F25" i="27"/>
  <c r="F26" i="27"/>
  <c r="F10" i="27"/>
  <c r="F9" i="27"/>
  <c r="C10" i="27"/>
  <c r="C11" i="27"/>
  <c r="C13" i="27"/>
  <c r="C14" i="27"/>
  <c r="C16" i="27"/>
  <c r="C17" i="27"/>
  <c r="C19" i="27"/>
  <c r="C20" i="27"/>
  <c r="C21" i="27"/>
  <c r="C22" i="27"/>
  <c r="C23" i="27"/>
  <c r="C24" i="27"/>
  <c r="C25" i="27"/>
  <c r="C26" i="27"/>
  <c r="C9" i="27"/>
  <c r="H31" i="75" l="1"/>
  <c r="J42" i="69"/>
  <c r="K42" i="69" s="1"/>
  <c r="H91" i="79"/>
  <c r="H31" i="22"/>
  <c r="E31" i="22"/>
  <c r="E23" i="68"/>
  <c r="B31" i="67"/>
  <c r="F31" i="67" s="1"/>
  <c r="E35" i="66"/>
  <c r="E35" i="65"/>
  <c r="D35" i="64"/>
  <c r="M24" i="36"/>
  <c r="J24" i="36"/>
  <c r="G24" i="36"/>
  <c r="C24" i="36"/>
  <c r="D24" i="36" s="1"/>
  <c r="M22" i="35"/>
  <c r="J22" i="35"/>
  <c r="G22" i="35"/>
  <c r="C22" i="35"/>
  <c r="D22" i="35" s="1"/>
  <c r="G26" i="36"/>
  <c r="J26" i="36"/>
  <c r="M26" i="36"/>
  <c r="C26" i="36"/>
  <c r="D26" i="36" s="1"/>
  <c r="G24" i="35"/>
  <c r="J24" i="35"/>
  <c r="M24" i="35"/>
  <c r="C24" i="35"/>
  <c r="D24" i="35" s="1"/>
  <c r="P35" i="59"/>
  <c r="D62" i="80"/>
  <c r="E62" i="80"/>
  <c r="O18" i="15"/>
  <c r="O18" i="14"/>
  <c r="E18" i="13"/>
  <c r="G16" i="12"/>
  <c r="K18" i="10"/>
  <c r="K18" i="9"/>
  <c r="K21" i="8"/>
  <c r="I21" i="8"/>
  <c r="G21" i="8"/>
  <c r="E21" i="8"/>
  <c r="C21" i="8"/>
  <c r="M20" i="8"/>
  <c r="N19" i="7"/>
  <c r="H27" i="6"/>
  <c r="E25" i="6"/>
  <c r="E17" i="5"/>
  <c r="C38" i="5"/>
  <c r="H36" i="5"/>
  <c r="J36" i="5" s="1"/>
  <c r="D31" i="67" l="1"/>
  <c r="H31" i="67"/>
  <c r="E33" i="3"/>
  <c r="C14" i="43" l="1"/>
  <c r="L34" i="41"/>
  <c r="H34" i="41"/>
  <c r="D34" i="41"/>
  <c r="J33" i="39"/>
  <c r="C30" i="55" l="1"/>
  <c r="F11" i="68"/>
  <c r="L31" i="41"/>
  <c r="L32" i="41"/>
  <c r="H10" i="29"/>
  <c r="H11" i="29"/>
  <c r="H12" i="29"/>
  <c r="H13" i="29"/>
  <c r="H14" i="29"/>
  <c r="H15" i="29"/>
  <c r="H16" i="29"/>
  <c r="H17" i="29"/>
  <c r="H18" i="29"/>
  <c r="H19" i="29"/>
  <c r="H20" i="29"/>
  <c r="H21" i="29"/>
  <c r="H22" i="29"/>
  <c r="H23" i="29"/>
  <c r="H24" i="29"/>
  <c r="H25" i="29"/>
  <c r="H26" i="29"/>
  <c r="H9" i="29"/>
  <c r="E10" i="29"/>
  <c r="E11" i="29"/>
  <c r="E12" i="29"/>
  <c r="E13" i="29"/>
  <c r="E14" i="29"/>
  <c r="E15" i="29"/>
  <c r="E16" i="29"/>
  <c r="E17" i="29"/>
  <c r="E18" i="29"/>
  <c r="E19" i="29"/>
  <c r="E20" i="29"/>
  <c r="E21" i="29"/>
  <c r="E22" i="29"/>
  <c r="E23" i="29"/>
  <c r="E24" i="29"/>
  <c r="E25" i="29"/>
  <c r="E26" i="29"/>
  <c r="F12" i="23"/>
  <c r="F13" i="23"/>
  <c r="F14" i="23"/>
  <c r="F15" i="23"/>
  <c r="F16" i="23"/>
  <c r="F17" i="23"/>
  <c r="D12" i="23"/>
  <c r="D13" i="23"/>
  <c r="D14" i="23"/>
  <c r="D15" i="23"/>
  <c r="D16" i="23"/>
  <c r="D17" i="23"/>
  <c r="H13" i="22"/>
  <c r="H14" i="22"/>
  <c r="H15" i="22"/>
  <c r="H16" i="22"/>
  <c r="H17" i="22"/>
  <c r="H18" i="22"/>
  <c r="H19" i="22"/>
  <c r="H20" i="22"/>
  <c r="H21" i="22"/>
  <c r="H22" i="22"/>
  <c r="H23" i="22"/>
  <c r="H24" i="22"/>
  <c r="H25" i="22"/>
  <c r="H26" i="22"/>
  <c r="H27" i="22"/>
  <c r="H28" i="22"/>
  <c r="H29" i="22"/>
  <c r="H30" i="22"/>
  <c r="H12" i="22"/>
  <c r="E12" i="22"/>
  <c r="E13" i="22"/>
  <c r="E14" i="22"/>
  <c r="E15" i="22"/>
  <c r="E16" i="22"/>
  <c r="E17" i="22"/>
  <c r="E18" i="22"/>
  <c r="E19" i="22"/>
  <c r="E20" i="22"/>
  <c r="E21" i="22"/>
  <c r="E22" i="22"/>
  <c r="E23" i="22"/>
  <c r="E24" i="22"/>
  <c r="E25" i="22"/>
  <c r="E26" i="22"/>
  <c r="E27" i="22"/>
  <c r="E28" i="22"/>
  <c r="E29" i="22"/>
  <c r="E30" i="22"/>
  <c r="F14" i="13"/>
  <c r="F15" i="13"/>
  <c r="F16" i="13"/>
  <c r="F17" i="13"/>
  <c r="G33" i="5"/>
  <c r="G26" i="5"/>
  <c r="G27" i="5"/>
  <c r="G28" i="5"/>
  <c r="G29" i="5"/>
  <c r="G30" i="5"/>
  <c r="G25" i="5"/>
  <c r="F13" i="68"/>
  <c r="F14" i="68"/>
  <c r="F15" i="68"/>
  <c r="F16" i="68"/>
  <c r="F17" i="68"/>
  <c r="F18" i="68"/>
  <c r="F12" i="68"/>
  <c r="H14" i="67"/>
  <c r="H15" i="67"/>
  <c r="H16" i="67"/>
  <c r="H17" i="67"/>
  <c r="H18" i="67"/>
  <c r="H19" i="67"/>
  <c r="H20" i="67"/>
  <c r="H24" i="67"/>
  <c r="H25" i="67"/>
  <c r="H26" i="67"/>
  <c r="H13" i="67"/>
  <c r="F14" i="67"/>
  <c r="F15" i="67"/>
  <c r="F16" i="67"/>
  <c r="F17" i="67"/>
  <c r="F18" i="67"/>
  <c r="F19" i="67"/>
  <c r="F20" i="67"/>
  <c r="F23" i="67"/>
  <c r="F24" i="67"/>
  <c r="F25" i="67"/>
  <c r="F26" i="67"/>
  <c r="F13" i="67"/>
  <c r="D14" i="67"/>
  <c r="D15" i="67"/>
  <c r="D16" i="67"/>
  <c r="D17" i="67"/>
  <c r="D18" i="67"/>
  <c r="D19" i="67"/>
  <c r="D20" i="67"/>
  <c r="D21" i="67"/>
  <c r="D22" i="67"/>
  <c r="D23" i="67"/>
  <c r="D24" i="67"/>
  <c r="D25" i="67"/>
  <c r="D26" i="67"/>
  <c r="D13" i="67"/>
  <c r="E37" i="66"/>
  <c r="E34" i="66"/>
  <c r="E33" i="66"/>
  <c r="E32" i="66"/>
  <c r="E31" i="66"/>
  <c r="E30" i="66"/>
  <c r="E29" i="66"/>
  <c r="E28" i="66"/>
  <c r="E27" i="66"/>
  <c r="E26" i="66"/>
  <c r="E25" i="66"/>
  <c r="E24" i="66"/>
  <c r="E23" i="66"/>
  <c r="E22" i="66"/>
  <c r="E21" i="66"/>
  <c r="E20" i="66"/>
  <c r="E19" i="66"/>
  <c r="E18" i="66"/>
  <c r="E17" i="66"/>
  <c r="E16" i="66"/>
  <c r="E14" i="66"/>
  <c r="E37" i="65"/>
  <c r="E34" i="65"/>
  <c r="E33" i="65"/>
  <c r="E32" i="65"/>
  <c r="E31" i="65"/>
  <c r="E30" i="65"/>
  <c r="E29" i="65"/>
  <c r="E28" i="65"/>
  <c r="E27" i="65"/>
  <c r="E26" i="65"/>
  <c r="E25" i="65"/>
  <c r="E24" i="65"/>
  <c r="E23" i="65"/>
  <c r="E22" i="65"/>
  <c r="E21" i="65"/>
  <c r="E20" i="65"/>
  <c r="E19" i="65"/>
  <c r="E18" i="65"/>
  <c r="E17" i="65"/>
  <c r="E16" i="65"/>
  <c r="E14" i="65"/>
  <c r="S19" i="76"/>
  <c r="S20" i="76"/>
  <c r="S21" i="76"/>
  <c r="S22" i="76"/>
  <c r="S23" i="76"/>
  <c r="H12" i="76"/>
  <c r="H13" i="76"/>
  <c r="H14" i="76"/>
  <c r="H15" i="76"/>
  <c r="H16" i="76"/>
  <c r="H17" i="76"/>
  <c r="H18" i="76"/>
  <c r="H19" i="76"/>
  <c r="H20" i="76"/>
  <c r="H21" i="76"/>
  <c r="H22" i="76"/>
  <c r="H23" i="76"/>
  <c r="E12" i="76"/>
  <c r="E13" i="76"/>
  <c r="E14" i="76"/>
  <c r="E15" i="76"/>
  <c r="E16" i="76"/>
  <c r="E17" i="76"/>
  <c r="E18" i="76"/>
  <c r="E19" i="76"/>
  <c r="E20" i="76"/>
  <c r="E21" i="76"/>
  <c r="E22" i="76"/>
  <c r="E23" i="76"/>
  <c r="H14" i="75"/>
  <c r="H15" i="75"/>
  <c r="H16" i="75"/>
  <c r="H17" i="75"/>
  <c r="H18" i="75"/>
  <c r="H19" i="75"/>
  <c r="H20" i="75"/>
  <c r="H21" i="75"/>
  <c r="H22" i="75"/>
  <c r="H23" i="75"/>
  <c r="H24" i="75"/>
  <c r="H25" i="75"/>
  <c r="H26" i="75"/>
  <c r="H27" i="75"/>
  <c r="H28" i="75"/>
  <c r="H29" i="75"/>
  <c r="H13" i="75"/>
  <c r="F14" i="75"/>
  <c r="F15" i="75"/>
  <c r="F16" i="75"/>
  <c r="F17" i="75"/>
  <c r="F18" i="75"/>
  <c r="F19" i="75"/>
  <c r="F20" i="75"/>
  <c r="F21" i="75"/>
  <c r="F22" i="75"/>
  <c r="F23" i="75"/>
  <c r="F24" i="75"/>
  <c r="F25" i="75"/>
  <c r="F26" i="75"/>
  <c r="F27" i="75"/>
  <c r="F28" i="75"/>
  <c r="F29" i="75"/>
  <c r="F13" i="75"/>
  <c r="D14" i="75"/>
  <c r="D15" i="75"/>
  <c r="D16" i="75"/>
  <c r="D17" i="75"/>
  <c r="D18" i="75"/>
  <c r="D19" i="75"/>
  <c r="D20" i="75"/>
  <c r="D21" i="75"/>
  <c r="D22" i="75"/>
  <c r="D23" i="75"/>
  <c r="D24" i="75"/>
  <c r="D25" i="75"/>
  <c r="D26" i="75"/>
  <c r="D27" i="75"/>
  <c r="D28" i="75"/>
  <c r="D29" i="75"/>
  <c r="D13" i="75"/>
  <c r="E37" i="74"/>
  <c r="E34" i="74"/>
  <c r="E33" i="74"/>
  <c r="E32" i="74"/>
  <c r="E31" i="74"/>
  <c r="E30" i="74"/>
  <c r="E29" i="74"/>
  <c r="E28" i="74"/>
  <c r="E27" i="74"/>
  <c r="E26" i="74"/>
  <c r="E25" i="74"/>
  <c r="E24" i="74"/>
  <c r="E23" i="74"/>
  <c r="E22" i="74"/>
  <c r="E21" i="74"/>
  <c r="E20" i="74"/>
  <c r="E19" i="74"/>
  <c r="E18" i="74"/>
  <c r="E17" i="74"/>
  <c r="E16" i="74"/>
  <c r="E14" i="74"/>
  <c r="E37" i="73"/>
  <c r="E34" i="73"/>
  <c r="E33" i="73"/>
  <c r="E32" i="73"/>
  <c r="E31" i="73"/>
  <c r="E30" i="73"/>
  <c r="E29" i="73"/>
  <c r="E28" i="73"/>
  <c r="E27" i="73"/>
  <c r="E26" i="73"/>
  <c r="E25" i="73"/>
  <c r="E24" i="73"/>
  <c r="E23" i="73"/>
  <c r="E22" i="73"/>
  <c r="E21" i="73"/>
  <c r="E20" i="73"/>
  <c r="E19" i="73"/>
  <c r="E18" i="73"/>
  <c r="E17" i="73"/>
  <c r="E16" i="73"/>
  <c r="E14" i="73"/>
  <c r="D15" i="43"/>
  <c r="D16" i="43"/>
  <c r="D17" i="43"/>
  <c r="D18" i="43"/>
  <c r="D19" i="43"/>
  <c r="D20" i="43"/>
  <c r="D21" i="43"/>
  <c r="D22" i="43"/>
  <c r="D23" i="43"/>
  <c r="D24" i="43"/>
  <c r="D25" i="43"/>
  <c r="D26" i="43"/>
  <c r="D27" i="43"/>
  <c r="D28" i="43"/>
  <c r="D29" i="43"/>
  <c r="F16" i="42"/>
  <c r="F15" i="42"/>
  <c r="F14" i="42"/>
  <c r="F13" i="42"/>
  <c r="F12" i="42"/>
  <c r="F11" i="42"/>
  <c r="D16" i="42"/>
  <c r="D15" i="42"/>
  <c r="D14" i="42"/>
  <c r="D13" i="42"/>
  <c r="D12" i="42"/>
  <c r="D11" i="42"/>
  <c r="H32" i="41"/>
  <c r="H31" i="41"/>
  <c r="H29" i="41"/>
  <c r="H28" i="41"/>
  <c r="H27" i="41"/>
  <c r="H26" i="41"/>
  <c r="H25" i="41"/>
  <c r="H24" i="41"/>
  <c r="H23" i="41"/>
  <c r="H22" i="41"/>
  <c r="H21" i="41"/>
  <c r="H20" i="41"/>
  <c r="H19" i="41"/>
  <c r="H18" i="41"/>
  <c r="H17" i="41"/>
  <c r="H15" i="41"/>
  <c r="D32" i="41"/>
  <c r="D31" i="41"/>
  <c r="D29" i="41"/>
  <c r="D28" i="41"/>
  <c r="D27" i="41"/>
  <c r="D26" i="41"/>
  <c r="D25" i="41"/>
  <c r="D24" i="41"/>
  <c r="D23" i="41"/>
  <c r="D22" i="41"/>
  <c r="D21" i="41"/>
  <c r="D20" i="41"/>
  <c r="D19" i="41"/>
  <c r="D18" i="41"/>
  <c r="D17" i="41"/>
  <c r="D15" i="41"/>
  <c r="D13" i="41"/>
  <c r="L32" i="39"/>
  <c r="L28" i="39"/>
  <c r="L27" i="39"/>
  <c r="L26" i="39"/>
  <c r="L25" i="39"/>
  <c r="L31" i="39"/>
  <c r="L30" i="39"/>
  <c r="L24" i="39"/>
  <c r="L23" i="39"/>
  <c r="L22" i="39"/>
  <c r="L20" i="39"/>
  <c r="L19" i="39"/>
  <c r="L18" i="39"/>
  <c r="L17" i="39"/>
  <c r="L16" i="39"/>
  <c r="L15" i="39"/>
  <c r="L14" i="39"/>
  <c r="L13" i="39"/>
  <c r="L12" i="39"/>
  <c r="L23" i="68"/>
  <c r="M20" i="68" s="1"/>
  <c r="E81" i="80"/>
  <c r="D81" i="80"/>
  <c r="E74" i="80"/>
  <c r="D74" i="80"/>
  <c r="E69" i="80"/>
  <c r="D69" i="80"/>
  <c r="E40" i="80"/>
  <c r="D40" i="80"/>
  <c r="E29" i="80"/>
  <c r="D29" i="80"/>
  <c r="E20" i="80"/>
  <c r="D20" i="80"/>
  <c r="E13" i="80"/>
  <c r="D13" i="80"/>
  <c r="L90" i="79"/>
  <c r="M87" i="79"/>
  <c r="L87" i="79"/>
  <c r="M85" i="79"/>
  <c r="L85" i="79"/>
  <c r="M84" i="79"/>
  <c r="L84" i="79"/>
  <c r="M83" i="79"/>
  <c r="L83" i="79"/>
  <c r="M82" i="79"/>
  <c r="L82" i="79"/>
  <c r="M81" i="79"/>
  <c r="L81" i="79"/>
  <c r="M79" i="79"/>
  <c r="L79" i="79"/>
  <c r="M78" i="79"/>
  <c r="L78" i="79"/>
  <c r="M77" i="79"/>
  <c r="L77" i="79"/>
  <c r="M76" i="79"/>
  <c r="L76" i="79"/>
  <c r="M75" i="79"/>
  <c r="L75" i="79"/>
  <c r="M74" i="79"/>
  <c r="L74" i="79"/>
  <c r="M72" i="79"/>
  <c r="L72" i="79"/>
  <c r="M71" i="79"/>
  <c r="L71" i="79"/>
  <c r="M70" i="79"/>
  <c r="L70" i="79"/>
  <c r="M69" i="79"/>
  <c r="L69" i="79"/>
  <c r="J68" i="79"/>
  <c r="I68" i="79"/>
  <c r="F68" i="79"/>
  <c r="E68" i="79"/>
  <c r="D68" i="79"/>
  <c r="M67" i="79"/>
  <c r="L67" i="79"/>
  <c r="M66" i="79"/>
  <c r="L66" i="79"/>
  <c r="M65" i="79"/>
  <c r="L65" i="79"/>
  <c r="M64" i="79"/>
  <c r="L64" i="79"/>
  <c r="M63" i="79"/>
  <c r="L63" i="79"/>
  <c r="M62" i="79"/>
  <c r="L62" i="79"/>
  <c r="J61" i="79"/>
  <c r="I61" i="79"/>
  <c r="E61" i="79"/>
  <c r="E91" i="79" s="1"/>
  <c r="D61" i="79"/>
  <c r="D91" i="79" s="1"/>
  <c r="M46" i="79"/>
  <c r="L46" i="79"/>
  <c r="M45" i="79"/>
  <c r="L45" i="79"/>
  <c r="M44" i="79"/>
  <c r="L44" i="79"/>
  <c r="M43" i="79"/>
  <c r="L43" i="79"/>
  <c r="M42" i="79"/>
  <c r="L42" i="79"/>
  <c r="M41" i="79"/>
  <c r="L41" i="79"/>
  <c r="F40" i="79"/>
  <c r="E40" i="79"/>
  <c r="D40" i="79"/>
  <c r="M39" i="79"/>
  <c r="L39" i="79"/>
  <c r="M38" i="79"/>
  <c r="L38" i="79"/>
  <c r="M37" i="79"/>
  <c r="L37" i="79"/>
  <c r="M36" i="79"/>
  <c r="L36" i="79"/>
  <c r="M35" i="79"/>
  <c r="L35" i="79"/>
  <c r="M34" i="79"/>
  <c r="L34" i="79"/>
  <c r="M33" i="79"/>
  <c r="L33" i="79"/>
  <c r="M32" i="79"/>
  <c r="L32" i="79"/>
  <c r="M31" i="79"/>
  <c r="L31" i="79"/>
  <c r="M30" i="79"/>
  <c r="L30" i="79"/>
  <c r="M28" i="79"/>
  <c r="L28" i="79"/>
  <c r="M27" i="79"/>
  <c r="L27" i="79"/>
  <c r="M26" i="79"/>
  <c r="L26" i="79"/>
  <c r="M25" i="79"/>
  <c r="L25" i="79"/>
  <c r="M24" i="79"/>
  <c r="L24" i="79"/>
  <c r="M23" i="79"/>
  <c r="L23" i="79"/>
  <c r="M22" i="79"/>
  <c r="L22" i="79"/>
  <c r="M21" i="79"/>
  <c r="L21" i="79"/>
  <c r="M19" i="79"/>
  <c r="L19" i="79"/>
  <c r="M18" i="79"/>
  <c r="L18" i="79"/>
  <c r="M17" i="79"/>
  <c r="L17" i="79"/>
  <c r="M16" i="79"/>
  <c r="L16" i="79"/>
  <c r="M15" i="79"/>
  <c r="L15" i="79"/>
  <c r="M14" i="79"/>
  <c r="L14" i="79"/>
  <c r="J13" i="79"/>
  <c r="I13" i="79"/>
  <c r="F36" i="78"/>
  <c r="F35" i="78"/>
  <c r="F34" i="78"/>
  <c r="F32" i="78"/>
  <c r="F31" i="78"/>
  <c r="F30" i="78"/>
  <c r="F29" i="78"/>
  <c r="F28" i="78"/>
  <c r="F27" i="78"/>
  <c r="F26" i="78"/>
  <c r="F24" i="78"/>
  <c r="F23" i="78"/>
  <c r="F22" i="78"/>
  <c r="F21" i="78"/>
  <c r="F20" i="78"/>
  <c r="F19" i="78"/>
  <c r="F18" i="78"/>
  <c r="F17" i="78"/>
  <c r="F16" i="78"/>
  <c r="F15" i="78"/>
  <c r="F14" i="78"/>
  <c r="J37" i="78"/>
  <c r="K34" i="78" s="1"/>
  <c r="F12" i="78"/>
  <c r="Q26" i="76"/>
  <c r="J26" i="76"/>
  <c r="F26" i="76"/>
  <c r="H26" i="76" s="1"/>
  <c r="C26" i="76"/>
  <c r="E26" i="76" s="1"/>
  <c r="J25" i="76"/>
  <c r="F25" i="76"/>
  <c r="H25" i="76" s="1"/>
  <c r="C25" i="76"/>
  <c r="E25" i="76" s="1"/>
  <c r="N24" i="76"/>
  <c r="P13" i="76" s="1"/>
  <c r="J24" i="76"/>
  <c r="S18" i="76"/>
  <c r="H11" i="76"/>
  <c r="E11" i="76"/>
  <c r="H33" i="75"/>
  <c r="B30" i="75"/>
  <c r="H30" i="75" s="1"/>
  <c r="D37" i="74"/>
  <c r="D37" i="73"/>
  <c r="D36" i="72"/>
  <c r="D33" i="72"/>
  <c r="D32" i="72"/>
  <c r="D31" i="72"/>
  <c r="E12" i="66"/>
  <c r="D37" i="64"/>
  <c r="D34" i="64"/>
  <c r="D33" i="64"/>
  <c r="D32" i="64"/>
  <c r="D31" i="64"/>
  <c r="D30" i="64"/>
  <c r="D29" i="64"/>
  <c r="D28" i="64"/>
  <c r="D27" i="64"/>
  <c r="D26" i="64"/>
  <c r="D25" i="64"/>
  <c r="D24" i="64"/>
  <c r="D23" i="64"/>
  <c r="D22" i="64"/>
  <c r="D21" i="64"/>
  <c r="D20" i="64"/>
  <c r="D19" i="64"/>
  <c r="D18" i="64"/>
  <c r="D17" i="64"/>
  <c r="D16" i="64"/>
  <c r="D14" i="64"/>
  <c r="D17" i="42"/>
  <c r="G25" i="68"/>
  <c r="E25" i="68"/>
  <c r="C25" i="68"/>
  <c r="G24" i="68"/>
  <c r="E24" i="68"/>
  <c r="F24" i="68" s="1"/>
  <c r="C24" i="68"/>
  <c r="L25" i="68"/>
  <c r="J24" i="68"/>
  <c r="G23" i="68"/>
  <c r="I11" i="68" s="1"/>
  <c r="M18" i="68"/>
  <c r="K11" i="68"/>
  <c r="B33" i="67"/>
  <c r="F33" i="67" s="1"/>
  <c r="B30" i="67"/>
  <c r="H30" i="67" s="1"/>
  <c r="B29" i="67"/>
  <c r="F29" i="67" s="1"/>
  <c r="B28" i="67"/>
  <c r="H28" i="67" s="1"/>
  <c r="B27" i="67"/>
  <c r="F27" i="67" s="1"/>
  <c r="G23" i="67"/>
  <c r="H23" i="67" s="1"/>
  <c r="E22" i="67"/>
  <c r="F22" i="67" s="1"/>
  <c r="E21" i="67"/>
  <c r="F21" i="67" s="1"/>
  <c r="J34" i="63"/>
  <c r="F34" i="63"/>
  <c r="J27" i="63"/>
  <c r="F27" i="63"/>
  <c r="J19" i="63"/>
  <c r="F19" i="63"/>
  <c r="J11" i="63"/>
  <c r="J39" i="63" s="1"/>
  <c r="K38" i="63" s="1"/>
  <c r="F11" i="63"/>
  <c r="F39" i="63" s="1"/>
  <c r="P37" i="59"/>
  <c r="P34" i="59"/>
  <c r="G22" i="67"/>
  <c r="H22" i="67" s="1"/>
  <c r="J48" i="45"/>
  <c r="J23" i="45"/>
  <c r="J20" i="45"/>
  <c r="J17" i="45"/>
  <c r="J15" i="45"/>
  <c r="J13" i="45"/>
  <c r="F17" i="42"/>
  <c r="G16" i="42"/>
  <c r="G15" i="42"/>
  <c r="G14" i="42"/>
  <c r="G13" i="42"/>
  <c r="G12" i="42"/>
  <c r="G11" i="42"/>
  <c r="G10" i="42"/>
  <c r="F10" i="42"/>
  <c r="D10" i="42"/>
  <c r="N30" i="41"/>
  <c r="L30" i="41" s="1"/>
  <c r="O33" i="39"/>
  <c r="P24" i="39" s="1"/>
  <c r="L33" i="39"/>
  <c r="O29" i="39"/>
  <c r="P29" i="39" s="1"/>
  <c r="E29" i="39"/>
  <c r="O21" i="39"/>
  <c r="P21" i="39" s="1"/>
  <c r="E21" i="39"/>
  <c r="O11" i="39"/>
  <c r="P11" i="39" s="1"/>
  <c r="E11" i="39"/>
  <c r="P10" i="39"/>
  <c r="L10" i="39"/>
  <c r="F34" i="30"/>
  <c r="E9" i="29"/>
  <c r="E27" i="28"/>
  <c r="G10" i="28" s="1"/>
  <c r="C27" i="28"/>
  <c r="D11" i="28" s="1"/>
  <c r="G9" i="28"/>
  <c r="D9" i="28"/>
  <c r="F27" i="27"/>
  <c r="H27" i="27" s="1"/>
  <c r="C18" i="26"/>
  <c r="L18" i="26" s="1"/>
  <c r="C17" i="26"/>
  <c r="L17" i="26" s="1"/>
  <c r="C16" i="26"/>
  <c r="L16" i="26" s="1"/>
  <c r="C15" i="26"/>
  <c r="L15" i="26" s="1"/>
  <c r="C14" i="26"/>
  <c r="L14" i="26" s="1"/>
  <c r="C13" i="26"/>
  <c r="L13" i="26" s="1"/>
  <c r="C12" i="26"/>
  <c r="L12" i="26" s="1"/>
  <c r="C18" i="25"/>
  <c r="C17" i="25"/>
  <c r="C16" i="25"/>
  <c r="C15" i="25"/>
  <c r="C14" i="25"/>
  <c r="C13" i="25"/>
  <c r="C12" i="25"/>
  <c r="F11" i="23"/>
  <c r="D11" i="23"/>
  <c r="H33" i="22"/>
  <c r="E33" i="22"/>
  <c r="H11" i="22"/>
  <c r="E11" i="22"/>
  <c r="I34" i="21"/>
  <c r="H21" i="20"/>
  <c r="G21" i="20"/>
  <c r="E21" i="20"/>
  <c r="H12" i="20"/>
  <c r="G12" i="20"/>
  <c r="E12" i="20"/>
  <c r="I17" i="19"/>
  <c r="G17" i="19"/>
  <c r="E17" i="19"/>
  <c r="C17" i="19"/>
  <c r="K16" i="19"/>
  <c r="K15" i="19"/>
  <c r="K14" i="19"/>
  <c r="K13" i="19"/>
  <c r="K12" i="19"/>
  <c r="K11" i="19"/>
  <c r="I17" i="18"/>
  <c r="G17" i="18"/>
  <c r="E17" i="18"/>
  <c r="C17" i="18"/>
  <c r="K16" i="18"/>
  <c r="K15" i="18"/>
  <c r="K14" i="18"/>
  <c r="K13" i="18"/>
  <c r="K12" i="18"/>
  <c r="K11" i="18"/>
  <c r="K18" i="17"/>
  <c r="I18" i="17"/>
  <c r="G18" i="17"/>
  <c r="E18" i="17"/>
  <c r="C18" i="17"/>
  <c r="M17" i="17"/>
  <c r="M16" i="17"/>
  <c r="M15" i="17"/>
  <c r="M14" i="17"/>
  <c r="M13" i="17"/>
  <c r="M12" i="17"/>
  <c r="K18" i="16"/>
  <c r="I18" i="16"/>
  <c r="G18" i="16"/>
  <c r="E18" i="16"/>
  <c r="C18" i="16"/>
  <c r="M17" i="16"/>
  <c r="M16" i="16"/>
  <c r="M15" i="16"/>
  <c r="M14" i="16"/>
  <c r="M13" i="16"/>
  <c r="M12" i="16"/>
  <c r="M21" i="15"/>
  <c r="K21" i="15"/>
  <c r="I21" i="15"/>
  <c r="G21" i="15"/>
  <c r="E21" i="15"/>
  <c r="C21" i="15"/>
  <c r="O20" i="15"/>
  <c r="O17" i="15"/>
  <c r="O16" i="15"/>
  <c r="O15" i="15"/>
  <c r="O14" i="15"/>
  <c r="O13" i="15"/>
  <c r="O12" i="15"/>
  <c r="O11" i="15"/>
  <c r="M21" i="14"/>
  <c r="K21" i="14"/>
  <c r="I21" i="14"/>
  <c r="G21" i="14"/>
  <c r="E21" i="14"/>
  <c r="C21" i="14"/>
  <c r="O20" i="14"/>
  <c r="O17" i="14"/>
  <c r="O16" i="14"/>
  <c r="O15" i="14"/>
  <c r="O14" i="14"/>
  <c r="O13" i="14"/>
  <c r="O12" i="14"/>
  <c r="O21" i="14" s="1"/>
  <c r="P19" i="14" s="1"/>
  <c r="O11" i="14"/>
  <c r="J18" i="13"/>
  <c r="K15" i="13" s="1"/>
  <c r="D18" i="13"/>
  <c r="C18" i="13"/>
  <c r="H18" i="13" s="1"/>
  <c r="M17" i="13"/>
  <c r="H17" i="13"/>
  <c r="M16" i="13"/>
  <c r="H16" i="13"/>
  <c r="M15" i="13"/>
  <c r="H15" i="13"/>
  <c r="M14" i="13"/>
  <c r="H14" i="13"/>
  <c r="M13" i="13"/>
  <c r="K13" i="13"/>
  <c r="H13" i="13"/>
  <c r="F13" i="13"/>
  <c r="K16" i="12"/>
  <c r="I16" i="12"/>
  <c r="E16" i="12"/>
  <c r="C16" i="12"/>
  <c r="M15" i="12"/>
  <c r="M14" i="12"/>
  <c r="M13" i="12"/>
  <c r="M12" i="12"/>
  <c r="K16" i="11"/>
  <c r="I16" i="11"/>
  <c r="G16" i="11"/>
  <c r="E16" i="11"/>
  <c r="C16" i="11"/>
  <c r="M15" i="11"/>
  <c r="M14" i="11"/>
  <c r="M13" i="11"/>
  <c r="M12" i="11"/>
  <c r="I21" i="10"/>
  <c r="G21" i="10"/>
  <c r="E21" i="10"/>
  <c r="C21" i="10"/>
  <c r="K20" i="10"/>
  <c r="K17" i="10"/>
  <c r="K16" i="10"/>
  <c r="K15" i="10"/>
  <c r="K14" i="10"/>
  <c r="K13" i="10"/>
  <c r="K12" i="10"/>
  <c r="K11" i="10"/>
  <c r="I21" i="9"/>
  <c r="G21" i="9"/>
  <c r="E21" i="9"/>
  <c r="C21" i="9"/>
  <c r="K20" i="9"/>
  <c r="K17" i="9"/>
  <c r="K16" i="9"/>
  <c r="K15" i="9"/>
  <c r="K14" i="9"/>
  <c r="K13" i="9"/>
  <c r="K12" i="9"/>
  <c r="K11" i="9"/>
  <c r="M21" i="8"/>
  <c r="N19" i="8" s="1"/>
  <c r="M18" i="8"/>
  <c r="M17" i="8"/>
  <c r="M16" i="8"/>
  <c r="M15" i="8"/>
  <c r="M14" i="8"/>
  <c r="M13" i="8"/>
  <c r="M12" i="8"/>
  <c r="M11" i="8"/>
  <c r="N18" i="7"/>
  <c r="N17" i="7"/>
  <c r="N16" i="7"/>
  <c r="N15" i="7"/>
  <c r="N14" i="7"/>
  <c r="N13" i="7"/>
  <c r="N12" i="7"/>
  <c r="N11" i="7"/>
  <c r="E26" i="6"/>
  <c r="C26" i="6"/>
  <c r="J25" i="6"/>
  <c r="G25" i="6"/>
  <c r="G26" i="6" s="1"/>
  <c r="H26" i="6" s="1"/>
  <c r="J23" i="6"/>
  <c r="H23" i="6"/>
  <c r="J22" i="6"/>
  <c r="H22" i="6"/>
  <c r="J21" i="6"/>
  <c r="H21" i="6"/>
  <c r="J20" i="6"/>
  <c r="H20" i="6"/>
  <c r="J19" i="6"/>
  <c r="H19" i="6"/>
  <c r="J18" i="6"/>
  <c r="H18" i="6"/>
  <c r="J17" i="6"/>
  <c r="H17" i="6"/>
  <c r="J16" i="6"/>
  <c r="H16" i="6"/>
  <c r="J15" i="6"/>
  <c r="H15" i="6"/>
  <c r="J14" i="6"/>
  <c r="H14" i="6"/>
  <c r="H34" i="5"/>
  <c r="J34" i="5" s="1"/>
  <c r="H33" i="5"/>
  <c r="J33" i="5" s="1"/>
  <c r="H32" i="5"/>
  <c r="J32" i="5" s="1"/>
  <c r="H31" i="5"/>
  <c r="J31" i="5" s="1"/>
  <c r="H30" i="5"/>
  <c r="J30" i="5" s="1"/>
  <c r="H29" i="5"/>
  <c r="J29" i="5" s="1"/>
  <c r="H28" i="5"/>
  <c r="J28" i="5" s="1"/>
  <c r="H27" i="5"/>
  <c r="J27" i="5" s="1"/>
  <c r="H26" i="5"/>
  <c r="J26" i="5" s="1"/>
  <c r="H25" i="5"/>
  <c r="H24" i="5"/>
  <c r="J24" i="5" s="1"/>
  <c r="H23" i="5"/>
  <c r="J23" i="5" s="1"/>
  <c r="H22" i="5"/>
  <c r="J22" i="5" s="1"/>
  <c r="H21" i="5"/>
  <c r="J21" i="5" s="1"/>
  <c r="H20" i="5"/>
  <c r="J20" i="5" s="1"/>
  <c r="H19" i="5"/>
  <c r="J19" i="5" s="1"/>
  <c r="E38" i="5"/>
  <c r="G38" i="5" s="1"/>
  <c r="H15" i="5"/>
  <c r="J15" i="5" s="1"/>
  <c r="H13" i="5"/>
  <c r="J13" i="5" s="1"/>
  <c r="H11" i="5"/>
  <c r="E35" i="3"/>
  <c r="E32" i="3"/>
  <c r="E31" i="3"/>
  <c r="H30" i="30"/>
  <c r="E9" i="27"/>
  <c r="H9" i="27"/>
  <c r="H12" i="26"/>
  <c r="C19" i="26"/>
  <c r="H19" i="26" s="1"/>
  <c r="J26" i="6"/>
  <c r="G17" i="5"/>
  <c r="H17" i="5"/>
  <c r="J17" i="5" s="1"/>
  <c r="H30" i="41" l="1"/>
  <c r="N21" i="7"/>
  <c r="H25" i="6"/>
  <c r="F12" i="30"/>
  <c r="D30" i="41"/>
  <c r="E16" i="43"/>
  <c r="E18" i="43"/>
  <c r="E20" i="43"/>
  <c r="E22" i="43"/>
  <c r="E24" i="43"/>
  <c r="E28" i="43"/>
  <c r="E13" i="43"/>
  <c r="E17" i="43"/>
  <c r="E19" i="43"/>
  <c r="E21" i="43"/>
  <c r="E23" i="43"/>
  <c r="E25" i="43"/>
  <c r="E27" i="43"/>
  <c r="E29" i="43"/>
  <c r="E14" i="43"/>
  <c r="E26" i="43"/>
  <c r="E15" i="43"/>
  <c r="E90" i="80"/>
  <c r="D90" i="80"/>
  <c r="H29" i="20"/>
  <c r="K17" i="19"/>
  <c r="O21" i="15"/>
  <c r="P17" i="15" s="1"/>
  <c r="K21" i="10"/>
  <c r="E22" i="10" s="1"/>
  <c r="N20" i="8"/>
  <c r="K22" i="8"/>
  <c r="G22" i="8"/>
  <c r="I22" i="8"/>
  <c r="E22" i="8"/>
  <c r="C22" i="8"/>
  <c r="I22" i="7"/>
  <c r="G22" i="7"/>
  <c r="E22" i="7"/>
  <c r="C22" i="7"/>
  <c r="D11" i="68"/>
  <c r="C19" i="25"/>
  <c r="H19" i="25" s="1"/>
  <c r="H12" i="25"/>
  <c r="L14" i="25"/>
  <c r="L16" i="25"/>
  <c r="L18" i="25"/>
  <c r="L13" i="25"/>
  <c r="L15" i="25"/>
  <c r="L17" i="25"/>
  <c r="L12" i="25"/>
  <c r="M20" i="79"/>
  <c r="M29" i="79"/>
  <c r="M86" i="79"/>
  <c r="J91" i="79"/>
  <c r="L86" i="79"/>
  <c r="L61" i="79"/>
  <c r="L68" i="79"/>
  <c r="L80" i="79"/>
  <c r="F91" i="79"/>
  <c r="I91" i="79"/>
  <c r="L40" i="79"/>
  <c r="M80" i="79"/>
  <c r="L20" i="79"/>
  <c r="L29" i="79"/>
  <c r="M40" i="79"/>
  <c r="M61" i="79"/>
  <c r="M68" i="79"/>
  <c r="L73" i="79"/>
  <c r="F25" i="78"/>
  <c r="K25" i="78"/>
  <c r="K33" i="78"/>
  <c r="K13" i="78"/>
  <c r="K29" i="78"/>
  <c r="K31" i="78"/>
  <c r="K24" i="78"/>
  <c r="K22" i="78"/>
  <c r="K20" i="78"/>
  <c r="K18" i="78"/>
  <c r="K16" i="78"/>
  <c r="K26" i="78"/>
  <c r="K28" i="78"/>
  <c r="K35" i="78"/>
  <c r="K30" i="78"/>
  <c r="K32" i="78"/>
  <c r="K36" i="78"/>
  <c r="K14" i="78"/>
  <c r="K23" i="78"/>
  <c r="K21" i="78"/>
  <c r="K19" i="78"/>
  <c r="K17" i="78"/>
  <c r="K15" i="78"/>
  <c r="K27" i="78"/>
  <c r="P11" i="76"/>
  <c r="L26" i="76"/>
  <c r="I13" i="68"/>
  <c r="L19" i="26"/>
  <c r="H18" i="26"/>
  <c r="H16" i="26"/>
  <c r="H14" i="26"/>
  <c r="H17" i="26"/>
  <c r="H15" i="26"/>
  <c r="H13" i="26"/>
  <c r="H18" i="25"/>
  <c r="H16" i="25"/>
  <c r="H14" i="25"/>
  <c r="H17" i="25"/>
  <c r="H15" i="25"/>
  <c r="H13" i="25"/>
  <c r="G27" i="28"/>
  <c r="D26" i="28"/>
  <c r="D24" i="28"/>
  <c r="D22" i="28"/>
  <c r="D20" i="28"/>
  <c r="D18" i="28"/>
  <c r="D16" i="28"/>
  <c r="D14" i="28"/>
  <c r="D12" i="28"/>
  <c r="D10" i="28"/>
  <c r="G25" i="28"/>
  <c r="G23" i="28"/>
  <c r="G21" i="28"/>
  <c r="G19" i="28"/>
  <c r="G17" i="28"/>
  <c r="G15" i="28"/>
  <c r="G13" i="28"/>
  <c r="G11" i="28"/>
  <c r="D25" i="28"/>
  <c r="D23" i="28"/>
  <c r="D21" i="28"/>
  <c r="D19" i="28"/>
  <c r="D17" i="28"/>
  <c r="D15" i="28"/>
  <c r="D13" i="28"/>
  <c r="G26" i="28"/>
  <c r="G24" i="28"/>
  <c r="G22" i="28"/>
  <c r="G20" i="28"/>
  <c r="G18" i="28"/>
  <c r="G16" i="28"/>
  <c r="G14" i="28"/>
  <c r="G12" i="28"/>
  <c r="H14" i="30"/>
  <c r="H20" i="30"/>
  <c r="H18" i="30"/>
  <c r="H16" i="30"/>
  <c r="H23" i="30"/>
  <c r="H31" i="30"/>
  <c r="H22" i="30"/>
  <c r="H27" i="30"/>
  <c r="H29" i="30"/>
  <c r="H34" i="30"/>
  <c r="H12" i="30"/>
  <c r="H13" i="30"/>
  <c r="H21" i="30"/>
  <c r="H19" i="30"/>
  <c r="H17" i="30"/>
  <c r="H15" i="30"/>
  <c r="H24" i="30"/>
  <c r="H32" i="30"/>
  <c r="H26" i="30"/>
  <c r="H28" i="30"/>
  <c r="F22" i="30"/>
  <c r="F27" i="30"/>
  <c r="F29" i="30"/>
  <c r="F33" i="30"/>
  <c r="F13" i="30"/>
  <c r="F21" i="30"/>
  <c r="F19" i="30"/>
  <c r="F17" i="30"/>
  <c r="F15" i="30"/>
  <c r="F24" i="30"/>
  <c r="F32" i="30"/>
  <c r="F26" i="30"/>
  <c r="F28" i="30"/>
  <c r="F30" i="30"/>
  <c r="F14" i="30"/>
  <c r="F20" i="30"/>
  <c r="F18" i="30"/>
  <c r="F16" i="30"/>
  <c r="F23" i="30"/>
  <c r="F31" i="30"/>
  <c r="D30" i="75"/>
  <c r="F30" i="75"/>
  <c r="D33" i="75"/>
  <c r="F33" i="75"/>
  <c r="M22" i="68"/>
  <c r="M21" i="68"/>
  <c r="M19" i="68"/>
  <c r="K12" i="68"/>
  <c r="K16" i="68"/>
  <c r="K14" i="68"/>
  <c r="K15" i="68"/>
  <c r="K13" i="68"/>
  <c r="I24" i="68"/>
  <c r="I18" i="68"/>
  <c r="I16" i="68"/>
  <c r="I14" i="68"/>
  <c r="I12" i="68"/>
  <c r="I17" i="68"/>
  <c r="I15" i="68"/>
  <c r="F25" i="68"/>
  <c r="D22" i="68"/>
  <c r="D21" i="68"/>
  <c r="D19" i="68"/>
  <c r="D17" i="68"/>
  <c r="D15" i="68"/>
  <c r="D13" i="68"/>
  <c r="D12" i="68"/>
  <c r="D18" i="68"/>
  <c r="D16" i="68"/>
  <c r="D14" i="68"/>
  <c r="G21" i="67"/>
  <c r="H21" i="67" s="1"/>
  <c r="G38" i="63"/>
  <c r="G39" i="63"/>
  <c r="G11" i="63"/>
  <c r="K9" i="63"/>
  <c r="G27" i="63"/>
  <c r="G32" i="63"/>
  <c r="G34" i="63"/>
  <c r="G20" i="63"/>
  <c r="G22" i="63"/>
  <c r="G24" i="63"/>
  <c r="G26" i="63"/>
  <c r="G17" i="63"/>
  <c r="G15" i="63"/>
  <c r="G13" i="63"/>
  <c r="G29" i="63"/>
  <c r="G35" i="63"/>
  <c r="G37" i="63"/>
  <c r="G9" i="63"/>
  <c r="G10" i="63"/>
  <c r="G19" i="63"/>
  <c r="G31" i="63"/>
  <c r="G33" i="63"/>
  <c r="G12" i="63"/>
  <c r="G21" i="63"/>
  <c r="G23" i="63"/>
  <c r="G25" i="63"/>
  <c r="G18" i="63"/>
  <c r="G16" i="63"/>
  <c r="G14" i="63"/>
  <c r="G28" i="63"/>
  <c r="G30" i="63"/>
  <c r="G36" i="63"/>
  <c r="K39" i="63"/>
  <c r="K11" i="63"/>
  <c r="K19" i="63"/>
  <c r="K31" i="63"/>
  <c r="K33" i="63"/>
  <c r="K18" i="63"/>
  <c r="K16" i="63"/>
  <c r="K14" i="63"/>
  <c r="K20" i="63"/>
  <c r="K22" i="63"/>
  <c r="K24" i="63"/>
  <c r="K26" i="63"/>
  <c r="K29" i="63"/>
  <c r="K35" i="63"/>
  <c r="K37" i="63"/>
  <c r="K10" i="63"/>
  <c r="K27" i="63"/>
  <c r="K32" i="63"/>
  <c r="K34" i="63"/>
  <c r="K12" i="63"/>
  <c r="K17" i="63"/>
  <c r="K15" i="63"/>
  <c r="K13" i="63"/>
  <c r="K21" i="63"/>
  <c r="K23" i="63"/>
  <c r="K25" i="63"/>
  <c r="K28" i="63"/>
  <c r="K30" i="63"/>
  <c r="K36" i="63"/>
  <c r="G90" i="80"/>
  <c r="E29" i="20"/>
  <c r="F19" i="20" s="1"/>
  <c r="G29" i="20"/>
  <c r="K17" i="18"/>
  <c r="M18" i="17"/>
  <c r="G19" i="17" s="1"/>
  <c r="M18" i="16"/>
  <c r="P12" i="14"/>
  <c r="P18" i="14"/>
  <c r="P17" i="14"/>
  <c r="I22" i="14"/>
  <c r="C22" i="14"/>
  <c r="E22" i="14"/>
  <c r="G22" i="14"/>
  <c r="P15" i="14"/>
  <c r="P13" i="14"/>
  <c r="P11" i="14"/>
  <c r="K22" i="14"/>
  <c r="M22" i="14"/>
  <c r="P20" i="14"/>
  <c r="P16" i="14"/>
  <c r="P14" i="14"/>
  <c r="K16" i="13"/>
  <c r="K14" i="13"/>
  <c r="K17" i="13"/>
  <c r="M18" i="13"/>
  <c r="M16" i="12"/>
  <c r="N14" i="12" s="1"/>
  <c r="M16" i="11"/>
  <c r="I22" i="10"/>
  <c r="C22" i="10"/>
  <c r="K21" i="9"/>
  <c r="E22" i="9" s="1"/>
  <c r="N15" i="8"/>
  <c r="N13" i="8"/>
  <c r="N17" i="8"/>
  <c r="N12" i="8"/>
  <c r="N14" i="8"/>
  <c r="N16" i="8"/>
  <c r="N18" i="8"/>
  <c r="J25" i="5"/>
  <c r="H38" i="5"/>
  <c r="J38" i="5" s="1"/>
  <c r="L12" i="24"/>
  <c r="L14" i="24"/>
  <c r="L16" i="24"/>
  <c r="L18" i="24"/>
  <c r="H10" i="27"/>
  <c r="H11" i="27"/>
  <c r="H12" i="27"/>
  <c r="H13" i="27"/>
  <c r="H14" i="27"/>
  <c r="H15" i="27"/>
  <c r="H16" i="27"/>
  <c r="H17" i="27"/>
  <c r="H18" i="27"/>
  <c r="H19" i="27"/>
  <c r="H20" i="27"/>
  <c r="H21" i="27"/>
  <c r="H22" i="27"/>
  <c r="H23" i="27"/>
  <c r="H24" i="27"/>
  <c r="H25" i="27"/>
  <c r="H26" i="27"/>
  <c r="L13" i="24"/>
  <c r="L17" i="24"/>
  <c r="E10" i="27"/>
  <c r="E11" i="27"/>
  <c r="E12" i="27"/>
  <c r="E13" i="27"/>
  <c r="E14" i="27"/>
  <c r="E15" i="27"/>
  <c r="E16" i="27"/>
  <c r="E17" i="27"/>
  <c r="E18" i="27"/>
  <c r="E19" i="27"/>
  <c r="E20" i="27"/>
  <c r="E21" i="27"/>
  <c r="E22" i="27"/>
  <c r="E23" i="27"/>
  <c r="E24" i="27"/>
  <c r="E25" i="27"/>
  <c r="E26" i="27"/>
  <c r="H17" i="42"/>
  <c r="H12" i="42"/>
  <c r="D33" i="67"/>
  <c r="D29" i="67"/>
  <c r="D27" i="67"/>
  <c r="F30" i="67"/>
  <c r="F28" i="67"/>
  <c r="H33" i="67"/>
  <c r="H29" i="67"/>
  <c r="H27" i="67"/>
  <c r="D30" i="67"/>
  <c r="D28" i="67"/>
  <c r="E33" i="39"/>
  <c r="G11" i="39" s="1"/>
  <c r="P33" i="39"/>
  <c r="P20" i="39"/>
  <c r="P18" i="39"/>
  <c r="P16" i="39"/>
  <c r="P14" i="39"/>
  <c r="P30" i="39"/>
  <c r="P26" i="39"/>
  <c r="P28" i="39"/>
  <c r="P32" i="39"/>
  <c r="P23" i="39"/>
  <c r="P12" i="39"/>
  <c r="P19" i="39"/>
  <c r="P17" i="39"/>
  <c r="P15" i="39"/>
  <c r="P13" i="39"/>
  <c r="P31" i="39"/>
  <c r="P25" i="39"/>
  <c r="P27" i="39"/>
  <c r="P22" i="39"/>
  <c r="L11" i="76"/>
  <c r="L24" i="76"/>
  <c r="L25" i="76"/>
  <c r="L22" i="76"/>
  <c r="L20" i="76"/>
  <c r="L18" i="76"/>
  <c r="L16" i="76"/>
  <c r="L14" i="76"/>
  <c r="L12" i="76"/>
  <c r="P16" i="76"/>
  <c r="P14" i="76"/>
  <c r="P12" i="76"/>
  <c r="N25" i="76"/>
  <c r="L23" i="76"/>
  <c r="L21" i="76"/>
  <c r="L19" i="76"/>
  <c r="L17" i="76"/>
  <c r="L15" i="76"/>
  <c r="L13" i="76"/>
  <c r="P17" i="76"/>
  <c r="P15" i="76"/>
  <c r="G42" i="69"/>
  <c r="I25" i="68"/>
  <c r="M13" i="79"/>
  <c r="M73" i="79"/>
  <c r="L13" i="79"/>
  <c r="K12" i="78"/>
  <c r="K37" i="78"/>
  <c r="F13" i="78"/>
  <c r="F33" i="78"/>
  <c r="H37" i="78"/>
  <c r="L37" i="78"/>
  <c r="M26" i="78" s="1"/>
  <c r="L91" i="79" l="1"/>
  <c r="L15" i="24"/>
  <c r="G22" i="10"/>
  <c r="K19" i="17"/>
  <c r="I19" i="17"/>
  <c r="C19" i="17"/>
  <c r="P20" i="15"/>
  <c r="I22" i="15"/>
  <c r="G22" i="15"/>
  <c r="P14" i="15"/>
  <c r="P15" i="15"/>
  <c r="M22" i="15"/>
  <c r="E22" i="15"/>
  <c r="P16" i="15"/>
  <c r="K22" i="15"/>
  <c r="C22" i="15"/>
  <c r="P13" i="15"/>
  <c r="P19" i="15"/>
  <c r="P18" i="15"/>
  <c r="P12" i="15"/>
  <c r="P11" i="15"/>
  <c r="K22" i="7"/>
  <c r="L19" i="25"/>
  <c r="L19" i="24"/>
  <c r="M35" i="78"/>
  <c r="M28" i="78"/>
  <c r="M24" i="78"/>
  <c r="M22" i="78"/>
  <c r="M20" i="78"/>
  <c r="M18" i="78"/>
  <c r="M16" i="78"/>
  <c r="M14" i="78"/>
  <c r="M31" i="78"/>
  <c r="M29" i="78"/>
  <c r="M34" i="78"/>
  <c r="M27" i="78"/>
  <c r="M23" i="78"/>
  <c r="M21" i="78"/>
  <c r="M19" i="78"/>
  <c r="M17" i="78"/>
  <c r="M15" i="78"/>
  <c r="M36" i="78"/>
  <c r="M32" i="78"/>
  <c r="M30" i="78"/>
  <c r="M12" i="78"/>
  <c r="I16" i="78"/>
  <c r="I18" i="78"/>
  <c r="I20" i="78"/>
  <c r="I22" i="78"/>
  <c r="I35" i="78"/>
  <c r="I28" i="78"/>
  <c r="I26" i="78"/>
  <c r="I14" i="78"/>
  <c r="I32" i="78"/>
  <c r="I30" i="78"/>
  <c r="I15" i="78"/>
  <c r="I17" i="78"/>
  <c r="I19" i="78"/>
  <c r="I21" i="78"/>
  <c r="I23" i="78"/>
  <c r="I36" i="78"/>
  <c r="I34" i="78"/>
  <c r="I27" i="78"/>
  <c r="I24" i="78"/>
  <c r="I31" i="78"/>
  <c r="I29" i="78"/>
  <c r="I25" i="78"/>
  <c r="M33" i="78"/>
  <c r="M25" i="78"/>
  <c r="I13" i="78"/>
  <c r="I33" i="78"/>
  <c r="M13" i="78"/>
  <c r="F17" i="20"/>
  <c r="F13" i="20"/>
  <c r="F27" i="20"/>
  <c r="F21" i="20"/>
  <c r="F20" i="20"/>
  <c r="F16" i="20"/>
  <c r="F23" i="20"/>
  <c r="F26" i="20"/>
  <c r="F12" i="20"/>
  <c r="F15" i="20"/>
  <c r="F22" i="20"/>
  <c r="F25" i="20"/>
  <c r="F11" i="20"/>
  <c r="F18" i="20"/>
  <c r="F14" i="20"/>
  <c r="F28" i="20"/>
  <c r="F24" i="20"/>
  <c r="E19" i="17"/>
  <c r="N13" i="12"/>
  <c r="N12" i="12"/>
  <c r="N15" i="12"/>
  <c r="G22" i="9"/>
  <c r="C22" i="9"/>
  <c r="I22" i="9"/>
  <c r="C18" i="42"/>
  <c r="H16" i="42"/>
  <c r="H13" i="42"/>
  <c r="H10" i="42"/>
  <c r="H14" i="42"/>
  <c r="H15" i="42"/>
  <c r="H11" i="42"/>
  <c r="E18" i="42"/>
  <c r="G29" i="39"/>
  <c r="G32" i="39"/>
  <c r="G28" i="39"/>
  <c r="G26" i="39"/>
  <c r="G31" i="39"/>
  <c r="G13" i="39"/>
  <c r="G15" i="39"/>
  <c r="G17" i="39"/>
  <c r="G19" i="39"/>
  <c r="G24" i="39"/>
  <c r="G22" i="39"/>
  <c r="G33" i="39"/>
  <c r="G27" i="39"/>
  <c r="G25" i="39"/>
  <c r="G30" i="39"/>
  <c r="G14" i="39"/>
  <c r="G16" i="39"/>
  <c r="G18" i="39"/>
  <c r="G20" i="39"/>
  <c r="G23" i="39"/>
  <c r="G12" i="39"/>
  <c r="G10" i="39"/>
  <c r="G21" i="39"/>
  <c r="H42" i="69"/>
  <c r="H11" i="69"/>
  <c r="M91" i="79"/>
  <c r="I37" i="78"/>
  <c r="F37" i="78"/>
  <c r="I12" i="78"/>
  <c r="M37" i="78"/>
  <c r="G15" i="43"/>
  <c r="G28" i="43"/>
  <c r="G29" i="43"/>
  <c r="G26" i="43"/>
  <c r="G27" i="43"/>
  <c r="G24" i="43"/>
  <c r="G22" i="43"/>
  <c r="G23" i="43"/>
  <c r="G20" i="43"/>
  <c r="G21" i="43"/>
  <c r="G18" i="43"/>
  <c r="G19" i="43"/>
  <c r="G16" i="43"/>
  <c r="G17" i="43"/>
  <c r="G25" i="43"/>
  <c r="F30" i="43"/>
  <c r="H28" i="43" l="1"/>
  <c r="H26" i="43"/>
  <c r="H24" i="43"/>
  <c r="H22" i="43"/>
  <c r="H20" i="43"/>
  <c r="H18" i="43"/>
  <c r="H16" i="43"/>
  <c r="H14" i="43"/>
  <c r="H27" i="43"/>
  <c r="H23" i="43"/>
  <c r="H21" i="43"/>
  <c r="H19" i="43"/>
  <c r="H15" i="43"/>
  <c r="H13" i="43"/>
  <c r="H29" i="43"/>
  <c r="H25" i="43"/>
  <c r="H17" i="43"/>
</calcChain>
</file>

<file path=xl/sharedStrings.xml><?xml version="1.0" encoding="utf-8"?>
<sst xmlns="http://schemas.openxmlformats.org/spreadsheetml/2006/main" count="3019" uniqueCount="1041">
  <si>
    <t>PBGC's Single-Employer Program</t>
  </si>
  <si>
    <t>S-1</t>
  </si>
  <si>
    <t>S-2</t>
  </si>
  <si>
    <t>Claims</t>
  </si>
  <si>
    <t>S-3</t>
  </si>
  <si>
    <t>S-4</t>
  </si>
  <si>
    <t>S-5</t>
  </si>
  <si>
    <t>S-6</t>
  </si>
  <si>
    <t xml:space="preserve">S-7 </t>
  </si>
  <si>
    <t>S-8</t>
  </si>
  <si>
    <t>S-9</t>
  </si>
  <si>
    <t xml:space="preserve">S-10 </t>
  </si>
  <si>
    <t>S-11</t>
  </si>
  <si>
    <t>S-12</t>
  </si>
  <si>
    <t>S-13</t>
  </si>
  <si>
    <t>S-14</t>
  </si>
  <si>
    <t>S-15</t>
  </si>
  <si>
    <t>S-16</t>
  </si>
  <si>
    <t xml:space="preserve">S-17 </t>
  </si>
  <si>
    <t>S-18</t>
  </si>
  <si>
    <t>S-19</t>
  </si>
  <si>
    <t>Benefit Payments</t>
  </si>
  <si>
    <t>S-20</t>
  </si>
  <si>
    <t>S-21</t>
  </si>
  <si>
    <t>S-22</t>
  </si>
  <si>
    <t>S-23</t>
  </si>
  <si>
    <t>S-24</t>
  </si>
  <si>
    <t>S-25</t>
  </si>
  <si>
    <t>S-26</t>
  </si>
  <si>
    <t>S-27</t>
  </si>
  <si>
    <t>S-28</t>
  </si>
  <si>
    <t>S-29</t>
  </si>
  <si>
    <t>S-30</t>
  </si>
  <si>
    <t>S-31</t>
  </si>
  <si>
    <t>S-32</t>
  </si>
  <si>
    <t>S-33</t>
  </si>
  <si>
    <t>S-34</t>
  </si>
  <si>
    <t>S-35</t>
  </si>
  <si>
    <t>S-36</t>
  </si>
  <si>
    <t>S-37</t>
  </si>
  <si>
    <t>S-38</t>
  </si>
  <si>
    <t>S-39</t>
  </si>
  <si>
    <t>PBGC's Historic Premium Rates</t>
  </si>
  <si>
    <t>S-40</t>
  </si>
  <si>
    <t>S-41</t>
  </si>
  <si>
    <t>S-42</t>
  </si>
  <si>
    <t>S-43</t>
  </si>
  <si>
    <t>S-44</t>
  </si>
  <si>
    <t>S-45</t>
  </si>
  <si>
    <t>S-46</t>
  </si>
  <si>
    <t>S-47</t>
  </si>
  <si>
    <t>S-48</t>
  </si>
  <si>
    <t>S-49</t>
  </si>
  <si>
    <t>S-50</t>
  </si>
  <si>
    <t>S-51</t>
  </si>
  <si>
    <t>S-52</t>
  </si>
  <si>
    <t>PBGC Pension Data by Region and State</t>
  </si>
  <si>
    <t>S-53</t>
  </si>
  <si>
    <t>PBGC's Multiemployer Program</t>
  </si>
  <si>
    <t>M-1</t>
  </si>
  <si>
    <t>M-2</t>
  </si>
  <si>
    <t>M-3</t>
  </si>
  <si>
    <t>M-4</t>
  </si>
  <si>
    <t>M-5</t>
  </si>
  <si>
    <t>M-6</t>
  </si>
  <si>
    <t>M-7</t>
  </si>
  <si>
    <t>M-8</t>
  </si>
  <si>
    <t>M-9</t>
  </si>
  <si>
    <t>M-10</t>
  </si>
  <si>
    <t>M-11</t>
  </si>
  <si>
    <t>M-12</t>
  </si>
  <si>
    <t>M-13</t>
  </si>
  <si>
    <t>M-14</t>
  </si>
  <si>
    <t xml:space="preserve">M-15 </t>
  </si>
  <si>
    <t>M-16</t>
  </si>
  <si>
    <t>Table</t>
  </si>
  <si>
    <t>DATA BOOK LISTING</t>
  </si>
  <si>
    <t>Table S-1</t>
  </si>
  <si>
    <t>Fiscal Year</t>
  </si>
  <si>
    <t xml:space="preserve">                             Assets</t>
  </si>
  <si>
    <t xml:space="preserve">                           Liabilities</t>
  </si>
  <si>
    <t xml:space="preserve">                             Net Position</t>
  </si>
  <si>
    <t xml:space="preserve">                             (in millions)</t>
  </si>
  <si>
    <t xml:space="preserve">                                   (in millions)</t>
  </si>
  <si>
    <t xml:space="preserve">                                    (in millions)</t>
  </si>
  <si>
    <t xml:space="preserve">Due to rounding of individual items, numbers may not add up across columns. </t>
  </si>
  <si>
    <t xml:space="preserve"> </t>
  </si>
  <si>
    <t>Table S-2</t>
  </si>
  <si>
    <t>Single-Employer Program</t>
  </si>
  <si>
    <t>Total</t>
  </si>
  <si>
    <t>Administrative &amp;</t>
  </si>
  <si>
    <t>Premiums Minus</t>
  </si>
  <si>
    <t>Fiscal</t>
  </si>
  <si>
    <t>Premium</t>
  </si>
  <si>
    <t>Benefit</t>
  </si>
  <si>
    <t>Investment</t>
  </si>
  <si>
    <t>Benefits Paid</t>
  </si>
  <si>
    <t>Year</t>
  </si>
  <si>
    <t>Revenue</t>
  </si>
  <si>
    <t>Payments</t>
  </si>
  <si>
    <t>Expenses</t>
  </si>
  <si>
    <t>and Expenses</t>
  </si>
  <si>
    <t>(in millions)</t>
  </si>
  <si>
    <t xml:space="preserve"> 2009*</t>
  </si>
  <si>
    <t>Due to rounding of individual items, numbers may not add up across columns.</t>
  </si>
  <si>
    <t>Table S-3</t>
  </si>
  <si>
    <t>Standard</t>
  </si>
  <si>
    <t xml:space="preserve">  Trusteed</t>
  </si>
  <si>
    <t>Gross</t>
  </si>
  <si>
    <t>Net</t>
  </si>
  <si>
    <t>Terminations</t>
  </si>
  <si>
    <t>Assets</t>
  </si>
  <si>
    <t>Liabilities</t>
  </si>
  <si>
    <t>Recoveries</t>
  </si>
  <si>
    <t>1975-1979</t>
  </si>
  <si>
    <t>1980-1984</t>
  </si>
  <si>
    <t>1985-1989</t>
  </si>
  <si>
    <t>1990-1994</t>
  </si>
  <si>
    <t>1995-1999</t>
  </si>
  <si>
    <t>TOTAL</t>
  </si>
  <si>
    <t>Trusteed terminations include plans pending trusteeship.</t>
  </si>
  <si>
    <t>Claims figures shown in this table are calculated on a plan basis and identified with fiscal year of plan termination for each plan.</t>
  </si>
  <si>
    <t>The annual numbers of trusteed terminations shown in this table may differ from those reported elsewhere as they reflect the fiscal year of plan termination rather than the fiscal year in which</t>
  </si>
  <si>
    <t>Table S-4</t>
  </si>
  <si>
    <t>Claims of Top 10 Firms and</t>
  </si>
  <si>
    <t>Other Claims and</t>
  </si>
  <si>
    <t>Total Claims</t>
  </si>
  <si>
    <t>Percent of Total Annual Claims</t>
  </si>
  <si>
    <t xml:space="preserve">          ---</t>
  </si>
  <si>
    <t xml:space="preserve">   ---</t>
  </si>
  <si>
    <t>---</t>
  </si>
  <si>
    <t>Due to rounding of individual items, numbers may not add up to totals and percentages may not add up to 100%.</t>
  </si>
  <si>
    <t>Values are subject to change as PBGC completes reviews and establishes termination dates.</t>
  </si>
  <si>
    <t>Table S-5</t>
  </si>
  <si>
    <t xml:space="preserve">Single-Employer Program </t>
  </si>
  <si>
    <t>Average</t>
  </si>
  <si>
    <t>Number</t>
  </si>
  <si>
    <t>Fiscal Year(s)</t>
  </si>
  <si>
    <t>Claim Per</t>
  </si>
  <si>
    <t>Percent</t>
  </si>
  <si>
    <t>of</t>
  </si>
  <si>
    <t>of Plan</t>
  </si>
  <si>
    <t>Vested</t>
  </si>
  <si>
    <t>of Total</t>
  </si>
  <si>
    <t>Top 10 Firms</t>
  </si>
  <si>
    <t>Plans</t>
  </si>
  <si>
    <t>Termination(s)</t>
  </si>
  <si>
    <t xml:space="preserve"> Participants</t>
  </si>
  <si>
    <t>Participant</t>
  </si>
  <si>
    <t xml:space="preserve"> (by firm)</t>
  </si>
  <si>
    <t>1.</t>
  </si>
  <si>
    <t>United Airlines</t>
  </si>
  <si>
    <t>2.</t>
  </si>
  <si>
    <t>Delphi</t>
  </si>
  <si>
    <t>3.</t>
  </si>
  <si>
    <t>Bethlehem Steel</t>
  </si>
  <si>
    <t>4.</t>
  </si>
  <si>
    <t xml:space="preserve">US Airways </t>
  </si>
  <si>
    <t>2003, 2005</t>
  </si>
  <si>
    <t>5.</t>
  </si>
  <si>
    <t>LTV Steel*</t>
  </si>
  <si>
    <t>2002, 2003, 2004</t>
  </si>
  <si>
    <t>6.</t>
  </si>
  <si>
    <t>Delta Air Lines</t>
  </si>
  <si>
    <t>7.</t>
  </si>
  <si>
    <t>National Steel</t>
  </si>
  <si>
    <t>8.</t>
  </si>
  <si>
    <t>Pan American Air</t>
  </si>
  <si>
    <t>1991, 1992</t>
  </si>
  <si>
    <t>9.</t>
  </si>
  <si>
    <t>Trans World Airlines</t>
  </si>
  <si>
    <t>10.</t>
  </si>
  <si>
    <t>Weirton Steel</t>
  </si>
  <si>
    <t>Top 10 Total</t>
  </si>
  <si>
    <t>All Other Total</t>
  </si>
  <si>
    <t>Due to rounding of individual items, numbers and percentages may not add up to totals.</t>
  </si>
  <si>
    <t>Data in this table have been calculated on a firm basis and, except as noted, include all trusteed plans of each firm.</t>
  </si>
  <si>
    <t>Values and distributions are subject to change as PBGC completes its reviews and establishes termination dates.</t>
  </si>
  <si>
    <t xml:space="preserve">* Does not include 1986 termination of a Republic Steel plan sponsored by LTV. </t>
  </si>
  <si>
    <t>Table S-6</t>
  </si>
  <si>
    <t>SIZE OF CLAIM</t>
  </si>
  <si>
    <t>$1-$9 Million</t>
  </si>
  <si>
    <t>$10-$99 Million</t>
  </si>
  <si>
    <t>$100-$999 Million</t>
  </si>
  <si>
    <t>$1 Billion or More</t>
  </si>
  <si>
    <t>2000-2004</t>
  </si>
  <si>
    <t>2005-2009</t>
  </si>
  <si>
    <t>Percent of Total</t>
  </si>
  <si>
    <t>Claim values and distributions are subject to change as PBGC completes reviews and establishes termination dates.</t>
  </si>
  <si>
    <t>Due to rounding of individual items, percentages may not add up to 100%.</t>
  </si>
  <si>
    <t>Table S-7</t>
  </si>
  <si>
    <t>Table S-8</t>
  </si>
  <si>
    <t>FUNDED RATIO</t>
  </si>
  <si>
    <t>25%-49%</t>
  </si>
  <si>
    <t>50%-74%</t>
  </si>
  <si>
    <t>75% or More</t>
  </si>
  <si>
    <t>Table S-9</t>
  </si>
  <si>
    <t>Table S-10</t>
  </si>
  <si>
    <t>Less Than</t>
  </si>
  <si>
    <t>$1 Billion</t>
  </si>
  <si>
    <t>Funded Ratio</t>
  </si>
  <si>
    <t>$1 Million</t>
  </si>
  <si>
    <t>or More</t>
  </si>
  <si>
    <t xml:space="preserve">--- </t>
  </si>
  <si>
    <t>25% - 49%</t>
  </si>
  <si>
    <t>50% - 74%</t>
  </si>
  <si>
    <t>75% or more</t>
  </si>
  <si>
    <t xml:space="preserve">   TOTAL</t>
  </si>
  <si>
    <t>Claim values and distributions are subject to change as PBGC completes reviews.</t>
  </si>
  <si>
    <t>Table S-11</t>
  </si>
  <si>
    <t>$1 - $9 Million</t>
  </si>
  <si>
    <t>$10 - $99 Million</t>
  </si>
  <si>
    <t>$100 - $999 Million</t>
  </si>
  <si>
    <t xml:space="preserve">   25% - 49%</t>
  </si>
  <si>
    <t xml:space="preserve">   50% - 74%</t>
  </si>
  <si>
    <t xml:space="preserve">   75% or more</t>
  </si>
  <si>
    <t>Table S-12</t>
  </si>
  <si>
    <t xml:space="preserve">Average </t>
  </si>
  <si>
    <t>Number of Plan</t>
  </si>
  <si>
    <t xml:space="preserve">Vested </t>
  </si>
  <si>
    <t xml:space="preserve">Claim Per </t>
  </si>
  <si>
    <t>Participants</t>
  </si>
  <si>
    <t>100-999</t>
  </si>
  <si>
    <t>1,000-4,999</t>
  </si>
  <si>
    <t>5,000-9,999</t>
  </si>
  <si>
    <t>10,000 or more</t>
  </si>
  <si>
    <t>The number of vested participants and claims values are calculated as of date of plan termination.</t>
  </si>
  <si>
    <t>Table S-13</t>
  </si>
  <si>
    <t>NUMBER OF PLAN PARTICIPANTS</t>
  </si>
  <si>
    <t>25-99</t>
  </si>
  <si>
    <t>10,000 or More</t>
  </si>
  <si>
    <t>Table S-14</t>
  </si>
  <si>
    <t>Table S-15</t>
  </si>
  <si>
    <t>Table S-16</t>
  </si>
  <si>
    <t>Table S-17</t>
  </si>
  <si>
    <t>Less Than 25%</t>
  </si>
  <si>
    <t xml:space="preserve">    25%-49%</t>
  </si>
  <si>
    <t xml:space="preserve">    50%-74%</t>
  </si>
  <si>
    <t xml:space="preserve">   Total</t>
  </si>
  <si>
    <t>Table S-18</t>
  </si>
  <si>
    <t>Due to rounding of individual items, numbers may not add up to totals.</t>
  </si>
  <si>
    <t>Table S-19</t>
  </si>
  <si>
    <t>Industry</t>
  </si>
  <si>
    <t xml:space="preserve">             Plans       </t>
  </si>
  <si>
    <t>AGRICULTURE, MINING, AND CONSTRUCTION</t>
  </si>
  <si>
    <t>MANUFACTURING</t>
  </si>
  <si>
    <t>Apparel and Textile Mill Products</t>
  </si>
  <si>
    <t>Fabricated Metal Products</t>
  </si>
  <si>
    <t>Food and Tobacco Products</t>
  </si>
  <si>
    <t>Machinery Manufacturing</t>
  </si>
  <si>
    <t>Motor Vehicle Equipment</t>
  </si>
  <si>
    <t>Primary Metals</t>
  </si>
  <si>
    <t>Rubber and Miscellaneous Plastics</t>
  </si>
  <si>
    <t>Other Manufacturing</t>
  </si>
  <si>
    <t>TRANSPORTATION AND PUBLIC UTILITIES</t>
  </si>
  <si>
    <t>Air Transportation</t>
  </si>
  <si>
    <t>Other Transportation and Utilities</t>
  </si>
  <si>
    <t>INFORMATION</t>
  </si>
  <si>
    <t>WHOLESALE TRADE</t>
  </si>
  <si>
    <t>RETAIL TRADE</t>
  </si>
  <si>
    <t>FINANCE, INSURANCE, AND REAL ESTATE</t>
  </si>
  <si>
    <t>SERVICES</t>
  </si>
  <si>
    <t>Values and distributions are subject to change as PBGC completes reviews.</t>
  </si>
  <si>
    <t>Industry classifications for PBGC claims are based on the principal business activity codes used in the North American Industry Classification System.</t>
  </si>
  <si>
    <t>Table S-20</t>
  </si>
  <si>
    <t>PERIODIC PENSION PAYMENTS</t>
  </si>
  <si>
    <t>ALL PAYMENTS</t>
  </si>
  <si>
    <t xml:space="preserve">Median </t>
  </si>
  <si>
    <t>Payees</t>
  </si>
  <si>
    <t>Monthly</t>
  </si>
  <si>
    <t>Deferred</t>
  </si>
  <si>
    <t>in Year</t>
  </si>
  <si>
    <t>Payment</t>
  </si>
  <si>
    <t>(in thousands)</t>
  </si>
  <si>
    <t>Sources:  PBGC Participant System (PRISM), fiscal year calculations, PBGC Management Reports, and PBGC Benefit Payment Reports.</t>
  </si>
  <si>
    <t>Excludes participants in plans that are in probable termination status as of end of fiscal year.</t>
  </si>
  <si>
    <t>Table S-21</t>
  </si>
  <si>
    <t>Median</t>
  </si>
  <si>
    <t>Fiscal Year of</t>
  </si>
  <si>
    <t>Plan Termination</t>
  </si>
  <si>
    <t>Pension</t>
  </si>
  <si>
    <t>Prior to 1980</t>
  </si>
  <si>
    <t>1980 to 1984</t>
  </si>
  <si>
    <t>1985 to 1989</t>
  </si>
  <si>
    <t>Sources:  PBGC Participant System (PRISM), fiscal year calculations, and PBGC Management Reports.</t>
  </si>
  <si>
    <t xml:space="preserve">Monthly Pension </t>
  </si>
  <si>
    <t>Monthly Pension</t>
  </si>
  <si>
    <t>100 - 499</t>
  </si>
  <si>
    <t>500 - 999</t>
  </si>
  <si>
    <t>1,000 - 4,999</t>
  </si>
  <si>
    <t>5,000 - 9,999</t>
  </si>
  <si>
    <t>10,000 - 24,999</t>
  </si>
  <si>
    <t>25,000 or more</t>
  </si>
  <si>
    <t>Table S-23</t>
  </si>
  <si>
    <t>TOTAL PERIODIC PAYEES</t>
  </si>
  <si>
    <t>MALE</t>
  </si>
  <si>
    <t>FEMALE</t>
  </si>
  <si>
    <t xml:space="preserve">Monthly </t>
  </si>
  <si>
    <t>Age</t>
  </si>
  <si>
    <t>60 - 64</t>
  </si>
  <si>
    <t>65 - 69</t>
  </si>
  <si>
    <t>70 - 74</t>
  </si>
  <si>
    <t>75 - 79</t>
  </si>
  <si>
    <t>80 - 84</t>
  </si>
  <si>
    <t>85 and older</t>
  </si>
  <si>
    <t>Numbers in table include periodic payees only.</t>
  </si>
  <si>
    <t>Table S-24</t>
  </si>
  <si>
    <t>TOTAL RETIRED PAYEES</t>
  </si>
  <si>
    <t>Table S-25</t>
  </si>
  <si>
    <t>TOTAL BENEFICIARY PAYEES</t>
  </si>
  <si>
    <t>Table S-26</t>
  </si>
  <si>
    <t>Monthly Payment</t>
  </si>
  <si>
    <t>Total Payees</t>
  </si>
  <si>
    <t>Total Pension Payments</t>
  </si>
  <si>
    <t>$50 - $99</t>
  </si>
  <si>
    <t>$100 - $149</t>
  </si>
  <si>
    <t>$150 - $199</t>
  </si>
  <si>
    <t>$200 - $249</t>
  </si>
  <si>
    <t>$250 - $299</t>
  </si>
  <si>
    <t>$300 - $349</t>
  </si>
  <si>
    <t>$350 - $399</t>
  </si>
  <si>
    <t>$400 - $449</t>
  </si>
  <si>
    <t>$450 - $499</t>
  </si>
  <si>
    <t>$500 - $549</t>
  </si>
  <si>
    <t>$550 - $599</t>
  </si>
  <si>
    <t>$600 - $749</t>
  </si>
  <si>
    <t>$750 - $999</t>
  </si>
  <si>
    <t>$1,000 - $1,499</t>
  </si>
  <si>
    <t>$1,500 - $1,999</t>
  </si>
  <si>
    <t>$2,000 - $2,499</t>
  </si>
  <si>
    <t>$2,500 or more</t>
  </si>
  <si>
    <t>Table S-27</t>
  </si>
  <si>
    <t>Retired Payees</t>
  </si>
  <si>
    <t>Table S-28</t>
  </si>
  <si>
    <t>Beneficiary Payees</t>
  </si>
  <si>
    <t>Table S-29</t>
  </si>
  <si>
    <t xml:space="preserve"> Single-Employer Program</t>
  </si>
  <si>
    <t xml:space="preserve">Mean </t>
  </si>
  <si>
    <t>Machinery and Computer Equipment</t>
  </si>
  <si>
    <t xml:space="preserve">Other Transportation </t>
  </si>
  <si>
    <t>Other Transportation</t>
  </si>
  <si>
    <t>Public Utilities</t>
  </si>
  <si>
    <t>*</t>
  </si>
  <si>
    <t>Health Care</t>
  </si>
  <si>
    <t>Other Services</t>
  </si>
  <si>
    <t>NON-PROFIT ORGANIZATIONS</t>
  </si>
  <si>
    <t/>
  </si>
  <si>
    <t xml:space="preserve">Industry classifications are based on principal business activity code used in the North American Industry Classification System. </t>
  </si>
  <si>
    <t>*Less than 0.05 of one percent.</t>
  </si>
  <si>
    <t>Table S-30</t>
  </si>
  <si>
    <t xml:space="preserve">Total </t>
  </si>
  <si>
    <t>In Plans with</t>
  </si>
  <si>
    <t>Insured</t>
  </si>
  <si>
    <t xml:space="preserve">10,000 or more </t>
  </si>
  <si>
    <t xml:space="preserve">5,000-9,999 </t>
  </si>
  <si>
    <t xml:space="preserve">1,000-4,999 </t>
  </si>
  <si>
    <t>250-999</t>
  </si>
  <si>
    <t>100-249</t>
  </si>
  <si>
    <t>Source:  PBGC Premium Filings.</t>
  </si>
  <si>
    <t>Table S-31</t>
  </si>
  <si>
    <t xml:space="preserve"> Plans with</t>
  </si>
  <si>
    <t>Table S-32</t>
  </si>
  <si>
    <t xml:space="preserve">Active </t>
  </si>
  <si>
    <t xml:space="preserve">Retired </t>
  </si>
  <si>
    <t xml:space="preserve">                          Separated Vested</t>
  </si>
  <si>
    <t xml:space="preserve">                                Participants</t>
  </si>
  <si>
    <t>Table S-33</t>
  </si>
  <si>
    <t>PBGC-Insured Active Participants</t>
  </si>
  <si>
    <t>PERCENTAGE OF PRIVATE-SECTOR WAGE AND SALARY WORKERS</t>
  </si>
  <si>
    <t xml:space="preserve">Private-Sector </t>
  </si>
  <si>
    <t>Single-Employer</t>
  </si>
  <si>
    <t>Multiemployer</t>
  </si>
  <si>
    <t>Total PBGC-Insured</t>
  </si>
  <si>
    <t>Wage and Salary Workers</t>
  </si>
  <si>
    <t>Active Participants</t>
  </si>
  <si>
    <t>Due to rounding of individual items, percentages may not add up across columns.</t>
  </si>
  <si>
    <t>Table S-34</t>
  </si>
  <si>
    <t>INSURED PLANS WITH</t>
  </si>
  <si>
    <t>TOTAL INSURED PLANS</t>
  </si>
  <si>
    <t>5,000 OR MORE PARTICIPANTS</t>
  </si>
  <si>
    <t>1,000 - 4,999 PARTICIPANTS</t>
  </si>
  <si>
    <t>FEWER THAN 1,000 PARTICIPANTS</t>
  </si>
  <si>
    <t>Beginning</t>
  </si>
  <si>
    <t>Hybrid</t>
  </si>
  <si>
    <t>of Year</t>
  </si>
  <si>
    <t>Source: Internal Revenue Service Form 5500 Series Filings for single-employer plans.</t>
  </si>
  <si>
    <t xml:space="preserve">Hybrid plans incorporate elements of both defined benefit and defined contribution plans but are treated as defined benefit plans.  They often </t>
  </si>
  <si>
    <t xml:space="preserve">     express benefits in terms of an account balance.  The two most common types of hybrid plans are Cash Balance Plans and Pension Equity Plans.</t>
  </si>
  <si>
    <t>Table S-35</t>
  </si>
  <si>
    <t>% in</t>
  </si>
  <si>
    <t>in Hybrid</t>
  </si>
  <si>
    <t>Because most hybrid plans converted from traditional defined benefit plans, not all participants will receive benefits based on the hybrid plan design.</t>
  </si>
  <si>
    <t>Table S-36</t>
  </si>
  <si>
    <t>Table S-37</t>
  </si>
  <si>
    <t>Table S-38</t>
  </si>
  <si>
    <t>Insured Plans</t>
  </si>
  <si>
    <t>Insured Participants</t>
  </si>
  <si>
    <t xml:space="preserve">        Premiums</t>
  </si>
  <si>
    <t>Chemical and Allied Products</t>
  </si>
  <si>
    <t>Paper Manufacturing</t>
  </si>
  <si>
    <t xml:space="preserve">Industry classifications are based on principal business activity codes used in the North American Industry Classification System.  </t>
  </si>
  <si>
    <t>Table S-39</t>
  </si>
  <si>
    <t>For Plan Years</t>
  </si>
  <si>
    <t>Flat-Rate</t>
  </si>
  <si>
    <t>Variable-Rate</t>
  </si>
  <si>
    <t xml:space="preserve">Premium Rate for </t>
  </si>
  <si>
    <t>Premium*</t>
  </si>
  <si>
    <t>Certain Terminated Plans**</t>
  </si>
  <si>
    <t>(per participant)</t>
  </si>
  <si>
    <t>September 2, 1974 - December 31, 1977</t>
  </si>
  <si>
    <t xml:space="preserve"> --</t>
  </si>
  <si>
    <t>--</t>
  </si>
  <si>
    <t>1978 - 1985</t>
  </si>
  <si>
    <t xml:space="preserve">  2.60</t>
  </si>
  <si>
    <t>1986 - 1987</t>
  </si>
  <si>
    <t xml:space="preserve">  8.50</t>
  </si>
  <si>
    <t>1988 - 1990</t>
  </si>
  <si>
    <t>$6 per $1,000 of unfunded vested benefits</t>
  </si>
  <si>
    <t>1991 - 2005</t>
  </si>
  <si>
    <t xml:space="preserve">$9 per $1,000 of unfunded vested benefits                              </t>
  </si>
  <si>
    <t xml:space="preserve">     30.00***</t>
  </si>
  <si>
    <t xml:space="preserve">$9 per $1,000 of unfunded vested benefits </t>
  </si>
  <si>
    <t>$1,250 per year for 3 years</t>
  </si>
  <si>
    <t>$9 per $1,000 of unfunded vested benefits</t>
  </si>
  <si>
    <t xml:space="preserve">**  Applies to certain distress or involuntary pension plan terminations that occur after 2005.  For certain airline-related plans that terminate within five years of  </t>
  </si>
  <si>
    <t xml:space="preserve">       electing to be covered under special funding rules, the annual termination premium (payable for three years) is $2,500 per participant.      </t>
  </si>
  <si>
    <t>Table S-40</t>
  </si>
  <si>
    <t>Termination</t>
  </si>
  <si>
    <t xml:space="preserve">---  </t>
  </si>
  <si>
    <t>Premium data include penalties and interest.</t>
  </si>
  <si>
    <t>Table S-41</t>
  </si>
  <si>
    <t>Premium *</t>
  </si>
  <si>
    <t>1,000 - 2,499</t>
  </si>
  <si>
    <t>2,500 - 4,999</t>
  </si>
  <si>
    <t>PERCENT OF TOTAL</t>
  </si>
  <si>
    <t>Table S-42</t>
  </si>
  <si>
    <t>Percent of Participants</t>
  </si>
  <si>
    <t>Percent of Variable-Rate</t>
  </si>
  <si>
    <t>in Variable-Rate</t>
  </si>
  <si>
    <t>Average Variable-Rate</t>
  </si>
  <si>
    <t>Premium-Paying</t>
  </si>
  <si>
    <t>Percent of All</t>
  </si>
  <si>
    <t>Premium Per Participant</t>
  </si>
  <si>
    <t xml:space="preserve">Plans </t>
  </si>
  <si>
    <t xml:space="preserve">      Plans</t>
  </si>
  <si>
    <t xml:space="preserve">  Participants</t>
  </si>
  <si>
    <t xml:space="preserve">                      ---</t>
  </si>
  <si>
    <t xml:space="preserve"> TOTAL VARIABLE-RATE PREMIUM PAYERS</t>
  </si>
  <si>
    <t>$0.01 - $9.99</t>
  </si>
  <si>
    <t>$10.00 - $19.99</t>
  </si>
  <si>
    <t>$20.00 - $29.99</t>
  </si>
  <si>
    <t>$30.00 - $39.99</t>
  </si>
  <si>
    <t>$40.00 - $49.99</t>
  </si>
  <si>
    <t>$50.00 - $59.99</t>
  </si>
  <si>
    <t>$60.00 - $69.99</t>
  </si>
  <si>
    <t>$70.00 - $79.99</t>
  </si>
  <si>
    <t>$80.00 - $89.99</t>
  </si>
  <si>
    <t>$90.00 - $99.99</t>
  </si>
  <si>
    <t>$100.00 - $149.99</t>
  </si>
  <si>
    <t>$150.00 - $199.99</t>
  </si>
  <si>
    <t>$200.00 - $249.99</t>
  </si>
  <si>
    <t>$250.00 - $299.99</t>
  </si>
  <si>
    <t>$300.00 or more</t>
  </si>
  <si>
    <t xml:space="preserve"> TOTAL ALL PLANS</t>
  </si>
  <si>
    <t>Source: PBGC Premium Filings.</t>
  </si>
  <si>
    <t>Table S-43</t>
  </si>
  <si>
    <t>Participants in</t>
  </si>
  <si>
    <t>Interest Rate**</t>
  </si>
  <si>
    <t>Plans Paying</t>
  </si>
  <si>
    <t xml:space="preserve">First </t>
  </si>
  <si>
    <t xml:space="preserve">Second </t>
  </si>
  <si>
    <t>Third</t>
  </si>
  <si>
    <t>Premium Only</t>
  </si>
  <si>
    <t xml:space="preserve">Premium only </t>
  </si>
  <si>
    <t>Segment***</t>
  </si>
  <si>
    <t xml:space="preserve">      be paid more than twenty years in the future. </t>
  </si>
  <si>
    <t>PBGC DATA BOOK AT A GLANCE</t>
  </si>
  <si>
    <t>Combined</t>
  </si>
  <si>
    <t>Program</t>
  </si>
  <si>
    <t>Programs</t>
  </si>
  <si>
    <t>(Dollars in millions)</t>
  </si>
  <si>
    <t>Net Financial Position</t>
  </si>
  <si>
    <t xml:space="preserve">  Total Assets</t>
  </si>
  <si>
    <t xml:space="preserve">  Total Liabilities</t>
  </si>
  <si>
    <t>Premium Revenue*</t>
  </si>
  <si>
    <t>Number of Insured Plans</t>
  </si>
  <si>
    <t>Number of Insured Participants</t>
  </si>
  <si>
    <t>New Plans Trusteed or Pending Trusteeship</t>
  </si>
  <si>
    <t>n/a</t>
  </si>
  <si>
    <t>Change in Gross Claims</t>
  </si>
  <si>
    <t>Number of Payees**</t>
  </si>
  <si>
    <t>Total Benefits Paid</t>
  </si>
  <si>
    <t>***</t>
  </si>
  <si>
    <t>Amount of Claims</t>
  </si>
  <si>
    <t>Number of Plans Receiving Financial Assistance</t>
  </si>
  <si>
    <t>Amount of Financial Assistance Granted</t>
  </si>
  <si>
    <t>Plans Trusteed or Pending Trusteeship</t>
  </si>
  <si>
    <t>Total Amount of Financial Assistance Granted</t>
  </si>
  <si>
    <r>
      <t xml:space="preserve">Sources: </t>
    </r>
    <r>
      <rPr>
        <b/>
        <sz val="10"/>
        <rFont val="Helvetica"/>
      </rPr>
      <t>PBGC Pension Insurance Data Book</t>
    </r>
    <r>
      <rPr>
        <b/>
        <i/>
        <sz val="10"/>
        <rFont val="Helvetica"/>
        <family val="2"/>
      </rPr>
      <t xml:space="preserve"> Tables S-1, S-2, S-3, S-20, S-30, S-31, M-1, M-2, M-3, M-4, M-5 and M-6.</t>
    </r>
  </si>
  <si>
    <t>**The number of payees includes those receiving a periodic pension benefit payment and those who received a</t>
  </si>
  <si>
    <t>***Less than $500,000.</t>
  </si>
  <si>
    <t>Due to rounding of individual items, numbers may not add up exactly across columns.</t>
  </si>
  <si>
    <t>Table S-44</t>
  </si>
  <si>
    <t>Liabilities*</t>
  </si>
  <si>
    <t>Funding</t>
  </si>
  <si>
    <t>Underfunding</t>
  </si>
  <si>
    <t>Overfunding</t>
  </si>
  <si>
    <t>PBGC</t>
  </si>
  <si>
    <t>Ratio</t>
  </si>
  <si>
    <t>Rate</t>
  </si>
  <si>
    <t>* Vested liabilities have been adjusted to the PBGC rate that, along with an assumed mortality table, reflects the cost to purchase an annuity at the beginning of the relevant year.</t>
  </si>
  <si>
    <t>Table S-45</t>
  </si>
  <si>
    <t xml:space="preserve">Funding </t>
  </si>
  <si>
    <t>The assumed mortality table was UP-84 for 1980-1992, GAM-83 for 1993-2006, and the mortality table found in section 1.412(l)(7)-1 of the Income Tax Regulations for 2007 and later.</t>
  </si>
  <si>
    <t>Table S-46</t>
  </si>
  <si>
    <t>Table S-47</t>
  </si>
  <si>
    <t>10 Plans With the Highest</t>
  </si>
  <si>
    <t>Next 40 Plans'</t>
  </si>
  <si>
    <t>All Other Plans'</t>
  </si>
  <si>
    <t>Table S-48</t>
  </si>
  <si>
    <t>Funding Ratio</t>
  </si>
  <si>
    <t>Total Liabilities*</t>
  </si>
  <si>
    <t xml:space="preserve">      ---</t>
  </si>
  <si>
    <t>40% - 49%</t>
  </si>
  <si>
    <t>**</t>
  </si>
  <si>
    <t>50% - 59%</t>
  </si>
  <si>
    <t>60% - 69%</t>
  </si>
  <si>
    <t>70% - 79%</t>
  </si>
  <si>
    <t>80% - 89%</t>
  </si>
  <si>
    <t>90% - 99%</t>
  </si>
  <si>
    <t>100% - 109%</t>
  </si>
  <si>
    <t xml:space="preserve">     ---</t>
  </si>
  <si>
    <t>110% - 119%</t>
  </si>
  <si>
    <t>120% - 129%</t>
  </si>
  <si>
    <t>130% - 139%</t>
  </si>
  <si>
    <t>140% - 149%</t>
  </si>
  <si>
    <t>150% or more</t>
  </si>
  <si>
    <t>UNDERFUNDED</t>
  </si>
  <si>
    <t>OVERFUNDED</t>
  </si>
  <si>
    <t>** Less than 0.05 percent</t>
  </si>
  <si>
    <t>Table S-49</t>
  </si>
  <si>
    <t>(A)</t>
  </si>
  <si>
    <t>(B)</t>
  </si>
  <si>
    <t>(C)</t>
  </si>
  <si>
    <t>(D)</t>
  </si>
  <si>
    <t>(E)</t>
  </si>
  <si>
    <t>Form</t>
  </si>
  <si>
    <t>Variable-</t>
  </si>
  <si>
    <t>Section</t>
  </si>
  <si>
    <t>Total in</t>
  </si>
  <si>
    <t>Reasonably</t>
  </si>
  <si>
    <t xml:space="preserve"> PBGC-Insured</t>
  </si>
  <si>
    <t>Filings</t>
  </si>
  <si>
    <t>Possible</t>
  </si>
  <si>
    <t>(in billions)</t>
  </si>
  <si>
    <t>Definitions:</t>
  </si>
  <si>
    <t xml:space="preserve">   (A) Underfunding calculated from Internal Revenue Service Form 5500 Series Filings for single-employer plans.  Vested liabilities have been adjusted to the PBGC rate that,</t>
  </si>
  <si>
    <t xml:space="preserve">          along with an assumed mortality table, reflects the cost to purchase an annuity at the beginning of the relevant year.  The assumed mortality table was UP-84 for</t>
  </si>
  <si>
    <t xml:space="preserve">         1980-1992, GAM-83 for 1993-2006, and the mortality table found in section 1.412(l)(7)-1 of the Income Tax Regulations for 2007 and later.  Funding information from</t>
  </si>
  <si>
    <t xml:space="preserve">  (C)  Data from filings made under Section 4010 of ERISA, which requires that companies annually provide PBGC with information on their underfunded plans.  For the</t>
  </si>
  <si>
    <t xml:space="preserve">         2007 and earlier plan years, the filing was required if aggregate underfunding exceeded $50 million or there was an outstanding lien for missed contributions </t>
  </si>
  <si>
    <t xml:space="preserve">         exceeding $1 million or an outstanding funding waiver of more than $1 million.  For later plan years, a filing is required if plans are less than 80 percent funded in the </t>
  </si>
  <si>
    <t xml:space="preserve">  (D)  Underfunding for plan sponsors with less than investment-grade bond ratings.  Underfunding is based on estimated vested benefits.</t>
  </si>
  <si>
    <t xml:space="preserve">  (E)  Estimated total liabilities are based on all plan liabilities, whether vested or not.  </t>
  </si>
  <si>
    <t>Only (A) and (E) represent the universe of PBGC-insured plans.  Firms and plans included in the column (B), (C) and (D) totals may differ from year to year.</t>
  </si>
  <si>
    <r>
      <t xml:space="preserve">See "Underfunding Measures in Table S-47" in the </t>
    </r>
    <r>
      <rPr>
        <b/>
        <sz val="8"/>
        <rFont val="Helvetica"/>
      </rPr>
      <t>Pension Insurance Data Book 2005,</t>
    </r>
    <r>
      <rPr>
        <b/>
        <i/>
        <sz val="8"/>
        <rFont val="Helvetica"/>
      </rPr>
      <t xml:space="preserve"> pp 16-23, for a further explanation of these measures.</t>
    </r>
  </si>
  <si>
    <t>Table S-50</t>
  </si>
  <si>
    <t xml:space="preserve">     Average</t>
  </si>
  <si>
    <t>Computer and Electronic Products</t>
  </si>
  <si>
    <t>Electrical Equipment</t>
  </si>
  <si>
    <t>Petroleum and Coal Products</t>
  </si>
  <si>
    <t xml:space="preserve">Industry classifications are based on principal business activity codes used in the North American Industry Classification System. </t>
  </si>
  <si>
    <t>Table S-51</t>
  </si>
  <si>
    <t>REGION/STATE</t>
  </si>
  <si>
    <t xml:space="preserve">Assets   </t>
  </si>
  <si>
    <t>NEW ENGLAND</t>
  </si>
  <si>
    <t>Connecticut</t>
  </si>
  <si>
    <t>Maine</t>
  </si>
  <si>
    <t>Massachusetts</t>
  </si>
  <si>
    <t>New Hampshire</t>
  </si>
  <si>
    <t>Rhode Island</t>
  </si>
  <si>
    <t>Vermont</t>
  </si>
  <si>
    <t>MID-ATLANTIC</t>
  </si>
  <si>
    <t>Delaware</t>
  </si>
  <si>
    <t xml:space="preserve">                                 </t>
  </si>
  <si>
    <t>District of Columbia</t>
  </si>
  <si>
    <t>Maryland</t>
  </si>
  <si>
    <t>New Jersey</t>
  </si>
  <si>
    <t>New York</t>
  </si>
  <si>
    <t>Pennsylvania</t>
  </si>
  <si>
    <t>Virginia</t>
  </si>
  <si>
    <t>West Virginia</t>
  </si>
  <si>
    <t>SOUTHEAST</t>
  </si>
  <si>
    <t>Alabama</t>
  </si>
  <si>
    <t>Arkansas</t>
  </si>
  <si>
    <t>Florida</t>
  </si>
  <si>
    <t>Georgia</t>
  </si>
  <si>
    <t>Kentucky</t>
  </si>
  <si>
    <t>Louisiana</t>
  </si>
  <si>
    <t>Mississippi</t>
  </si>
  <si>
    <t>North Carolina</t>
  </si>
  <si>
    <t>South Carolina</t>
  </si>
  <si>
    <t>Tennessee</t>
  </si>
  <si>
    <t>GREAT LAKES</t>
  </si>
  <si>
    <t>Illinois</t>
  </si>
  <si>
    <t>Indiana</t>
  </si>
  <si>
    <t>Michigan</t>
  </si>
  <si>
    <t>Minnesota</t>
  </si>
  <si>
    <t>Ohio</t>
  </si>
  <si>
    <t>Wisconsin</t>
  </si>
  <si>
    <t>Table S-51 (continued)</t>
  </si>
  <si>
    <t>MIDWEST</t>
  </si>
  <si>
    <t>Iowa</t>
  </si>
  <si>
    <t>Kansas</t>
  </si>
  <si>
    <t>Missouri</t>
  </si>
  <si>
    <t>Nebraska</t>
  </si>
  <si>
    <t>North Dakota</t>
  </si>
  <si>
    <t>South Dakota</t>
  </si>
  <si>
    <t>SOUTHWEST</t>
  </si>
  <si>
    <t>Arizona</t>
  </si>
  <si>
    <t>New Mexico</t>
  </si>
  <si>
    <t>Oklahoma</t>
  </si>
  <si>
    <t>Texas</t>
  </si>
  <si>
    <t>ROCKY MOUNTAIN</t>
  </si>
  <si>
    <t>Colorado</t>
  </si>
  <si>
    <t>Idaho</t>
  </si>
  <si>
    <t>Montana</t>
  </si>
  <si>
    <t>Nevada</t>
  </si>
  <si>
    <t>Utah</t>
  </si>
  <si>
    <t>Wyoming</t>
  </si>
  <si>
    <t>PACIFIC</t>
  </si>
  <si>
    <t>Alaska</t>
  </si>
  <si>
    <t>California</t>
  </si>
  <si>
    <t>Hawaii</t>
  </si>
  <si>
    <t>Oregon</t>
  </si>
  <si>
    <t>Washington</t>
  </si>
  <si>
    <t>U.S. TERRITORIES</t>
  </si>
  <si>
    <t>Puerto Rico</t>
  </si>
  <si>
    <t>Virgin Islands</t>
  </si>
  <si>
    <t>Other</t>
  </si>
  <si>
    <t>FOREIGN COUNTRIES</t>
  </si>
  <si>
    <t>Due to rounding of individual items, numbers may not add up to totals or across columns.</t>
  </si>
  <si>
    <t>Funding data is reported by state or country of plan administration.</t>
  </si>
  <si>
    <t>**Less than $500,000.</t>
  </si>
  <si>
    <t>Table S-52</t>
  </si>
  <si>
    <t>PBGC Pension Data by Region and State*</t>
  </si>
  <si>
    <t>CLAIMS</t>
  </si>
  <si>
    <t xml:space="preserve">COVERAGE </t>
  </si>
  <si>
    <t>BENEFITS PAID</t>
  </si>
  <si>
    <t>Mean Monthly</t>
  </si>
  <si>
    <t>Table S-52 (continued)</t>
  </si>
  <si>
    <t>PUERTO RICO</t>
  </si>
  <si>
    <t>Program Participation (SIPP), PBGC Case Management System, PBGC Premium Filings, PBGC Participant System (PRISM), and fiscal year calculations.</t>
  </si>
  <si>
    <t>Table S-53</t>
  </si>
  <si>
    <t>Year of Plan</t>
  </si>
  <si>
    <t>Maximum Monthly</t>
  </si>
  <si>
    <t xml:space="preserve"> Maximum Annual</t>
  </si>
  <si>
    <t>Guarantee</t>
  </si>
  <si>
    <t>2009 - 2011</t>
  </si>
  <si>
    <t>Table M-1</t>
  </si>
  <si>
    <t xml:space="preserve">                            Assets</t>
  </si>
  <si>
    <t>Table M-2</t>
  </si>
  <si>
    <t>Multiemployer Program</t>
  </si>
  <si>
    <t xml:space="preserve">               *</t>
  </si>
  <si>
    <t>1996</t>
  </si>
  <si>
    <t>1997</t>
  </si>
  <si>
    <t>1998</t>
  </si>
  <si>
    <t>1999</t>
  </si>
  <si>
    <t>2000</t>
  </si>
  <si>
    <t>2001</t>
  </si>
  <si>
    <t xml:space="preserve">  2009**</t>
  </si>
  <si>
    <t>* Less than $500,000.</t>
  </si>
  <si>
    <t>Table M-3</t>
  </si>
  <si>
    <t xml:space="preserve">         Average</t>
  </si>
  <si>
    <t xml:space="preserve">            Median</t>
  </si>
  <si>
    <t xml:space="preserve">                  Payees in Year*        </t>
  </si>
  <si>
    <t xml:space="preserve">  Monthly Payment</t>
  </si>
  <si>
    <t xml:space="preserve">     Monthly Payment</t>
  </si>
  <si>
    <t>Sources: PBGC Participant System (PRISM), fiscal year calculations, PBGC Management Reports, and PBGC Benefit Payment Reports.</t>
  </si>
  <si>
    <t>Table M-4</t>
  </si>
  <si>
    <t xml:space="preserve"> Plans    </t>
  </si>
  <si>
    <t xml:space="preserve"> Plans</t>
  </si>
  <si>
    <t xml:space="preserve"> Plans  </t>
  </si>
  <si>
    <t xml:space="preserve">Receiving   </t>
  </si>
  <si>
    <t xml:space="preserve">Amount of </t>
  </si>
  <si>
    <t xml:space="preserve">Receiving a </t>
  </si>
  <si>
    <t xml:space="preserve">Receiving  </t>
  </si>
  <si>
    <t>Repayments of</t>
  </si>
  <si>
    <t xml:space="preserve">Financial  </t>
  </si>
  <si>
    <t>Financial</t>
  </si>
  <si>
    <t>Lump-Sum</t>
  </si>
  <si>
    <t xml:space="preserve">Periodic </t>
  </si>
  <si>
    <t>Periodic</t>
  </si>
  <si>
    <t>Past Financial</t>
  </si>
  <si>
    <t xml:space="preserve">Assistance  </t>
  </si>
  <si>
    <t>(1)</t>
  </si>
  <si>
    <t>Assistance</t>
  </si>
  <si>
    <t>(2)</t>
  </si>
  <si>
    <t>(3)</t>
  </si>
  <si>
    <t>(4)</t>
  </si>
  <si>
    <t>(5)</t>
  </si>
  <si>
    <t>(6)</t>
  </si>
  <si>
    <t>(8)</t>
  </si>
  <si>
    <t>Sources: PBGC Annual Reports and internal calculations.</t>
  </si>
  <si>
    <t>(2) Lump-sum payments were made to these insolvent multiemployer plans to facilitate mergers and closeouts.</t>
  </si>
  <si>
    <t>(3) These plans received periodic payments before receiving lump-sum payments.</t>
  </si>
  <si>
    <t>(4) Three of these five plans received periodic payments before receiving lump-sum payments.</t>
  </si>
  <si>
    <t xml:space="preserve">(5) Two of these plans received small lump-sum payments to finalize closeouts initiated in 2008.  These two plans are not included with plans </t>
  </si>
  <si>
    <t xml:space="preserve">     receiving a lump-sum payment for 2009.</t>
  </si>
  <si>
    <t>(6) Six of these seven plans received periodic payments before receiving lump-sum payments.</t>
  </si>
  <si>
    <t>(7) Total for plan columns represents the total number of multiemployer plans that ever received the stated type of financial assistance from</t>
  </si>
  <si>
    <t xml:space="preserve">     PBGC's Multiemployer Insurance Program.</t>
  </si>
  <si>
    <t>(8)  Only one plan has repaid any of its past financial assistance.  That plan repaid only the principal amount of the loans it received.</t>
  </si>
  <si>
    <t>Table M-5</t>
  </si>
  <si>
    <t xml:space="preserve">2,500-4,999 </t>
  </si>
  <si>
    <t>1,000-2,499</t>
  </si>
  <si>
    <t>500-999</t>
  </si>
  <si>
    <t>250-499</t>
  </si>
  <si>
    <t>Fewer than 250</t>
  </si>
  <si>
    <t>Table M-6</t>
  </si>
  <si>
    <t>Table M-7</t>
  </si>
  <si>
    <t>Separated Vested</t>
  </si>
  <si>
    <t xml:space="preserve">Source: Internal Revenue Service Form 5500 Series Filings for multiemployer plans.  Data for plan years prior to 1999 include only plans with 100 or more participants. </t>
  </si>
  <si>
    <t>Table M-8</t>
  </si>
  <si>
    <t>AGRICULTURE</t>
  </si>
  <si>
    <t>MINING</t>
  </si>
  <si>
    <t>CONSTRUCTION</t>
  </si>
  <si>
    <t>Building Construction</t>
  </si>
  <si>
    <t>Heavy Construction</t>
  </si>
  <si>
    <t>Plumbing, Heating, and Air Conditioning</t>
  </si>
  <si>
    <t>Electrical Work</t>
  </si>
  <si>
    <t>Building Finishing Contractors</t>
  </si>
  <si>
    <t>Foundation, Structure, and Exterior Work</t>
  </si>
  <si>
    <t>Other Construction</t>
  </si>
  <si>
    <t>Apparel and Textile Products</t>
  </si>
  <si>
    <t>Paper and Allied Products</t>
  </si>
  <si>
    <t>Printing and Publishing</t>
  </si>
  <si>
    <t>Electrical and Electronic Equipment</t>
  </si>
  <si>
    <t>Trucking</t>
  </si>
  <si>
    <t>Water Transportation</t>
  </si>
  <si>
    <t>Other Transportation and Public Utilities</t>
  </si>
  <si>
    <t>Administrative/Support</t>
  </si>
  <si>
    <t>Health Care/Social Assistance</t>
  </si>
  <si>
    <t>Accommodation/Food Service</t>
  </si>
  <si>
    <t>Due to rounding of individual items, numbers and percents may not add up to totals.</t>
  </si>
  <si>
    <t>Table M-9</t>
  </si>
  <si>
    <t>Table M-10</t>
  </si>
  <si>
    <t>Table M-11</t>
  </si>
  <si>
    <t xml:space="preserve">       Funding </t>
  </si>
  <si>
    <t xml:space="preserve">          Ratio</t>
  </si>
  <si>
    <t>Table M-12</t>
  </si>
  <si>
    <t>10 Plans with the Highest</t>
  </si>
  <si>
    <t>Table M-13</t>
  </si>
  <si>
    <t xml:space="preserve"> ---</t>
  </si>
  <si>
    <t xml:space="preserve">         **</t>
  </si>
  <si>
    <t xml:space="preserve">      **</t>
  </si>
  <si>
    <t>Source: Internal Revenue Service Form 5500 Series Filings for multiemployer plans.</t>
  </si>
  <si>
    <t>Due to aggregation and rounding of individual items, numbers may not add up to total and percentages may not add up to 100%.</t>
  </si>
  <si>
    <t>** Less than 0.05 of one percent.</t>
  </si>
  <si>
    <t>Table M-14</t>
  </si>
  <si>
    <t>Furniture and Fixtures</t>
  </si>
  <si>
    <t>Administration/Support</t>
  </si>
  <si>
    <t>** Less than $500,000.</t>
  </si>
  <si>
    <t>*** Less than 0.05 of one percent.</t>
  </si>
  <si>
    <t>Table M-15</t>
  </si>
  <si>
    <t>Date of Plan</t>
  </si>
  <si>
    <t>Monthly Benefit Formula</t>
  </si>
  <si>
    <t>Maximum Annual</t>
  </si>
  <si>
    <t>Insolvency</t>
  </si>
  <si>
    <t>(30 Years of Service)*</t>
  </si>
  <si>
    <t>The participant's years of service multiplied</t>
  </si>
  <si>
    <t>by the sum of:</t>
  </si>
  <si>
    <t xml:space="preserve">   (1) 100% of the first $5 of the monthly</t>
  </si>
  <si>
    <t>September 27, 1980, to December 21, 2000</t>
  </si>
  <si>
    <t xml:space="preserve">         benefit accrual rate</t>
  </si>
  <si>
    <t>-plus-</t>
  </si>
  <si>
    <t xml:space="preserve">   (2) 75% of the next $15 of the monthly</t>
  </si>
  <si>
    <t xml:space="preserve">   (1) 100% of the first $11 of the monthly</t>
  </si>
  <si>
    <t>On or after December 22, 2000**</t>
  </si>
  <si>
    <t xml:space="preserve">   (2) 75% of the next $33 of the monthly</t>
  </si>
  <si>
    <t>Table M-16</t>
  </si>
  <si>
    <t>Premium Rate</t>
  </si>
  <si>
    <t>September 2, 1974 - August  31, 1979</t>
  </si>
  <si>
    <t>September 1, 1979 - September 26, 1980</t>
  </si>
  <si>
    <t>$0.50 for plan years beginning in September 1979,</t>
  </si>
  <si>
    <t>growing gradually to $1.00 for plan years beginning</t>
  </si>
  <si>
    <t>September 1, 1980, to September 26, 1980</t>
  </si>
  <si>
    <t>September 27, 1980 - September 26, 1984</t>
  </si>
  <si>
    <t>September 27, 1984 - September 26, 1986</t>
  </si>
  <si>
    <t>September 27, 1986 - September 26, 1988</t>
  </si>
  <si>
    <t>September 27, 1988 - December 31, 2005</t>
  </si>
  <si>
    <t xml:space="preserve">2006 - 2007    </t>
  </si>
  <si>
    <t>$8.00*</t>
  </si>
  <si>
    <t>LUMP-SUM PAYMENTS</t>
  </si>
  <si>
    <t>Lump-sum payments include cash-outs of pensions with de minimis present values and back payments to current pensioners.</t>
  </si>
  <si>
    <t>Since some payees received both pensions and lump-sum payments, total number of payees may be less than the sum of pensioners and lump-sum recipients.</t>
  </si>
  <si>
    <t>1990 to 1994</t>
  </si>
  <si>
    <t>*Beginning in 2009, PBGC began reporting premium income net of bad debt expense for premium, interest, and penalties.</t>
  </si>
  <si>
    <t>Because the flat premium rate is now indexed, the row headings show only the per-participant variable-rate premium paid by plans.</t>
  </si>
  <si>
    <t xml:space="preserve"> NO VARIABLE-RATE PREMIUM PAID</t>
  </si>
  <si>
    <t>*Excludes plans paying PBGC Termination Premium.</t>
  </si>
  <si>
    <t>** Interest rates for valuing vested benefits for PBGC variable-rate premium for plans with premium payment years beginning in January of the respective year.</t>
  </si>
  <si>
    <t xml:space="preserve">*** Beginning in 2008, plans were required to use spot segment interest rates published by the IRS for calculating a plan's vested liabilities to determine their variable-rate premiums.  The first </t>
  </si>
  <si>
    <t xml:space="preserve">      segment rate applies to benefits expected to be paid within five years, the second to benefits expected to be paid from five to twenty years in the future, and the third to benefits expected to </t>
  </si>
  <si>
    <t>Payments made on a quarterly, semi-annual, or annual basis were converted to their monthly equivalent.</t>
  </si>
  <si>
    <t>(1) A number of plans received financial assistance in more than one year.</t>
  </si>
  <si>
    <t>(7)</t>
  </si>
  <si>
    <t>**Beginning in FY 2009, PBGC reports premium income net of bad debt expense for premium, interest, and penalties.</t>
  </si>
  <si>
    <t>0.6%</t>
  </si>
  <si>
    <t>Values are subject to change as PBGC completes reviews, establishes termination dates, and determines recoveries.</t>
  </si>
  <si>
    <t>*Beginning in 2009, PBGC has reported premium income net of bad debt expense for premium, interest, and penalties.</t>
  </si>
  <si>
    <t>FINANCE, INSURANCE AND REAL ESTATE</t>
  </si>
  <si>
    <t xml:space="preserve">           ---</t>
  </si>
  <si>
    <t>Less Than $1 Million</t>
  </si>
  <si>
    <t xml:space="preserve">   Less Than 25%</t>
  </si>
  <si>
    <t>Fewer Than 100</t>
  </si>
  <si>
    <t>Fewer Than 25</t>
  </si>
  <si>
    <t>Younger Than 60</t>
  </si>
  <si>
    <t>Less Than $50</t>
  </si>
  <si>
    <t>Less Than 40%</t>
  </si>
  <si>
    <t>SIPP used to estimate participant coverage data.</t>
  </si>
  <si>
    <t xml:space="preserve">*Claims and plan coverage data by state of plan administration; benefits and participant coverage data by state of payee residence.  </t>
  </si>
  <si>
    <t>*These payees were in the 10 multiemployer plans PBGC trusteed prior to October 1980.  The Multiemployer Pension Plan  (MPPAA)</t>
  </si>
  <si>
    <t xml:space="preserve">   Amendments Act of 1980 (MPPAA) changed PBGC's responsibility from trusteeship of troubled plans to providing</t>
  </si>
  <si>
    <t xml:space="preserve">   financial assistance (loans) to insolvent multiemployer plans.</t>
  </si>
  <si>
    <t>Fewer Than 250</t>
  </si>
  <si>
    <t>plans with 100 or more participants. Due to rounding of individual items, percentages may not add up to 100%.</t>
  </si>
  <si>
    <t xml:space="preserve">Source: Internal Revenue Service Form 5500 Series Filings for single-employer plans.  Data for plan years prior to 1999 include only  </t>
  </si>
  <si>
    <t>"Percent of Total" represents the proportion of total premiums made up of the flat-rate and variable-rate premiums, respectively.</t>
  </si>
  <si>
    <t xml:space="preserve">  (B)  Underfunding data from PBGC premium filings used to calculate the variable-rate premium.  Underfunding is based on vested benefits.  </t>
  </si>
  <si>
    <t xml:space="preserve">  at the beginning of the relevant year.</t>
  </si>
  <si>
    <t>* Vested liabilities have been adjusted to the PBGC rate that, along with an assumed mortality table, reflects the cost to purchase an annuity</t>
  </si>
  <si>
    <t xml:space="preserve">  Tax Regulations for 2007 and later.</t>
  </si>
  <si>
    <t>The assumed mortality table was UP-84 for 1980-1992, GAM-83 for 1993-2006, and the mortality table found in section 1.412(l)(7)-1 of the Income</t>
  </si>
  <si>
    <t xml:space="preserve"> Tax Regulations for 2007 and later.</t>
  </si>
  <si>
    <t>* Vested liabilities have been adjusted to the PBGC rate that, along with an assumed mortality table, reflects the cost to purchase an annuity at the beginning</t>
  </si>
  <si>
    <t xml:space="preserve">  of the year. The assumed mortality table was UP-84 for 1980-1992, GAM-83 for 1993-2006, and the mortality table found in section 1.412(l)(7)-1 of the Income</t>
  </si>
  <si>
    <t xml:space="preserve">  with 100 or more participants.</t>
  </si>
  <si>
    <t>Source: Internal Revenue Service Form 5500 Series Filings for multiemployer plans.  Data for plan years prior to 1999 include only plans</t>
  </si>
  <si>
    <t>* Vested liabilities have been adjusted to an interest rate that, along with an assumed mortality table, reflects the cost to purchase an annuity at the beginning</t>
  </si>
  <si>
    <t xml:space="preserve">  Income Tax Regulations for 2007 and later years.</t>
  </si>
  <si>
    <t xml:space="preserve">  of the relevant year. The assumed mortality table was UP-84 for 1980-1992, GAM-83 for 1993-2006, and the mortality table found in section 1.412(l)(7)-1 of the </t>
  </si>
  <si>
    <t xml:space="preserve">Source: Internal Revenue Service Form 5500 Series Filings for multiemployer plans.  Data for plan years prior to 1999 include only plans with 100 or more </t>
  </si>
  <si>
    <t xml:space="preserve">* The formula presumes that the workers' monthly benefits are calculated by multiplying the monthly benefit accrual rate (a plan-specified dollar amount) </t>
  </si>
  <si>
    <t xml:space="preserve">        times years of service. If the monthly benefit accrual rate prior to December 22, 2000, was less than $20 per year of service or if the accrual rate </t>
  </si>
  <si>
    <t xml:space="preserve">        after December 21, 2000 is less than $44 per year of service then the maximum benefit guarantee for a participant with 30 years of service will be lower</t>
  </si>
  <si>
    <t xml:space="preserve">        than the amounts shown.  Note that there is no cap on applicable years of service; 30 years was selected for illustrative purposes only.</t>
  </si>
  <si>
    <t xml:space="preserve">        The original, lower monthly benefit guarantee continues to apply to participants in these plans.</t>
  </si>
  <si>
    <t>** The increased guarantee does not apply to multiemployer plans that received financial aid from PBGC between December 22, 1999, and December 21, 2000.</t>
  </si>
  <si>
    <t>The Employee Retirement Income Security Act of 1974 (ERISA) mandates that the maximum guaranteed amounts be adjusted annually</t>
  </si>
  <si>
    <t xml:space="preserve">     because the bases did not increase in either year.</t>
  </si>
  <si>
    <t xml:space="preserve">     based on changes in the Social Security contribution and benefit base.  The 2010 and 2011 guarantees are the same as for 2009 </t>
  </si>
  <si>
    <t xml:space="preserve">     later than age 65 and reduces it for retirees taking earlier retirement or electing survivor's benefits.</t>
  </si>
  <si>
    <t xml:space="preserve">The maximum guarantee shown applies to workers who retire at age 65.  PBGC increases the maximum guarantee for people retiring </t>
  </si>
  <si>
    <t xml:space="preserve">     excess of the maximum guarantee.</t>
  </si>
  <si>
    <t>In some instances, where a pension plan has adequate resources or PBGC recovers sufficient amounts, a participant may receive benefits in</t>
  </si>
  <si>
    <t>The Pension Protection Act of 2006 provides that if a plan terminates while the sponsor is in a bankruptcy entered into after September 16, 2006,</t>
  </si>
  <si>
    <t xml:space="preserve">    terminates. </t>
  </si>
  <si>
    <t xml:space="preserve">    the applicable guarantees will generally be those for the year the sponsor entered bankruptcy regardless of the year the plan actually</t>
  </si>
  <si>
    <t xml:space="preserve">   and later.</t>
  </si>
  <si>
    <t xml:space="preserve">   The assumed mortality table was UP-84 for 1980-1992, GAM-83 for 1993-2006, and the mortality table found in section 1.412(l)(7)-1 of the Income Tax Regulations for 2007</t>
  </si>
  <si>
    <r>
      <t xml:space="preserve">    was </t>
    </r>
    <r>
      <rPr>
        <b/>
        <i/>
        <sz val="8"/>
        <rFont val="Arial"/>
        <family val="2"/>
      </rPr>
      <t xml:space="preserve">capped at various levels.  Effective beginning with the 2007 plan year, a cap was imposed on the variable-rate premium for plans of small employers. If all </t>
    </r>
  </si>
  <si>
    <t>* Only vested liabilities are used when determining underfunding for variable-rate premium payment purposes.  Prior to July 1, 1996, the variable-rate premium</t>
  </si>
  <si>
    <t xml:space="preserve">    be capped at $5.00 times the number of participants in the plan.  (The cap for the plan as a whole is effectively $5.00 times the square of the number of plan </t>
  </si>
  <si>
    <t xml:space="preserve">    contributing sponsors to the plan and their controlled group members have 25 or fewer employees, the per-participant variable-rate premium for that plan will</t>
  </si>
  <si>
    <t xml:space="preserve">    participants.)  Effective beginning with the 2008 plan year, an exemption that allowed some underfunded plans to escape payment of the variable-rate premium</t>
  </si>
  <si>
    <t>Annual claims for Top 10 firms are summations of all claims in that fiscal year associated with the Top 10 firms.  See Table S-5 for a list of the Top 10</t>
  </si>
  <si>
    <t xml:space="preserve">  firms with the largest claim values.</t>
  </si>
  <si>
    <t xml:space="preserve">    The rest had termination dates in earlier fiscal years and are allocated to those years.</t>
  </si>
  <si>
    <t>*Vested liabilities have been adjusted to an interest rate that, along with the mortality table found in section 1.412(l)(7)-1 of the Income Tax Regulations,</t>
  </si>
  <si>
    <t>*Beginning in FY 2009, PBGC started to report premium income net of bad debt expense for premium, interest, and penalties.</t>
  </si>
  <si>
    <t>* Excludes termination premium revenues.</t>
  </si>
  <si>
    <t>PBGC Maximum Guaranteed Benefits (1990-2012)</t>
  </si>
  <si>
    <t>Food, Beverage and Tobacco Products</t>
  </si>
  <si>
    <t>2010 - 2012</t>
  </si>
  <si>
    <t>Sources:  PBGC Fiscal Year Closing File (9/30/11) and PBGC Case Management System.</t>
  </si>
  <si>
    <t>PBGC Claims (1975-2011)</t>
  </si>
  <si>
    <t>PBGC Claims by Size of Claim and Funded Ratio (1975-2011)</t>
  </si>
  <si>
    <t>PBGC Claims by Fiscal Year and Plan Size (1975-2011)</t>
  </si>
  <si>
    <t xml:space="preserve">2008 - 2012    </t>
  </si>
  <si>
    <t>and Participation Freeze (2008-2011)</t>
  </si>
  <si>
    <t>Beginning of Plan Year</t>
  </si>
  <si>
    <t>With accrual or participation freeze provision</t>
  </si>
  <si>
    <t>With no accrual or participation freeze</t>
  </si>
  <si>
    <t>Total with provision</t>
  </si>
  <si>
    <t>Hard-Frozen</t>
  </si>
  <si>
    <t>Accruals continue, but plan closed to new entrants</t>
  </si>
  <si>
    <t>NUMBER OF PLANS</t>
  </si>
  <si>
    <t>PERCENT OF PLANS</t>
  </si>
  <si>
    <t>Hard-frozen plans are plans where no participants are receiving new benefit accruals for additional service or higher compensation.</t>
  </si>
  <si>
    <t>the principal activity of plan participants was determined and substituted.</t>
  </si>
  <si>
    <t>However, whenever a sponsor indicated its activity as "Insurance &amp; Employee Benefit Funds",  a code covering</t>
  </si>
  <si>
    <t>*Vested liabilities have been adjusted to an interest rate that, along with the mortality table found in section 1.412(l)(7)-1 of the Income Tax Regulations, reflects the cost to purchase an annuity at the beginning of 2010.</t>
  </si>
  <si>
    <t xml:space="preserve">   reflects the cost to purchase an annuity at the beginning of 2010.</t>
  </si>
  <si>
    <t>Payees in 2011</t>
  </si>
  <si>
    <t>PBGC Beneficiary Payees and Average Benefit Payments by Gender and Age (2011)</t>
  </si>
  <si>
    <t xml:space="preserve">  for that year concludes. </t>
  </si>
  <si>
    <t>Sources: Internal Revenue Service Form 5500 Series filings for single-employer plans. PBGC Premium filings are used in 2010 when the Form 5500 has not yet been filed.</t>
  </si>
  <si>
    <t xml:space="preserve">         aggregate.  Underfunding for years before 2010 is based on an estimate of vested benefits.  Beginning in 2010, underfunding is based on total benefit liabilities.</t>
  </si>
  <si>
    <t>Sources: Internal Revenue Service Form 5500 Series filings for single-employer plans. PBGC Premium filings are used for 2010 when the Form 5500 has not yet been filed.</t>
  </si>
  <si>
    <t>PBGC-Insured Plans by Status of Benefit Accruals</t>
  </si>
  <si>
    <t>PBGC-Insured Hard-Frozen Plans by Status of Benefit Accruals and Participation Freeze (2008-2011)</t>
  </si>
  <si>
    <t>PBGC-Insured Participants by Status of Benefit Accruals and Participation Freeze (2008-2011)</t>
  </si>
  <si>
    <r>
      <t>Partially-frozen and plan closed to new entrants</t>
    </r>
    <r>
      <rPr>
        <b/>
        <vertAlign val="superscript"/>
        <sz val="10"/>
        <color theme="1"/>
        <rFont val="Arial"/>
        <family val="2"/>
      </rPr>
      <t>1</t>
    </r>
  </si>
  <si>
    <r>
      <t>Partially-frozen and open to new entrants</t>
    </r>
    <r>
      <rPr>
        <b/>
        <vertAlign val="superscript"/>
        <sz val="10"/>
        <color theme="1"/>
        <rFont val="Arial"/>
        <family val="2"/>
      </rPr>
      <t>1</t>
    </r>
  </si>
  <si>
    <t xml:space="preserve">2011 figures are estimates from PBGC internal calculations.  </t>
  </si>
  <si>
    <t xml:space="preserve">       **</t>
  </si>
  <si>
    <t>*** Beginning in 2007 and ending December 31, 2012, this amount was adjusted annually based on changes in the national average wage index (as defined in</t>
  </si>
  <si>
    <t xml:space="preserve">    section 209(k)(1) of the Social Security Act). The premium rate wpuld not decline even if the national average wage index declined.  The adjusted premium rate</t>
  </si>
  <si>
    <t xml:space="preserve">    was eliminated and a modification was made to how underfunding is determined for variable-rate premium purposes.  Effective with the 2013 plan year,</t>
  </si>
  <si>
    <t xml:space="preserve">    the premium is capped at $400 per participant.</t>
  </si>
  <si>
    <t>*  Beginning in 2007 and ending December 31, 2012, this amount was adjusted annually based on changes in the national</t>
  </si>
  <si>
    <t>average wage index (as defined in section 209(k)(1) of the Social Security Act).  The premium rate did not decline even</t>
  </si>
  <si>
    <t xml:space="preserve">if the national average wage index declined. The adjusted premium rate was rounded to the nearest multiple of $1.  </t>
  </si>
  <si>
    <t xml:space="preserve">    was rounded to the nearest multiple of $1.  </t>
  </si>
  <si>
    <t>Source: PBGC Annual Reports (1980-2012).</t>
  </si>
  <si>
    <t>Net Financial Position of PBGC's Single-Employer Program (1980-2012)</t>
  </si>
  <si>
    <t xml:space="preserve">PBGC Premium Revenue, Benefit Payments, and Expenses (1980-2012) </t>
  </si>
  <si>
    <t>Source:  PBGC Annual Reports (1980-2012).</t>
  </si>
  <si>
    <t>PBGC Terminations and Claims (1975-2012)</t>
  </si>
  <si>
    <t>Sources:  PBGC Fiscal Year Closing File (9/30/12) and PBGC Case Management System.</t>
  </si>
  <si>
    <t xml:space="preserve">     the loss was incurred.  For example, PBGC became responsible for 155 underfunded terminated plans during FY 2012, but only 62 of these plans had termination dates during FY 2012.</t>
  </si>
  <si>
    <t>TOTAL (1975-2012)</t>
  </si>
  <si>
    <t xml:space="preserve">Top 10 Firms Presenting Claims (1975-2012) </t>
  </si>
  <si>
    <t>(1975-2012)</t>
  </si>
  <si>
    <t xml:space="preserve">Sources:  PBGC Fiscal Year Closing File (9/30/12), PBGC Case Management System, and PBGC Participant System (PRISM). </t>
  </si>
  <si>
    <t>PBGC Trusteed Terminations by Fiscal Year and Size of Claim (1975-2012)</t>
  </si>
  <si>
    <t>PBGC Claims by Fiscal Year and Size of Claim (1975-2012)</t>
  </si>
  <si>
    <t>PBGC Trusteed Plans by Fiscal Year and Funded Ratio (1975-2012)</t>
  </si>
  <si>
    <t>PBGC Claims by Fiscal Year and Funded Ratio (1975-2012)</t>
  </si>
  <si>
    <t>PBGC Trusteed Plans by Size of Claim and Funded Ratio (1975-2012)</t>
  </si>
  <si>
    <t>(2012 Dollars)</t>
  </si>
  <si>
    <t>Average Claim per Vested Participant by Plan Size (1975-2012)</t>
  </si>
  <si>
    <t>Sources:  PBGC Fiscal Year Closing File (9/30/12), PBGC Case Management System, and Bureau of Labor Statistics.</t>
  </si>
  <si>
    <t>Claims calculations represent aggregated and average counts of plans, claims, and participants over the period 1975-2012.</t>
  </si>
  <si>
    <t>Claims in 2012 dollars are calculated using Consumer Price Index - Urban Consumers.</t>
  </si>
  <si>
    <t>PBGC Trusteed Plans by Fiscal Year and Plan Size (1975-2012)</t>
  </si>
  <si>
    <t>PBGC Trusteed Plans by Size of Claim and Plan Size (1975-2012)</t>
  </si>
  <si>
    <t>PBGC Claims by Size of Claim and Plan Size (1975-2012)</t>
  </si>
  <si>
    <t>PBGC Trusteed Plans by Funded Ratio and Plan Size (1975-2012)</t>
  </si>
  <si>
    <t>PBGC Claims by Funded Ratio and Plan Size (1975-2012)</t>
  </si>
  <si>
    <t>Sources: PBGC Fiscal Year Closing File (9/30/12) and PBGC Case Management System.</t>
  </si>
  <si>
    <t>PBGC Claims by Industry (1975-2012)</t>
  </si>
  <si>
    <t>PBGC-Insured Plans, Participants and Premiums by Industry (2011)</t>
  </si>
  <si>
    <t>PBGC Premium Revenue (1980-2012)</t>
  </si>
  <si>
    <t>PBGC Premium Revenue by Size of Plan and Type of Premium (2011)</t>
  </si>
  <si>
    <t>PBGC-Insured Plans and Participants by Total Premium Paid (2011)</t>
  </si>
  <si>
    <t>PBGC Premium Revenue, Benefit Payments, and Expenses (1980-2012)</t>
  </si>
  <si>
    <t>Net Financial Position of PBGC's Multiemployer Program (1980-2012)</t>
  </si>
  <si>
    <t>10.4 million</t>
  </si>
  <si>
    <t>32.5 million</t>
  </si>
  <si>
    <t>42.9 million</t>
  </si>
  <si>
    <t xml:space="preserve">  Fiscal Year 2012:</t>
  </si>
  <si>
    <t xml:space="preserve">  Fiscal Years 1975-2012:</t>
  </si>
  <si>
    <t xml:space="preserve">     lump-sum benefit payment from PBGC during FY 2012.</t>
  </si>
  <si>
    <t xml:space="preserve">   Data for plan years prior to 1999 include only plans with 100 or more participants. </t>
  </si>
  <si>
    <t xml:space="preserve">   Final 2010 numbers will be available at end of 2013 when processing of amended filings for that year concludes. </t>
  </si>
  <si>
    <t xml:space="preserve">   Data for plan years prior to 1999 include only plans with 100 or more participants.  </t>
  </si>
  <si>
    <t xml:space="preserve">  participants. Final 2010 numbers will be available at end of 2012 when processing of amended returns</t>
  </si>
  <si>
    <t>PBGC Financial Assistance to Insolvent Plans (1981-2012)</t>
  </si>
  <si>
    <t>1975-2012</t>
  </si>
  <si>
    <t>PBGC-Insured Plans and Participants by Variable-Rate Premium Status (1992-2011)*</t>
  </si>
  <si>
    <t>PBGC-Insured Plans and Participants by Industry (2011)</t>
  </si>
  <si>
    <t>PBGC-Insured Plan Participants by Participant Status (1980-2011)</t>
  </si>
  <si>
    <t>PBGC Payees and Benefit Payments by Size of Trusteed Plan (2012)</t>
  </si>
  <si>
    <t>Payees in 2012</t>
  </si>
  <si>
    <t>Benefit Payments in 2012</t>
  </si>
  <si>
    <t>PBGC Retired Payees and Benefit Payments by Size of Monthly Payment (2012)</t>
  </si>
  <si>
    <t>PBGC Beneficiary Payees and Benefit Payments by Size of Monthly Payment (2012)</t>
  </si>
  <si>
    <t>Total PBGC Payees and Benefit Payments by Size of Monthly Payment (2012)</t>
  </si>
  <si>
    <t>PBGC Payees and Benefit Payments by Industry (2012)</t>
  </si>
  <si>
    <t>PBGC Retired Payees and Average Benefit Payments by Gender and Age (2012)</t>
  </si>
  <si>
    <t>Total PBGC Payees and Average Benefit Payments by Gender and Age (2012)</t>
  </si>
  <si>
    <t>PBGC Benefit Payments, Payees, and Deferred Payees (1980-2012)</t>
  </si>
  <si>
    <t>PBGC Payees and Benefit Payments by Date of Plan Termination (2012)</t>
  </si>
  <si>
    <t>PBGC Payees and Benefit Payments (1980-2012)</t>
  </si>
  <si>
    <t>Active Participants in PBGC-Insured Plans by Status of Benefit</t>
  </si>
  <si>
    <t>Accruals and Whether a Plan is Open to New Entrants (2008-2011)</t>
  </si>
  <si>
    <t>Complete or partial accrual freeze</t>
  </si>
  <si>
    <t>No accrual freeze</t>
  </si>
  <si>
    <t>All Plans</t>
  </si>
  <si>
    <r>
      <t>Accruals partially frozen and plan closed to new entrants</t>
    </r>
    <r>
      <rPr>
        <b/>
        <vertAlign val="superscript"/>
        <sz val="10"/>
        <color theme="1"/>
        <rFont val="Arial"/>
        <family val="2"/>
      </rPr>
      <t>1</t>
    </r>
  </si>
  <si>
    <r>
      <t>Accruals partially frozen and open to new entrants</t>
    </r>
    <r>
      <rPr>
        <b/>
        <vertAlign val="superscript"/>
        <sz val="10"/>
        <color theme="1"/>
        <rFont val="Arial"/>
        <family val="2"/>
      </rPr>
      <t>1</t>
    </r>
  </si>
  <si>
    <t>Plan closed to new entrants</t>
  </si>
  <si>
    <t>Plan open to new entrants</t>
  </si>
  <si>
    <t>NUMBER OF ACTIVE PARTICIPANTS          (in thousands)</t>
  </si>
  <si>
    <t>PERCENT OF ACTIVE PARTICIPANTS</t>
  </si>
  <si>
    <t>Source: PBGC Premium Filings and Form 5500.</t>
  </si>
  <si>
    <t>Hard-frozen plans are plans where no participants are receiving new benefit accruals.</t>
  </si>
  <si>
    <t>PBGC-Insured Plan Participants (1980-2013)</t>
  </si>
  <si>
    <t>PBGC-Insured Plans (1980-2013)</t>
  </si>
  <si>
    <t>Sources:  PBGC Fiscal Year Closing File (9/30/12), Retirement Expectations and Pension Plan Coverage Topic Module (Wave 11) of the 2008 Survey of Income and</t>
  </si>
  <si>
    <t>PBGC Claims (1975-2012)</t>
  </si>
  <si>
    <t>Top 10 Firms Presenting Claims (1975-2012)</t>
  </si>
  <si>
    <t>PBGC Claims by Size of Claim and Funded Ratio (1975-2012)</t>
  </si>
  <si>
    <t>PBGC Claims by Fiscal Year and Plan Size (1975-2012)</t>
  </si>
  <si>
    <t>PBGC Benefit Payments, Payees and Deferred Payees (1980-2012)</t>
  </si>
  <si>
    <t xml:space="preserve">PBGC Retired Payees and Average Benefit Payments by Gender and Age (2012) </t>
  </si>
  <si>
    <t>PBGC Beneficiary Payees and Average Benefit Payments by Gender and Age (2012)</t>
  </si>
  <si>
    <t xml:space="preserve">Total PBGC Payees and Benefit Payments by Size of Monthly Payment (2012) </t>
  </si>
  <si>
    <t xml:space="preserve">PBGC Retired Payees and Benefit Payments by Size of Monthly Payment (2012) </t>
  </si>
  <si>
    <t>Various Measures of Underfunding in PBGC-Insured Plans (1992-2012)</t>
  </si>
  <si>
    <t xml:space="preserve">PBGC-Insured Plans and Participants by Variable-Rate Premium Status (1992-2011) </t>
  </si>
  <si>
    <t>PBGC-Insured Hybrid Plans by Plan Size (2001-2011)</t>
  </si>
  <si>
    <t>PBGC-Insured Hybrid Plan Participants by Plan Size (2001-2011)</t>
  </si>
  <si>
    <r>
      <t xml:space="preserve">   salary workers from Labor Force Statistics from the Current Population Survey</t>
    </r>
    <r>
      <rPr>
        <b/>
        <i/>
        <sz val="8"/>
        <rFont val="Helvetica"/>
      </rPr>
      <t xml:space="preserve"> (Bureau of Labor Statistics, U.S. Department of Labor).</t>
    </r>
  </si>
  <si>
    <t>PBGC-Insured Active Participants as a Percent of Private-Sector Wage and Salary Workers (1980-2011)</t>
  </si>
  <si>
    <t xml:space="preserve">Funding of Underfunded PBGC-Insured Plans (1980-2011) </t>
  </si>
  <si>
    <t xml:space="preserve">Funding of PBGC-Insured Plans (1980-2011) </t>
  </si>
  <si>
    <t>Funding of Overfunded PBGC-Insured Plans (1980-2011)</t>
  </si>
  <si>
    <t>Concentration of Underfunding in PBGC-Insured Plans (1990-2011)</t>
  </si>
  <si>
    <t xml:space="preserve">          PBGC premium filings were used in 2008 whenever Form 5500 data was not available. Vested liabilities are used as a proxy for PBGC-guaranteed benefits.</t>
  </si>
  <si>
    <t>Plans, Participants, and Funding of PBGC-Insured Plans by Funding Ratio (2011)</t>
  </si>
  <si>
    <t>Funding of PBGC-Insured Plans by Industry (2011)</t>
  </si>
  <si>
    <t>Pension Funding Data for PBGC-Insured Plans by Region and State (2011)</t>
  </si>
  <si>
    <t xml:space="preserve">Funding of  PBGC-Insured Plans (1980-2011) </t>
  </si>
  <si>
    <t xml:space="preserve">  participants. </t>
  </si>
  <si>
    <t xml:space="preserve">Funding of Overfunded PBGC-Insured Plans (1980-2011) </t>
  </si>
  <si>
    <t>PBGC Maximum Guaranteed Benefits (1990-2014)</t>
  </si>
  <si>
    <t>PBGC Maximum Guaranteed Benefits (1980-2013)</t>
  </si>
  <si>
    <t xml:space="preserve">Plans, Participants, and Funding of PBGC-Insured Plans by Funding Ratio (2011) </t>
  </si>
  <si>
    <t>Funding of Underfunded PBGC-Insured Plans (1980-2011)</t>
  </si>
  <si>
    <t>Funding of PBGC-Insured Plans (1980-2011)</t>
  </si>
  <si>
    <t xml:space="preserve">Plans, Participants and Funding of PBGC-Insured Plans by Funding Ratio (2011) </t>
  </si>
  <si>
    <t>(1980-2011)</t>
  </si>
  <si>
    <t xml:space="preserve">Illustrative Annual PBGC Maximum Guaranteed Benefit Amounts </t>
  </si>
  <si>
    <t>Years of service</t>
  </si>
  <si>
    <t>This table applies only to plans that became insolvent on or after December 31, 2000.</t>
  </si>
  <si>
    <t>Monthly Accrual Rate per Year of Service</t>
  </si>
  <si>
    <t>Guarantee varies based on each participant's years of service and the plan's benefit multiplier (i.e., monthly benefit accrual rate).  The amounts shown above assumes that plan benefits are determined by multiplying a plan-specified benefit accrual rate by years of service (as is the case for most multiemployer plans).</t>
  </si>
  <si>
    <t xml:space="preserve"> If the accrual rate was amended to increase benefits within five years before plan's termination date, some or all the increase will not be guaranteed.</t>
  </si>
  <si>
    <t>M-17</t>
  </si>
  <si>
    <t>(and Percentage of Benefit Guaranteed), 2013</t>
  </si>
  <si>
    <t>Illustrative Annual PBGC Maximum Guaranteed Benefits Amounts, 2013</t>
  </si>
  <si>
    <t>as a Percent of Employed Private-Sector Wage and Salary Workers</t>
  </si>
  <si>
    <r>
      <t xml:space="preserve">Sources: </t>
    </r>
    <r>
      <rPr>
        <b/>
        <sz val="8"/>
        <rFont val="Helvetica"/>
      </rPr>
      <t>PBGC</t>
    </r>
    <r>
      <rPr>
        <b/>
        <i/>
        <sz val="8"/>
        <rFont val="Helvetica"/>
      </rPr>
      <t xml:space="preserve"> </t>
    </r>
    <r>
      <rPr>
        <b/>
        <sz val="8"/>
        <rFont val="Helvetica"/>
      </rPr>
      <t xml:space="preserve">Pension Insurance Data Book </t>
    </r>
    <r>
      <rPr>
        <b/>
        <i/>
        <sz val="8"/>
        <rFont val="Helvetica"/>
      </rPr>
      <t xml:space="preserve">Tables S-30, S-32, M-5 and M-7 and data on employed wage and </t>
    </r>
  </si>
  <si>
    <t xml:space="preserve">   Previous versions of this table were based on employed and unemployed workers.</t>
  </si>
  <si>
    <t>Table M-17</t>
  </si>
  <si>
    <t>Table S-22</t>
  </si>
  <si>
    <r>
      <t>1</t>
    </r>
    <r>
      <rPr>
        <b/>
        <sz val="8"/>
        <color theme="1"/>
        <rFont val="Arial"/>
        <family val="2"/>
      </rPr>
      <t>Includes plans where only service is frozen, or pay and/or service is frozen for some participants.</t>
    </r>
  </si>
  <si>
    <r>
      <rPr>
        <b/>
        <i/>
        <vertAlign val="superscript"/>
        <sz val="8"/>
        <rFont val="Helvetica"/>
      </rPr>
      <t>1</t>
    </r>
    <r>
      <rPr>
        <b/>
        <i/>
        <sz val="8"/>
        <color theme="1"/>
        <rFont val="Arial"/>
        <family val="2"/>
      </rPr>
      <t>Includes plans where only service is frozen, or accruals are hard-frozen for some participants.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</si>
</sst>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3">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quot;$&quot;#,##0"/>
    <numFmt numFmtId="165" formatCode="&quot;$&quot;#,##0_______________________}"/>
    <numFmt numFmtId="166" formatCode="#,##0_______________________}"/>
    <numFmt numFmtId="167" formatCode="&quot;$&quot;#,##0.0_________}"/>
    <numFmt numFmtId="168" formatCode="#,##0________"/>
    <numFmt numFmtId="169" formatCode="&quot;$&quot;#,##0.0_);\(&quot;$&quot;#,##0.0\)"/>
    <numFmt numFmtId="170" formatCode="&quot;$&quot;#,##0.0"/>
    <numFmt numFmtId="171" formatCode="_(* #,##0_);_(* \(#,##0\);_(* &quot;-&quot;??_);_(@_)"/>
    <numFmt numFmtId="172" formatCode="_(* #,##0.0_);_(* \(#,##0.0\);_(* &quot;-&quot;??_);_(@_)"/>
    <numFmt numFmtId="173" formatCode="#,##0.0"/>
    <numFmt numFmtId="174" formatCode="@_________}"/>
    <numFmt numFmtId="175" formatCode="&quot;$&quot;#,##0_________}"/>
    <numFmt numFmtId="176" formatCode="_(* #,##0.000_);_(* \(#,##0.000\);_(* &quot;-&quot;??_);_(@_)"/>
    <numFmt numFmtId="177" formatCode="0.0%_______________}"/>
    <numFmt numFmtId="178" formatCode="@_______________}"/>
    <numFmt numFmtId="179" formatCode="#,##0_________}"/>
    <numFmt numFmtId="180" formatCode="#,##0.000_);\(#,##0.000\)"/>
    <numFmt numFmtId="181" formatCode="#,##0______"/>
    <numFmt numFmtId="182" formatCode="0_);\(0\)"/>
    <numFmt numFmtId="183" formatCode="#,##0____"/>
    <numFmt numFmtId="184" formatCode="0.0%"/>
    <numFmt numFmtId="185" formatCode="0.0%____"/>
    <numFmt numFmtId="186" formatCode="0.0%_________}"/>
    <numFmt numFmtId="187" formatCode="0.0"/>
    <numFmt numFmtId="188" formatCode="0.0%_____________}"/>
    <numFmt numFmtId="189" formatCode="#,##0_______}"/>
    <numFmt numFmtId="190" formatCode="0.00000"/>
    <numFmt numFmtId="191" formatCode="&quot;$&quot;#,##0________"/>
    <numFmt numFmtId="192" formatCode="0.0%______________________"/>
    <numFmt numFmtId="193" formatCode="#,##0__________"/>
    <numFmt numFmtId="194" formatCode="0.0%____________________________"/>
    <numFmt numFmtId="195" formatCode="&quot;$&quot;#,##0__________"/>
    <numFmt numFmtId="196" formatCode="#,##0_____}"/>
    <numFmt numFmtId="197" formatCode="0.0%__________"/>
    <numFmt numFmtId="198" formatCode="0.0%____________"/>
    <numFmt numFmtId="199" formatCode="0%___}"/>
    <numFmt numFmtId="200" formatCode="&quot;$&quot;#,##0.00"/>
    <numFmt numFmtId="201" formatCode="0.0%_______}"/>
    <numFmt numFmtId="202" formatCode="#,##0.00000000000"/>
    <numFmt numFmtId="203" formatCode="#,##0________________"/>
    <numFmt numFmtId="204" formatCode="&quot;$&quot;#,##0______"/>
    <numFmt numFmtId="205" formatCode="0.0%_}"/>
    <numFmt numFmtId="206" formatCode="0.0%_____}"/>
    <numFmt numFmtId="207" formatCode="0.0%______________"/>
    <numFmt numFmtId="208" formatCode="0%______"/>
    <numFmt numFmtId="209" formatCode="0.000%"/>
    <numFmt numFmtId="210" formatCode="@_____________________}"/>
    <numFmt numFmtId="211" formatCode="0_____)"/>
    <numFmt numFmtId="212" formatCode="@_____}"/>
    <numFmt numFmtId="213" formatCode="0%_____________}"/>
    <numFmt numFmtId="214" formatCode="0.00%___________}"/>
    <numFmt numFmtId="215" formatCode="&quot;$&quot;#,##0_____________}"/>
    <numFmt numFmtId="216" formatCode="0%________________"/>
    <numFmt numFmtId="217" formatCode="0.00%______________"/>
    <numFmt numFmtId="218" formatCode="#,##0_____________}"/>
    <numFmt numFmtId="219" formatCode="#,##0______________"/>
    <numFmt numFmtId="220" formatCode="#,##0_________);\(#,##0\)"/>
    <numFmt numFmtId="221" formatCode="#,##0_______);\(#,##0\)"/>
    <numFmt numFmtId="222" formatCode="#,##0.000000"/>
    <numFmt numFmtId="223" formatCode="&quot;$&quot;#,##0_______}"/>
    <numFmt numFmtId="224" formatCode="#,##0.00___________________}"/>
    <numFmt numFmtId="225" formatCode="_(* #,##0.0_);_(* \(#,##0.0\);_(* &quot;-&quot;?_);_(@_)"/>
    <numFmt numFmtId="226" formatCode="&quot;$&quot;#,##0______________"/>
    <numFmt numFmtId="227" formatCode="0.0000000000000"/>
    <numFmt numFmtId="228" formatCode="#,##0.000"/>
    <numFmt numFmtId="229" formatCode="0.0000"/>
    <numFmt numFmtId="230" formatCode="\(0%\)"/>
  </numFmts>
  <fonts count="101" x14ac:knownFonts="1">
    <font>
      <sz val="10"/>
      <color theme="1"/>
      <name val="Arial"/>
      <family val="2"/>
    </font>
    <font>
      <b/>
      <sz val="10"/>
      <color indexed="9"/>
      <name val="Arial"/>
      <family val="2"/>
    </font>
    <font>
      <sz val="10"/>
      <color indexed="9"/>
      <name val="Arial"/>
      <family val="2"/>
    </font>
    <font>
      <b/>
      <sz val="10"/>
      <name val="Arial"/>
      <family val="2"/>
    </font>
    <font>
      <b/>
      <sz val="10"/>
      <name val="Helvetica"/>
      <family val="2"/>
    </font>
    <font>
      <b/>
      <sz val="16"/>
      <color indexed="9"/>
      <name val="Helvetica"/>
    </font>
    <font>
      <b/>
      <sz val="16"/>
      <name val="Helvetica"/>
      <family val="2"/>
    </font>
    <font>
      <b/>
      <i/>
      <sz val="8"/>
      <name val="Helvetica"/>
    </font>
    <font>
      <b/>
      <i/>
      <sz val="10"/>
      <name val="Helvetica"/>
      <family val="2"/>
    </font>
    <font>
      <b/>
      <sz val="8"/>
      <name val="Helvetica"/>
      <family val="2"/>
    </font>
    <font>
      <b/>
      <i/>
      <sz val="8"/>
      <name val="Helvetica"/>
      <family val="2"/>
    </font>
    <font>
      <b/>
      <sz val="10"/>
      <name val="Helvetica"/>
    </font>
    <font>
      <b/>
      <sz val="18"/>
      <color indexed="9"/>
      <name val="Helvetica"/>
      <family val="2"/>
    </font>
    <font>
      <b/>
      <sz val="18"/>
      <name val="Helvetica"/>
    </font>
    <font>
      <b/>
      <i/>
      <sz val="6"/>
      <name val="Helvetica"/>
    </font>
    <font>
      <b/>
      <sz val="8"/>
      <name val="Helvetica"/>
    </font>
    <font>
      <b/>
      <sz val="18"/>
      <color indexed="9"/>
      <name val="Helvetica"/>
    </font>
    <font>
      <b/>
      <sz val="9"/>
      <name val="Helvetica"/>
    </font>
    <font>
      <b/>
      <sz val="9"/>
      <name val="Helvetica"/>
      <family val="2"/>
    </font>
    <font>
      <b/>
      <i/>
      <sz val="6"/>
      <name val="Helvetica"/>
      <family val="2"/>
    </font>
    <font>
      <b/>
      <i/>
      <sz val="7"/>
      <name val="Helvetica"/>
      <family val="2"/>
    </font>
    <font>
      <b/>
      <sz val="9"/>
      <name val="Arial"/>
      <family val="2"/>
    </font>
    <font>
      <sz val="10"/>
      <name val="Arial"/>
      <family val="2"/>
    </font>
    <font>
      <sz val="10"/>
      <name val="Helvetica"/>
      <family val="2"/>
    </font>
    <font>
      <b/>
      <sz val="14"/>
      <color indexed="9"/>
      <name val="Helvetica"/>
    </font>
    <font>
      <b/>
      <sz val="8"/>
      <name val="Arial"/>
      <family val="2"/>
    </font>
    <font>
      <b/>
      <sz val="10"/>
      <name val="Helv"/>
      <family val="2"/>
    </font>
    <font>
      <b/>
      <sz val="14"/>
      <name val="Helvetica"/>
    </font>
    <font>
      <b/>
      <i/>
      <sz val="8"/>
      <name val="Helv"/>
      <family val="2"/>
    </font>
    <font>
      <b/>
      <i/>
      <sz val="8"/>
      <name val="Helv"/>
    </font>
    <font>
      <b/>
      <sz val="9"/>
      <name val="Helv"/>
    </font>
    <font>
      <b/>
      <sz val="10"/>
      <name val="Helv"/>
    </font>
    <font>
      <sz val="10"/>
      <name val="Helv"/>
    </font>
    <font>
      <b/>
      <i/>
      <sz val="9"/>
      <name val="Arial"/>
      <family val="2"/>
    </font>
    <font>
      <b/>
      <i/>
      <sz val="10"/>
      <name val="Helvetica"/>
    </font>
    <font>
      <b/>
      <i/>
      <sz val="9"/>
      <name val="Helvetica"/>
      <family val="2"/>
    </font>
    <font>
      <sz val="10"/>
      <name val="Helvetica"/>
    </font>
    <font>
      <b/>
      <sz val="12"/>
      <name val="Helvetica"/>
    </font>
    <font>
      <b/>
      <sz val="8"/>
      <name val="Helv"/>
      <family val="2"/>
    </font>
    <font>
      <b/>
      <sz val="16"/>
      <color indexed="9"/>
      <name val="Helvetica"/>
      <family val="2"/>
    </font>
    <font>
      <b/>
      <sz val="14"/>
      <name val="Helvetica"/>
      <family val="2"/>
    </font>
    <font>
      <sz val="8"/>
      <name val="Helvetica"/>
      <family val="2"/>
    </font>
    <font>
      <sz val="8"/>
      <name val="Arial"/>
      <family val="2"/>
    </font>
    <font>
      <u/>
      <sz val="10"/>
      <color indexed="12"/>
      <name val="Arial"/>
      <family val="2"/>
    </font>
    <font>
      <b/>
      <sz val="6"/>
      <name val="Helvetica"/>
      <family val="2"/>
    </font>
    <font>
      <b/>
      <i/>
      <sz val="8"/>
      <name val="Arial"/>
      <family val="2"/>
    </font>
    <font>
      <b/>
      <sz val="10"/>
      <color indexed="8"/>
      <name val="Helvetica"/>
      <family val="2"/>
    </font>
    <font>
      <b/>
      <sz val="10"/>
      <color indexed="8"/>
      <name val="Arial"/>
      <family val="2"/>
    </font>
    <font>
      <sz val="8"/>
      <name val="Helvetica"/>
    </font>
    <font>
      <sz val="8"/>
      <color indexed="8"/>
      <name val="Helvetica"/>
    </font>
    <font>
      <sz val="8"/>
      <color indexed="8"/>
      <name val="Helvetica"/>
      <family val="2"/>
    </font>
    <font>
      <sz val="8"/>
      <color indexed="8"/>
      <name val="Arial"/>
      <family val="2"/>
    </font>
    <font>
      <b/>
      <sz val="10"/>
      <color indexed="9"/>
      <name val="Helvetica"/>
    </font>
    <font>
      <b/>
      <sz val="10"/>
      <color indexed="10"/>
      <name val="Helvetica"/>
      <family val="2"/>
    </font>
    <font>
      <b/>
      <sz val="9"/>
      <color indexed="9"/>
      <name val="Helvetica"/>
    </font>
    <font>
      <b/>
      <i/>
      <sz val="10"/>
      <name val="Helv"/>
      <family val="2"/>
    </font>
    <font>
      <sz val="10"/>
      <color indexed="8"/>
      <name val="Verdana"/>
      <family val="2"/>
    </font>
    <font>
      <b/>
      <sz val="10.5"/>
      <name val="Helvetica"/>
      <family val="2"/>
    </font>
    <font>
      <b/>
      <i/>
      <sz val="7"/>
      <name val="Helvetica"/>
    </font>
    <font>
      <b/>
      <sz val="20"/>
      <color indexed="9"/>
      <name val="Helvetica"/>
      <family val="2"/>
    </font>
    <font>
      <b/>
      <sz val="12"/>
      <name val="Helvetica"/>
      <family val="2"/>
    </font>
    <font>
      <sz val="14"/>
      <name val="Arial"/>
      <family val="2"/>
    </font>
    <font>
      <b/>
      <sz val="16"/>
      <name val="Arial"/>
      <family val="2"/>
    </font>
    <font>
      <sz val="16"/>
      <name val="Arial"/>
      <family val="2"/>
    </font>
    <font>
      <b/>
      <sz val="14"/>
      <name val="Arial"/>
      <family val="2"/>
    </font>
    <font>
      <sz val="7"/>
      <name val="Arial"/>
      <family val="2"/>
    </font>
    <font>
      <b/>
      <sz val="7"/>
      <name val="Helvetica"/>
      <family val="2"/>
    </font>
    <font>
      <b/>
      <sz val="10"/>
      <color indexed="8"/>
      <name val="Helvetica"/>
    </font>
    <font>
      <b/>
      <sz val="10"/>
      <name val="Arial"/>
      <family val="2"/>
    </font>
    <font>
      <i/>
      <u/>
      <sz val="10"/>
      <name val="Arial"/>
      <family val="2"/>
    </font>
    <font>
      <b/>
      <i/>
      <u/>
      <sz val="10"/>
      <name val="Helvetica"/>
    </font>
    <font>
      <b/>
      <sz val="10"/>
      <color indexed="11"/>
      <name val="Helvetica"/>
    </font>
    <font>
      <i/>
      <sz val="10"/>
      <name val="Helvetica"/>
    </font>
    <font>
      <b/>
      <sz val="6"/>
      <color indexed="10"/>
      <name val="Helvetica"/>
      <family val="2"/>
    </font>
    <font>
      <b/>
      <sz val="12"/>
      <color indexed="10"/>
      <name val="Helvetica"/>
      <family val="2"/>
    </font>
    <font>
      <b/>
      <sz val="10"/>
      <color indexed="10"/>
      <name val="Arial"/>
      <family val="2"/>
    </font>
    <font>
      <sz val="9"/>
      <name val="Arial"/>
      <family val="2"/>
    </font>
    <font>
      <sz val="9"/>
      <name val="Helvetica"/>
      <family val="2"/>
    </font>
    <font>
      <b/>
      <sz val="10.5"/>
      <name val="Helvetica"/>
    </font>
    <font>
      <b/>
      <i/>
      <sz val="10"/>
      <name val="Arial"/>
      <family val="2"/>
    </font>
    <font>
      <b/>
      <i/>
      <sz val="7"/>
      <name val="Arial"/>
      <family val="2"/>
    </font>
    <font>
      <sz val="10"/>
      <color theme="1"/>
      <name val="Arial"/>
      <family val="2"/>
    </font>
    <font>
      <b/>
      <sz val="10"/>
      <color theme="1"/>
      <name val="Arial"/>
      <family val="2"/>
    </font>
    <font>
      <i/>
      <sz val="10"/>
      <color theme="1"/>
      <name val="Arial"/>
      <family val="2"/>
    </font>
    <font>
      <b/>
      <vertAlign val="superscript"/>
      <sz val="10"/>
      <color theme="1"/>
      <name val="Arial"/>
      <family val="2"/>
    </font>
    <font>
      <b/>
      <sz val="12"/>
      <name val="Cambria"/>
      <family val="1"/>
    </font>
    <font>
      <b/>
      <i/>
      <sz val="12"/>
      <name val="Helvetica"/>
    </font>
    <font>
      <b/>
      <i/>
      <sz val="9"/>
      <name val="Helvetica"/>
    </font>
    <font>
      <b/>
      <sz val="12"/>
      <name val="Arial"/>
      <family val="2"/>
    </font>
    <font>
      <sz val="12"/>
      <name val="Arial"/>
      <family val="2"/>
    </font>
    <font>
      <b/>
      <i/>
      <vertAlign val="superscript"/>
      <sz val="8"/>
      <name val="Helvetica"/>
    </font>
    <font>
      <sz val="11"/>
      <color theme="1"/>
      <name val="Calibri"/>
      <family val="2"/>
      <scheme val="minor"/>
    </font>
    <font>
      <sz val="14"/>
      <name val="HElvetica"/>
    </font>
    <font>
      <b/>
      <sz val="16"/>
      <color theme="1"/>
      <name val="HElvetica"/>
    </font>
    <font>
      <b/>
      <sz val="16"/>
      <color indexed="9"/>
      <name val="Arial"/>
      <family val="2"/>
    </font>
    <font>
      <b/>
      <sz val="14"/>
      <color indexed="9"/>
      <name val="Arial"/>
      <family val="2"/>
    </font>
    <font>
      <b/>
      <sz val="10"/>
      <color theme="1"/>
      <name val="HElvetica"/>
    </font>
    <font>
      <b/>
      <sz val="14"/>
      <color theme="1"/>
      <name val="HElvetica"/>
    </font>
    <font>
      <b/>
      <sz val="8"/>
      <color theme="1"/>
      <name val="Helvetica"/>
    </font>
    <font>
      <b/>
      <sz val="8"/>
      <color theme="1"/>
      <name val="Arial"/>
      <family val="2"/>
    </font>
    <font>
      <b/>
      <i/>
      <sz val="8"/>
      <color theme="1"/>
      <name val="Arial"/>
      <family val="2"/>
    </font>
  </fonts>
  <fills count="12">
    <fill>
      <patternFill patternType="none"/>
    </fill>
    <fill>
      <patternFill patternType="gray125"/>
    </fill>
    <fill>
      <patternFill patternType="solid">
        <fgColor indexed="61"/>
        <bgColor indexed="64"/>
      </patternFill>
    </fill>
    <fill>
      <patternFill patternType="solid">
        <fgColor indexed="9"/>
        <bgColor indexed="64"/>
      </patternFill>
    </fill>
    <fill>
      <patternFill patternType="solid">
        <fgColor indexed="26"/>
        <bgColor indexed="64"/>
      </patternFill>
    </fill>
    <fill>
      <patternFill patternType="solid">
        <fgColor indexed="40"/>
        <bgColor indexed="64"/>
      </patternFill>
    </fill>
    <fill>
      <patternFill patternType="solid">
        <fgColor indexed="43"/>
        <bgColor indexed="64"/>
      </patternFill>
    </fill>
    <fill>
      <patternFill patternType="solid">
        <fgColor indexed="25"/>
        <bgColor indexed="64"/>
      </patternFill>
    </fill>
    <fill>
      <patternFill patternType="solid">
        <fgColor indexed="20"/>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ash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style="dash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bottom/>
      <diagonal/>
    </border>
    <border>
      <left style="thin">
        <color indexed="64"/>
      </left>
      <right/>
      <top style="medium">
        <color indexed="64"/>
      </top>
      <bottom/>
      <diagonal/>
    </border>
    <border>
      <left style="dashed">
        <color indexed="64"/>
      </left>
      <right/>
      <top style="medium">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tted">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dotted">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s>
  <cellStyleXfs count="9">
    <xf numFmtId="0" fontId="0" fillId="0" borderId="0"/>
    <xf numFmtId="43" fontId="81" fillId="0" borderId="0" applyFont="0" applyFill="0" applyBorder="0" applyAlignment="0" applyProtection="0"/>
    <xf numFmtId="44" fontId="81" fillId="0" borderId="0" applyFont="0" applyFill="0" applyBorder="0" applyAlignment="0" applyProtection="0"/>
    <xf numFmtId="0" fontId="43" fillId="0" borderId="0" applyNumberFormat="0" applyFill="0" applyBorder="0" applyAlignment="0" applyProtection="0">
      <alignment vertical="top"/>
      <protection locked="0"/>
    </xf>
    <xf numFmtId="0" fontId="81" fillId="0" borderId="0"/>
    <xf numFmtId="0" fontId="81" fillId="0" borderId="0"/>
    <xf numFmtId="0" fontId="22" fillId="0" borderId="0"/>
    <xf numFmtId="9" fontId="81" fillId="0" borderId="0" applyFont="0" applyFill="0" applyBorder="0" applyAlignment="0" applyProtection="0"/>
    <xf numFmtId="0" fontId="91" fillId="0" borderId="0"/>
  </cellStyleXfs>
  <cellXfs count="3035">
    <xf numFmtId="0" fontId="0" fillId="0" borderId="0" xfId="0"/>
    <xf numFmtId="0" fontId="0" fillId="0" borderId="0" xfId="0" applyBorder="1"/>
    <xf numFmtId="0" fontId="0" fillId="0" borderId="0" xfId="0" applyBorder="1" applyAlignment="1">
      <alignment vertical="center"/>
    </xf>
    <xf numFmtId="0" fontId="0" fillId="0" borderId="0" xfId="0" applyFill="1" applyBorder="1"/>
    <xf numFmtId="0" fontId="0" fillId="9" borderId="0" xfId="0" applyFill="1" applyBorder="1" applyAlignment="1">
      <alignment horizontal="left"/>
    </xf>
    <xf numFmtId="0" fontId="0" fillId="9" borderId="0" xfId="0" applyFill="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centerContinuous"/>
    </xf>
    <xf numFmtId="0" fontId="4" fillId="2" borderId="1" xfId="0" applyFont="1" applyFill="1" applyBorder="1"/>
    <xf numFmtId="0" fontId="4" fillId="2" borderId="2" xfId="0" applyFont="1" applyFill="1" applyBorder="1"/>
    <xf numFmtId="0" fontId="4" fillId="2" borderId="3" xfId="0" applyFont="1" applyFill="1" applyBorder="1"/>
    <xf numFmtId="0" fontId="4" fillId="0" borderId="0" xfId="0" applyFont="1"/>
    <xf numFmtId="0" fontId="5" fillId="2" borderId="4" xfId="0" applyFont="1" applyFill="1" applyBorder="1" applyAlignment="1">
      <alignment horizontal="centerContinuous"/>
    </xf>
    <xf numFmtId="0" fontId="6" fillId="2" borderId="0" xfId="0" applyFont="1" applyFill="1" applyBorder="1" applyAlignment="1">
      <alignment horizontal="centerContinuous"/>
    </xf>
    <xf numFmtId="0" fontId="6" fillId="2" borderId="5" xfId="0" applyFont="1" applyFill="1" applyBorder="1" applyAlignment="1">
      <alignment horizontal="centerContinuous"/>
    </xf>
    <xf numFmtId="0" fontId="4" fillId="0" borderId="0" xfId="0" applyFont="1" applyBorder="1"/>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4" fillId="0" borderId="0" xfId="0" applyFont="1" applyAlignment="1">
      <alignment horizont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0" xfId="0" applyFont="1" applyFill="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0" xfId="0" applyFont="1" applyAlignment="1">
      <alignment horizontal="center" vertical="center"/>
    </xf>
    <xf numFmtId="0" fontId="7" fillId="3" borderId="10" xfId="0" applyFont="1" applyFill="1" applyBorder="1" applyAlignment="1">
      <alignment horizontal="left"/>
    </xf>
    <xf numFmtId="0" fontId="7" fillId="3" borderId="0" xfId="0" applyFont="1" applyFill="1" applyBorder="1" applyAlignment="1">
      <alignment horizontal="center"/>
    </xf>
    <xf numFmtId="0" fontId="7" fillId="3" borderId="5" xfId="0" applyFont="1" applyFill="1" applyBorder="1" applyAlignment="1">
      <alignment horizontal="center"/>
    </xf>
    <xf numFmtId="0" fontId="4" fillId="3" borderId="4" xfId="0" applyFont="1" applyFill="1" applyBorder="1" applyAlignment="1">
      <alignment horizontal="left" vertical="top"/>
    </xf>
    <xf numFmtId="0" fontId="8" fillId="3" borderId="11" xfId="0" applyFont="1" applyFill="1" applyBorder="1" applyAlignment="1">
      <alignment horizontal="center" vertical="top"/>
    </xf>
    <xf numFmtId="0" fontId="8" fillId="3" borderId="0" xfId="0" applyFont="1" applyFill="1" applyBorder="1" applyAlignment="1">
      <alignment horizontal="center" vertical="top"/>
    </xf>
    <xf numFmtId="0" fontId="8" fillId="3" borderId="5" xfId="0" applyFont="1" applyFill="1" applyBorder="1" applyAlignment="1">
      <alignment horizontal="center" vertical="top"/>
    </xf>
    <xf numFmtId="0" fontId="4" fillId="0" borderId="0" xfId="0" applyFont="1" applyAlignment="1">
      <alignment vertical="top"/>
    </xf>
    <xf numFmtId="0" fontId="4" fillId="4" borderId="12" xfId="0" applyFont="1" applyFill="1" applyBorder="1" applyAlignment="1">
      <alignment horizontal="right"/>
    </xf>
    <xf numFmtId="0" fontId="4" fillId="4" borderId="8" xfId="0" applyFont="1" applyFill="1" applyBorder="1" applyAlignment="1">
      <alignment horizontal="center" vertical="center"/>
    </xf>
    <xf numFmtId="0" fontId="4" fillId="4" borderId="8" xfId="0" applyFont="1" applyFill="1" applyBorder="1" applyAlignment="1">
      <alignment horizontal="right"/>
    </xf>
    <xf numFmtId="0" fontId="4" fillId="4" borderId="9" xfId="0" applyFont="1" applyFill="1" applyBorder="1"/>
    <xf numFmtId="0" fontId="4" fillId="0" borderId="0" xfId="0" applyFont="1" applyAlignment="1">
      <alignment vertical="center"/>
    </xf>
    <xf numFmtId="0" fontId="4" fillId="4" borderId="13" xfId="0" applyFont="1" applyFill="1" applyBorder="1" applyAlignment="1">
      <alignment horizontal="center" vertical="center"/>
    </xf>
    <xf numFmtId="164" fontId="4" fillId="4" borderId="0" xfId="0" applyNumberFormat="1" applyFont="1" applyFill="1" applyBorder="1" applyAlignment="1">
      <alignment horizontal="right" vertical="center"/>
    </xf>
    <xf numFmtId="164" fontId="3" fillId="4" borderId="0" xfId="0" applyNumberFormat="1" applyFont="1" applyFill="1" applyBorder="1" applyAlignment="1">
      <alignment horizontal="right" vertical="center"/>
    </xf>
    <xf numFmtId="164" fontId="3" fillId="4" borderId="5" xfId="0" applyNumberFormat="1" applyFont="1" applyFill="1" applyBorder="1" applyAlignment="1">
      <alignment horizontal="right" vertical="center"/>
    </xf>
    <xf numFmtId="1" fontId="4" fillId="4" borderId="0" xfId="0" applyNumberFormat="1" applyFont="1" applyFill="1" applyBorder="1" applyAlignment="1">
      <alignment horizontal="right" vertical="center"/>
    </xf>
    <xf numFmtId="3" fontId="4" fillId="4" borderId="0"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1" fontId="3" fillId="4" borderId="5" xfId="0" applyNumberFormat="1" applyFont="1" applyFill="1" applyBorder="1" applyAlignment="1">
      <alignment horizontal="right" vertical="center"/>
    </xf>
    <xf numFmtId="1" fontId="4" fillId="4" borderId="0" xfId="0" applyNumberFormat="1" applyFont="1" applyFill="1" applyBorder="1" applyAlignment="1">
      <alignment horizontal="left" vertical="center"/>
    </xf>
    <xf numFmtId="1" fontId="3" fillId="4" borderId="5" xfId="0" applyNumberFormat="1" applyFont="1" applyFill="1" applyBorder="1" applyAlignment="1">
      <alignment vertical="center"/>
    </xf>
    <xf numFmtId="43" fontId="4" fillId="4" borderId="0" xfId="1" applyFont="1" applyFill="1" applyBorder="1" applyAlignment="1">
      <alignment horizontal="right" vertical="center"/>
    </xf>
    <xf numFmtId="0" fontId="4" fillId="4" borderId="13" xfId="0" applyFont="1" applyFill="1" applyBorder="1" applyAlignment="1">
      <alignment horizontal="center"/>
    </xf>
    <xf numFmtId="3" fontId="4" fillId="4" borderId="0" xfId="0" applyNumberFormat="1" applyFont="1" applyFill="1"/>
    <xf numFmtId="0" fontId="9" fillId="4" borderId="14" xfId="0" applyFont="1" applyFill="1" applyBorder="1"/>
    <xf numFmtId="1" fontId="9" fillId="4" borderId="15" xfId="0" applyNumberFormat="1" applyFont="1" applyFill="1" applyBorder="1" applyAlignment="1">
      <alignment horizontal="center"/>
    </xf>
    <xf numFmtId="1" fontId="9" fillId="4" borderId="16" xfId="0" applyNumberFormat="1" applyFont="1" applyFill="1" applyBorder="1" applyAlignment="1">
      <alignment horizontal="center"/>
    </xf>
    <xf numFmtId="0" fontId="9" fillId="3" borderId="0" xfId="0" applyFont="1" applyFill="1" applyBorder="1"/>
    <xf numFmtId="1" fontId="9" fillId="3" borderId="0" xfId="0" applyNumberFormat="1" applyFont="1" applyFill="1" applyBorder="1" applyAlignment="1">
      <alignment horizontal="center"/>
    </xf>
    <xf numFmtId="0" fontId="4" fillId="3" borderId="0" xfId="0" applyFont="1" applyFill="1"/>
    <xf numFmtId="0" fontId="10" fillId="0" borderId="0" xfId="0" applyFont="1" applyFill="1" applyBorder="1"/>
    <xf numFmtId="0" fontId="9" fillId="0" borderId="0" xfId="0" applyFont="1" applyFill="1" applyBorder="1" applyAlignment="1"/>
    <xf numFmtId="0" fontId="9" fillId="0" borderId="0" xfId="0" applyFont="1" applyBorder="1" applyAlignment="1"/>
    <xf numFmtId="0" fontId="11" fillId="2" borderId="7" xfId="0" applyFont="1" applyFill="1" applyBorder="1"/>
    <xf numFmtId="0" fontId="11" fillId="2" borderId="8" xfId="0" applyFont="1" applyFill="1" applyBorder="1"/>
    <xf numFmtId="0" fontId="11" fillId="2" borderId="17" xfId="0" applyFont="1" applyFill="1" applyBorder="1"/>
    <xf numFmtId="0" fontId="11" fillId="0" borderId="0" xfId="0" applyFont="1"/>
    <xf numFmtId="0" fontId="12" fillId="2" borderId="10" xfId="0" applyFont="1" applyFill="1" applyBorder="1" applyAlignment="1">
      <alignment horizontal="centerContinuous" vertical="center"/>
    </xf>
    <xf numFmtId="0" fontId="11" fillId="2" borderId="0" xfId="0" applyFont="1" applyFill="1" applyBorder="1" applyAlignment="1">
      <alignment horizontal="centerContinuous" vertical="center"/>
    </xf>
    <xf numFmtId="0" fontId="11" fillId="2" borderId="18" xfId="0" applyFont="1" applyFill="1" applyBorder="1" applyAlignment="1">
      <alignment horizontal="centerContinuous" vertical="center"/>
    </xf>
    <xf numFmtId="0" fontId="11" fillId="0" borderId="0" xfId="0" applyFont="1" applyBorder="1" applyAlignment="1">
      <alignment vertical="center"/>
    </xf>
    <xf numFmtId="0" fontId="5" fillId="2" borderId="10" xfId="0" applyFont="1" applyFill="1" applyBorder="1" applyAlignment="1">
      <alignment horizontal="centerContinuous" vertical="center"/>
    </xf>
    <xf numFmtId="0" fontId="13" fillId="2" borderId="0" xfId="0" applyFont="1" applyFill="1" applyBorder="1" applyAlignment="1">
      <alignment horizontal="centerContinuous" vertical="center"/>
    </xf>
    <xf numFmtId="0" fontId="13" fillId="2" borderId="18" xfId="0" applyFont="1" applyFill="1" applyBorder="1" applyAlignment="1">
      <alignment horizontal="centerContinuous" vertical="center"/>
    </xf>
    <xf numFmtId="0" fontId="13" fillId="0" borderId="0" xfId="0" applyFont="1" applyAlignment="1">
      <alignment vertical="center"/>
    </xf>
    <xf numFmtId="0" fontId="5" fillId="2" borderId="10" xfId="0" applyFont="1" applyFill="1" applyBorder="1" applyAlignment="1">
      <alignment horizontal="centerContinuous" vertical="top"/>
    </xf>
    <xf numFmtId="0" fontId="11" fillId="2" borderId="0" xfId="0" applyFont="1" applyFill="1" applyBorder="1" applyAlignment="1">
      <alignment horizontal="centerContinuous" vertical="top"/>
    </xf>
    <xf numFmtId="0" fontId="11" fillId="2" borderId="18" xfId="0" applyFont="1" applyFill="1" applyBorder="1" applyAlignment="1">
      <alignment horizontal="centerContinuous" vertical="top"/>
    </xf>
    <xf numFmtId="0" fontId="11" fillId="0" borderId="19" xfId="0" applyFont="1" applyFill="1" applyBorder="1"/>
    <xf numFmtId="0" fontId="11" fillId="0" borderId="7" xfId="0" applyFont="1" applyFill="1" applyBorder="1"/>
    <xf numFmtId="0" fontId="11" fillId="0" borderId="8" xfId="0" applyFont="1" applyFill="1" applyBorder="1"/>
    <xf numFmtId="0" fontId="11" fillId="0" borderId="17" xfId="0" applyFont="1" applyFill="1" applyBorder="1"/>
    <xf numFmtId="0" fontId="4" fillId="3" borderId="10" xfId="0" applyFont="1" applyFill="1" applyBorder="1" applyAlignment="1">
      <alignment horizont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0" xfId="0" applyFont="1" applyAlignment="1">
      <alignment vertical="center"/>
    </xf>
    <xf numFmtId="0" fontId="7" fillId="0" borderId="10" xfId="0" applyFont="1" applyFill="1" applyBorder="1" applyAlignment="1">
      <alignment horizontal="center"/>
    </xf>
    <xf numFmtId="0" fontId="7" fillId="0" borderId="0" xfId="0" applyFont="1" applyFill="1" applyBorder="1" applyAlignment="1">
      <alignment horizontal="center"/>
    </xf>
    <xf numFmtId="0" fontId="7" fillId="0" borderId="18" xfId="0" applyFont="1" applyFill="1" applyBorder="1" applyAlignment="1">
      <alignment horizontal="center"/>
    </xf>
    <xf numFmtId="0" fontId="11" fillId="0" borderId="0" xfId="0" applyFont="1" applyAlignment="1"/>
    <xf numFmtId="0" fontId="4" fillId="3" borderId="20" xfId="0" applyFont="1" applyFill="1" applyBorder="1" applyAlignment="1">
      <alignment horizontal="center"/>
    </xf>
    <xf numFmtId="0" fontId="14" fillId="0" borderId="21" xfId="0" applyFont="1" applyFill="1" applyBorder="1" applyAlignment="1">
      <alignment horizontal="center" vertical="top"/>
    </xf>
    <xf numFmtId="0" fontId="15" fillId="0" borderId="21" xfId="0" applyFont="1" applyFill="1" applyBorder="1" applyAlignment="1">
      <alignment horizontal="center" vertical="top"/>
    </xf>
    <xf numFmtId="0" fontId="14" fillId="0" borderId="22" xfId="0" applyFont="1" applyFill="1" applyBorder="1" applyAlignment="1">
      <alignment horizontal="center" vertical="top"/>
    </xf>
    <xf numFmtId="0" fontId="11" fillId="4" borderId="23" xfId="0" applyFont="1" applyFill="1" applyBorder="1"/>
    <xf numFmtId="0" fontId="11" fillId="4" borderId="0" xfId="0" applyFont="1" applyFill="1" applyBorder="1"/>
    <xf numFmtId="0" fontId="11" fillId="4" borderId="18" xfId="0" applyFont="1" applyFill="1" applyBorder="1"/>
    <xf numFmtId="0" fontId="11" fillId="4" borderId="23" xfId="0" applyNumberFormat="1" applyFont="1" applyFill="1" applyBorder="1" applyAlignment="1">
      <alignment horizontal="center" vertical="center"/>
    </xf>
    <xf numFmtId="165" fontId="11" fillId="4" borderId="0" xfId="0" applyNumberFormat="1" applyFont="1" applyFill="1" applyBorder="1" applyAlignment="1">
      <alignment horizontal="right" vertical="center"/>
    </xf>
    <xf numFmtId="165" fontId="11" fillId="4" borderId="18" xfId="0" applyNumberFormat="1" applyFont="1" applyFill="1" applyBorder="1" applyAlignment="1">
      <alignment horizontal="right" vertical="center"/>
    </xf>
    <xf numFmtId="49" fontId="11" fillId="4" borderId="23" xfId="0" applyNumberFormat="1" applyFont="1" applyFill="1" applyBorder="1" applyAlignment="1">
      <alignment horizontal="center" vertical="center"/>
    </xf>
    <xf numFmtId="166" fontId="11" fillId="4" borderId="0" xfId="0" applyNumberFormat="1" applyFont="1" applyFill="1" applyBorder="1" applyAlignment="1">
      <alignment horizontal="right" vertical="center"/>
    </xf>
    <xf numFmtId="166" fontId="11" fillId="4" borderId="18" xfId="0" applyNumberFormat="1" applyFont="1" applyFill="1" applyBorder="1" applyAlignment="1">
      <alignment horizontal="right" vertical="center"/>
    </xf>
    <xf numFmtId="0" fontId="11" fillId="4" borderId="20" xfId="0" applyFont="1" applyFill="1" applyBorder="1"/>
    <xf numFmtId="0" fontId="11" fillId="4" borderId="21" xfId="0" applyFont="1" applyFill="1" applyBorder="1"/>
    <xf numFmtId="0" fontId="11" fillId="4" borderId="22" xfId="0" applyFont="1" applyFill="1" applyBorder="1"/>
    <xf numFmtId="0" fontId="11" fillId="0" borderId="0" xfId="0" applyFont="1" applyFill="1" applyBorder="1"/>
    <xf numFmtId="0" fontId="11" fillId="0" borderId="0" xfId="0" applyFont="1" applyFill="1"/>
    <xf numFmtId="0" fontId="7" fillId="0" borderId="0" xfId="0" applyFont="1" applyFill="1" applyAlignment="1">
      <alignment vertical="center"/>
    </xf>
    <xf numFmtId="0" fontId="11" fillId="0" borderId="0" xfId="0" applyFont="1" applyFill="1" applyAlignment="1">
      <alignment vertical="center"/>
    </xf>
    <xf numFmtId="0" fontId="7" fillId="0" borderId="0" xfId="0" applyFont="1"/>
    <xf numFmtId="0" fontId="16" fillId="2" borderId="17" xfId="0" applyFont="1" applyFill="1" applyBorder="1" applyAlignment="1">
      <alignment horizontal="center"/>
    </xf>
    <xf numFmtId="0" fontId="5" fillId="2" borderId="18" xfId="0" applyFont="1" applyFill="1" applyBorder="1" applyAlignment="1">
      <alignment horizontal="center" vertic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24" xfId="0" applyFont="1" applyFill="1" applyBorder="1" applyAlignment="1">
      <alignment horizontal="center"/>
    </xf>
    <xf numFmtId="0" fontId="4" fillId="0" borderId="17" xfId="0" applyFont="1" applyFill="1" applyBorder="1" applyAlignment="1">
      <alignment horizontal="center"/>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8" xfId="0" applyFont="1" applyFill="1" applyBorder="1" applyAlignment="1">
      <alignment horizontal="center" vertical="center"/>
    </xf>
    <xf numFmtId="0" fontId="9" fillId="0" borderId="10" xfId="0" applyFont="1" applyFill="1" applyBorder="1" applyAlignment="1">
      <alignment horizontal="left"/>
    </xf>
    <xf numFmtId="0" fontId="9" fillId="0" borderId="0" xfId="0" applyFont="1" applyFill="1" applyBorder="1" applyAlignment="1">
      <alignment horizontal="left"/>
    </xf>
    <xf numFmtId="0" fontId="19" fillId="0" borderId="0" xfId="0" applyFont="1" applyFill="1" applyBorder="1" applyAlignment="1">
      <alignment horizontal="center"/>
    </xf>
    <xf numFmtId="0" fontId="9" fillId="0" borderId="11" xfId="0" applyFont="1" applyFill="1" applyBorder="1" applyAlignment="1">
      <alignment horizontal="left" vertical="top"/>
    </xf>
    <xf numFmtId="0" fontId="9" fillId="0" borderId="21" xfId="0" applyFont="1" applyFill="1" applyBorder="1" applyAlignment="1">
      <alignment horizontal="left" vertical="top"/>
    </xf>
    <xf numFmtId="0" fontId="19" fillId="0" borderId="26" xfId="0" applyFont="1" applyFill="1" applyBorder="1" applyAlignment="1">
      <alignment horizontal="center" vertical="top"/>
    </xf>
    <xf numFmtId="0" fontId="19" fillId="0" borderId="21" xfId="0" applyFont="1" applyFill="1" applyBorder="1" applyAlignment="1">
      <alignment horizontal="center" vertical="top"/>
    </xf>
    <xf numFmtId="0" fontId="19" fillId="0" borderId="22" xfId="0" applyFont="1" applyFill="1" applyBorder="1" applyAlignment="1">
      <alignment horizontal="center" vertical="top"/>
    </xf>
    <xf numFmtId="0" fontId="9" fillId="4" borderId="10" xfId="0" applyFont="1" applyFill="1" applyBorder="1" applyAlignment="1">
      <alignment horizontal="left"/>
    </xf>
    <xf numFmtId="0" fontId="9" fillId="4" borderId="0" xfId="0" applyFont="1" applyFill="1" applyBorder="1" applyAlignment="1">
      <alignment horizontal="left"/>
    </xf>
    <xf numFmtId="0" fontId="9" fillId="4" borderId="25" xfId="0" applyFont="1" applyFill="1" applyBorder="1" applyAlignment="1">
      <alignment horizontal="center" vertical="center"/>
    </xf>
    <xf numFmtId="0" fontId="9" fillId="4" borderId="0" xfId="0" applyFont="1" applyFill="1" applyBorder="1" applyAlignment="1">
      <alignment horizontal="right"/>
    </xf>
    <xf numFmtId="0" fontId="9" fillId="4" borderId="0" xfId="0" applyFont="1" applyFill="1" applyBorder="1"/>
    <xf numFmtId="167" fontId="3" fillId="4" borderId="0" xfId="0" applyNumberFormat="1" applyFont="1" applyFill="1" applyBorder="1" applyAlignment="1">
      <alignment vertical="center"/>
    </xf>
    <xf numFmtId="167" fontId="3" fillId="4" borderId="18" xfId="0" applyNumberFormat="1" applyFont="1" applyFill="1" applyBorder="1" applyAlignment="1">
      <alignment vertical="center"/>
    </xf>
    <xf numFmtId="0" fontId="4" fillId="4" borderId="10" xfId="0" applyFont="1" applyFill="1" applyBorder="1" applyAlignment="1">
      <alignment horizontal="center" vertical="center"/>
    </xf>
    <xf numFmtId="0" fontId="21" fillId="4" borderId="18" xfId="0" applyFont="1" applyFill="1" applyBorder="1" applyAlignment="1">
      <alignment horizontal="left" vertical="center"/>
    </xf>
    <xf numFmtId="168" fontId="21" fillId="4" borderId="27" xfId="0" applyNumberFormat="1" applyFont="1" applyFill="1" applyBorder="1" applyAlignment="1">
      <alignment vertical="center"/>
    </xf>
    <xf numFmtId="168" fontId="21" fillId="4" borderId="0" xfId="0" applyNumberFormat="1" applyFont="1" applyFill="1" applyBorder="1" applyAlignment="1">
      <alignment vertical="center"/>
    </xf>
    <xf numFmtId="169" fontId="21" fillId="4" borderId="0" xfId="2" applyNumberFormat="1" applyFont="1" applyFill="1" applyBorder="1" applyAlignment="1">
      <alignment vertical="center"/>
    </xf>
    <xf numFmtId="170" fontId="21" fillId="4" borderId="0" xfId="1" applyNumberFormat="1" applyFont="1" applyFill="1" applyBorder="1" applyAlignment="1">
      <alignment horizontal="right" vertical="center"/>
    </xf>
    <xf numFmtId="170" fontId="3" fillId="4" borderId="18" xfId="1" applyNumberFormat="1" applyFont="1" applyFill="1" applyBorder="1" applyAlignment="1">
      <alignment vertical="center"/>
    </xf>
    <xf numFmtId="171" fontId="21" fillId="4" borderId="0" xfId="1" applyNumberFormat="1" applyFont="1" applyFill="1" applyBorder="1" applyAlignment="1">
      <alignment horizontal="right" vertical="center"/>
    </xf>
    <xf numFmtId="171" fontId="4" fillId="4" borderId="18" xfId="1" applyNumberFormat="1" applyFont="1" applyFill="1" applyBorder="1" applyAlignment="1">
      <alignment vertical="center"/>
    </xf>
    <xf numFmtId="172" fontId="21" fillId="4" borderId="0" xfId="1" applyNumberFormat="1" applyFont="1" applyFill="1" applyBorder="1" applyAlignment="1">
      <alignment horizontal="right" vertical="center"/>
    </xf>
    <xf numFmtId="173" fontId="21" fillId="4" borderId="0" xfId="1" applyNumberFormat="1" applyFont="1" applyFill="1" applyBorder="1" applyAlignment="1">
      <alignment horizontal="right" vertical="center"/>
    </xf>
    <xf numFmtId="172" fontId="3" fillId="4" borderId="18" xfId="1" applyNumberFormat="1" applyFont="1" applyFill="1" applyBorder="1" applyAlignment="1">
      <alignment vertical="center"/>
    </xf>
    <xf numFmtId="0" fontId="9" fillId="4" borderId="11" xfId="0" applyFont="1" applyFill="1" applyBorder="1" applyAlignment="1">
      <alignment horizontal="center"/>
    </xf>
    <xf numFmtId="0" fontId="9" fillId="4" borderId="22" xfId="0" applyFont="1" applyFill="1" applyBorder="1" applyAlignment="1">
      <alignment horizontal="left"/>
    </xf>
    <xf numFmtId="0" fontId="18" fillId="4" borderId="26" xfId="0" applyFont="1" applyFill="1" applyBorder="1" applyAlignment="1">
      <alignment horizontal="right"/>
    </xf>
    <xf numFmtId="0" fontId="18" fillId="4" borderId="21" xfId="0" applyFont="1" applyFill="1" applyBorder="1" applyAlignment="1">
      <alignment horizontal="right"/>
    </xf>
    <xf numFmtId="0" fontId="4" fillId="4" borderId="21" xfId="0" applyFont="1" applyFill="1" applyBorder="1"/>
    <xf numFmtId="0" fontId="4" fillId="4" borderId="22" xfId="0" applyFont="1" applyFill="1" applyBorder="1"/>
    <xf numFmtId="0" fontId="9" fillId="0" borderId="0" xfId="0" applyFont="1" applyFill="1" applyBorder="1"/>
    <xf numFmtId="168" fontId="9" fillId="0" borderId="0" xfId="0" applyNumberFormat="1" applyFont="1" applyFill="1" applyBorder="1" applyAlignment="1"/>
    <xf numFmtId="173" fontId="9" fillId="0" borderId="0" xfId="0" applyNumberFormat="1" applyFont="1" applyFill="1" applyBorder="1" applyAlignment="1"/>
    <xf numFmtId="0" fontId="4" fillId="0" borderId="0" xfId="0" applyFont="1" applyFill="1"/>
    <xf numFmtId="169" fontId="9" fillId="0" borderId="0" xfId="0" applyNumberFormat="1" applyFont="1" applyFill="1" applyBorder="1" applyAlignment="1"/>
    <xf numFmtId="168" fontId="23" fillId="0" borderId="0" xfId="0" applyNumberFormat="1" applyFont="1" applyFill="1" applyBorder="1" applyAlignment="1">
      <alignment vertical="center"/>
    </xf>
    <xf numFmtId="168" fontId="23" fillId="0" borderId="0" xfId="0" applyNumberFormat="1" applyFont="1" applyFill="1" applyBorder="1" applyAlignment="1">
      <alignment horizontal="right" vertical="center"/>
    </xf>
    <xf numFmtId="0" fontId="7" fillId="0" borderId="0" xfId="0" applyFont="1" applyFill="1" applyBorder="1"/>
    <xf numFmtId="0" fontId="4" fillId="0" borderId="0" xfId="0" applyFont="1" applyFill="1" applyBorder="1"/>
    <xf numFmtId="0" fontId="23" fillId="0" borderId="0" xfId="0" applyFont="1" applyFill="1" applyBorder="1"/>
    <xf numFmtId="168" fontId="4" fillId="0" borderId="0" xfId="0" applyNumberFormat="1" applyFont="1" applyBorder="1"/>
    <xf numFmtId="168" fontId="23" fillId="0" borderId="0" xfId="0" applyNumberFormat="1" applyFont="1" applyFill="1" applyBorder="1"/>
    <xf numFmtId="168" fontId="0" fillId="0" borderId="0" xfId="0" applyNumberFormat="1"/>
    <xf numFmtId="173" fontId="0" fillId="0" borderId="0" xfId="0" applyNumberFormat="1"/>
    <xf numFmtId="0" fontId="4" fillId="2" borderId="28" xfId="0" applyFont="1" applyFill="1" applyBorder="1" applyAlignment="1">
      <alignment horizontal="left"/>
    </xf>
    <xf numFmtId="0" fontId="4" fillId="2" borderId="21" xfId="0" applyFont="1" applyFill="1" applyBorder="1" applyAlignment="1">
      <alignment horizontal="left"/>
    </xf>
    <xf numFmtId="0" fontId="4" fillId="2" borderId="21" xfId="0" applyFont="1" applyFill="1" applyBorder="1"/>
    <xf numFmtId="0" fontId="4" fillId="2" borderId="29" xfId="0" applyFont="1" applyFill="1" applyBorder="1"/>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0" xfId="0" applyFont="1" applyFill="1" applyBorder="1"/>
    <xf numFmtId="0" fontId="4" fillId="0" borderId="8" xfId="0" applyFont="1" applyFill="1" applyBorder="1"/>
    <xf numFmtId="0" fontId="9" fillId="0" borderId="8" xfId="0" applyFont="1" applyFill="1" applyBorder="1" applyAlignment="1">
      <alignment horizontal="center" vertical="center"/>
    </xf>
    <xf numFmtId="0" fontId="4" fillId="0" borderId="30" xfId="0" applyFont="1" applyFill="1" applyBorder="1" applyAlignment="1">
      <alignment vertical="center"/>
    </xf>
    <xf numFmtId="0" fontId="9" fillId="0" borderId="9" xfId="0" applyFont="1" applyFill="1" applyBorder="1" applyAlignment="1">
      <alignment vertical="center"/>
    </xf>
    <xf numFmtId="0" fontId="0" fillId="0" borderId="10" xfId="0" applyBorder="1"/>
    <xf numFmtId="0" fontId="17" fillId="0" borderId="31" xfId="0" applyFont="1" applyFill="1" applyBorder="1" applyAlignment="1">
      <alignment horizontal="centerContinuous"/>
    </xf>
    <xf numFmtId="0" fontId="17" fillId="0" borderId="0" xfId="0" applyFont="1" applyFill="1" applyBorder="1" applyAlignment="1">
      <alignment horizontal="centerContinuous"/>
    </xf>
    <xf numFmtId="0" fontId="4" fillId="0" borderId="0" xfId="0" applyFont="1" applyFill="1" applyBorder="1" applyAlignment="1">
      <alignment horizontal="centerContinuous"/>
    </xf>
    <xf numFmtId="0" fontId="4" fillId="0" borderId="5" xfId="0" applyFont="1" applyFill="1" applyBorder="1" applyAlignment="1">
      <alignment horizontal="centerContinuous"/>
    </xf>
    <xf numFmtId="0" fontId="17" fillId="0" borderId="31" xfId="0" applyFont="1" applyFill="1" applyBorder="1" applyAlignment="1">
      <alignment horizontal="centerContinuous" vertical="top"/>
    </xf>
    <xf numFmtId="0" fontId="17" fillId="0" borderId="0" xfId="0" applyFont="1" applyFill="1" applyBorder="1" applyAlignment="1">
      <alignment horizontal="centerContinuous" vertical="top"/>
    </xf>
    <xf numFmtId="0" fontId="4" fillId="0" borderId="0" xfId="0" applyFont="1" applyFill="1" applyBorder="1" applyAlignment="1">
      <alignment horizontal="centerContinuous" vertical="top"/>
    </xf>
    <xf numFmtId="0" fontId="4" fillId="0" borderId="5" xfId="0" applyFont="1" applyFill="1" applyBorder="1" applyAlignment="1">
      <alignment horizontal="centerContinuous" vertical="top"/>
    </xf>
    <xf numFmtId="0" fontId="9" fillId="0" borderId="28" xfId="0" applyFont="1" applyFill="1" applyBorder="1" applyAlignment="1">
      <alignment horizontal="left" vertical="top"/>
    </xf>
    <xf numFmtId="0" fontId="9" fillId="0" borderId="11" xfId="0" applyFont="1" applyFill="1" applyBorder="1" applyAlignment="1">
      <alignment horizontal="center" vertical="top"/>
    </xf>
    <xf numFmtId="0" fontId="9" fillId="0" borderId="21" xfId="0" applyFont="1" applyFill="1" applyBorder="1" applyAlignment="1">
      <alignment horizontal="center" vertical="top"/>
    </xf>
    <xf numFmtId="0" fontId="4" fillId="0" borderId="32" xfId="0" applyFont="1" applyFill="1" applyBorder="1"/>
    <xf numFmtId="0" fontId="4" fillId="0" borderId="21" xfId="0" applyFont="1" applyFill="1" applyBorder="1"/>
    <xf numFmtId="0" fontId="9" fillId="0" borderId="21" xfId="0" applyFont="1" applyFill="1" applyBorder="1" applyAlignment="1">
      <alignment vertical="top"/>
    </xf>
    <xf numFmtId="0" fontId="4" fillId="0" borderId="29" xfId="0" applyFont="1" applyFill="1" applyBorder="1" applyAlignment="1">
      <alignment vertical="top"/>
    </xf>
    <xf numFmtId="0" fontId="9" fillId="4" borderId="4" xfId="0" applyFont="1" applyFill="1" applyBorder="1" applyAlignment="1"/>
    <xf numFmtId="0" fontId="9" fillId="4" borderId="18" xfId="0" applyFont="1" applyFill="1" applyBorder="1" applyAlignment="1"/>
    <xf numFmtId="0" fontId="9" fillId="4" borderId="0" xfId="0" applyFont="1" applyFill="1" applyBorder="1" applyAlignment="1">
      <alignment horizontal="center" vertical="center"/>
    </xf>
    <xf numFmtId="174" fontId="21" fillId="4" borderId="31" xfId="0" applyNumberFormat="1" applyFont="1" applyFill="1" applyBorder="1" applyAlignment="1">
      <alignment horizontal="right" vertical="center"/>
    </xf>
    <xf numFmtId="0" fontId="4" fillId="4" borderId="30" xfId="0" applyFont="1" applyFill="1" applyBorder="1"/>
    <xf numFmtId="0" fontId="4" fillId="4" borderId="0" xfId="0" applyFont="1" applyFill="1" applyBorder="1"/>
    <xf numFmtId="0" fontId="4" fillId="4" borderId="5" xfId="0" applyFont="1" applyFill="1" applyBorder="1"/>
    <xf numFmtId="0" fontId="17" fillId="4" borderId="4" xfId="0" applyFont="1" applyFill="1" applyBorder="1" applyAlignment="1">
      <alignment horizontal="center" vertical="center"/>
    </xf>
    <xf numFmtId="5" fontId="21" fillId="4" borderId="10" xfId="2" applyNumberFormat="1" applyFont="1" applyFill="1" applyBorder="1" applyAlignment="1">
      <alignment horizontal="right" vertical="center"/>
    </xf>
    <xf numFmtId="175" fontId="21" fillId="4" borderId="0" xfId="0" applyNumberFormat="1" applyFont="1" applyFill="1" applyBorder="1" applyAlignment="1">
      <alignment vertical="center"/>
    </xf>
    <xf numFmtId="171" fontId="21" fillId="4" borderId="31" xfId="1" quotePrefix="1" applyNumberFormat="1" applyFont="1" applyFill="1" applyBorder="1" applyAlignment="1">
      <alignment horizontal="right" vertical="center"/>
    </xf>
    <xf numFmtId="174" fontId="21" fillId="4" borderId="0" xfId="0" applyNumberFormat="1" applyFont="1" applyFill="1" applyBorder="1" applyAlignment="1">
      <alignment horizontal="right" vertical="center"/>
    </xf>
    <xf numFmtId="5" fontId="21" fillId="4" borderId="31" xfId="2" applyNumberFormat="1" applyFont="1" applyFill="1" applyBorder="1" applyAlignment="1">
      <alignment vertical="center"/>
    </xf>
    <xf numFmtId="177" fontId="21" fillId="4" borderId="5" xfId="0" applyNumberFormat="1" applyFont="1" applyFill="1" applyBorder="1" applyAlignment="1">
      <alignment vertical="center"/>
    </xf>
    <xf numFmtId="175" fontId="21" fillId="4" borderId="10" xfId="0" applyNumberFormat="1" applyFont="1" applyFill="1" applyBorder="1" applyAlignment="1">
      <alignment horizontal="right" vertical="center"/>
    </xf>
    <xf numFmtId="178" fontId="21" fillId="4" borderId="0" xfId="0" applyNumberFormat="1" applyFont="1" applyFill="1" applyBorder="1" applyAlignment="1">
      <alignment horizontal="right" vertical="center"/>
    </xf>
    <xf numFmtId="171" fontId="21" fillId="4" borderId="31" xfId="1" applyNumberFormat="1" applyFont="1" applyFill="1" applyBorder="1" applyAlignment="1">
      <alignment vertical="center"/>
    </xf>
    <xf numFmtId="179" fontId="21" fillId="4" borderId="0" xfId="0" applyNumberFormat="1" applyFont="1" applyFill="1" applyBorder="1" applyAlignment="1">
      <alignment vertical="center"/>
    </xf>
    <xf numFmtId="171" fontId="21" fillId="4" borderId="10" xfId="1" applyNumberFormat="1" applyFont="1" applyFill="1" applyBorder="1" applyAlignment="1">
      <alignment horizontal="right" vertical="center"/>
    </xf>
    <xf numFmtId="171" fontId="21" fillId="4" borderId="0" xfId="1" applyNumberFormat="1" applyFont="1" applyFill="1" applyBorder="1" applyAlignment="1">
      <alignment horizontal="center" vertical="center"/>
    </xf>
    <xf numFmtId="171" fontId="21" fillId="4" borderId="31" xfId="1" applyNumberFormat="1" applyFont="1" applyFill="1" applyBorder="1" applyAlignment="1">
      <alignment horizontal="right" vertical="center"/>
    </xf>
    <xf numFmtId="171" fontId="21" fillId="4" borderId="0" xfId="1" applyNumberFormat="1" applyFont="1" applyFill="1" applyBorder="1" applyAlignment="1">
      <alignment vertical="center"/>
    </xf>
    <xf numFmtId="164" fontId="21" fillId="4" borderId="31" xfId="1" quotePrefix="1" applyNumberFormat="1" applyFont="1" applyFill="1" applyBorder="1" applyAlignment="1">
      <alignment horizontal="right" vertical="center"/>
    </xf>
    <xf numFmtId="177" fontId="21" fillId="4" borderId="27" xfId="0" applyNumberFormat="1" applyFont="1" applyFill="1" applyBorder="1" applyAlignment="1">
      <alignment vertical="center"/>
    </xf>
    <xf numFmtId="164" fontId="21" fillId="4" borderId="31" xfId="1" quotePrefix="1" applyNumberFormat="1" applyFont="1" applyFill="1" applyBorder="1" applyAlignment="1">
      <alignment horizontal="center" vertical="center"/>
    </xf>
    <xf numFmtId="0" fontId="4" fillId="4" borderId="33" xfId="0" applyFont="1" applyFill="1" applyBorder="1" applyAlignment="1"/>
    <xf numFmtId="0" fontId="4" fillId="4" borderId="34" xfId="0" applyFont="1" applyFill="1" applyBorder="1" applyAlignment="1"/>
    <xf numFmtId="5" fontId="4" fillId="4" borderId="15" xfId="0" applyNumberFormat="1" applyFont="1" applyFill="1" applyBorder="1" applyAlignment="1">
      <alignment horizontal="right" vertical="center"/>
    </xf>
    <xf numFmtId="0" fontId="4" fillId="4" borderId="15" xfId="0" applyFont="1" applyFill="1" applyBorder="1" applyAlignment="1">
      <alignment horizontal="right" vertical="center"/>
    </xf>
    <xf numFmtId="0" fontId="4" fillId="4" borderId="35" xfId="0" applyFont="1" applyFill="1" applyBorder="1" applyAlignment="1">
      <alignment vertical="center"/>
    </xf>
    <xf numFmtId="0" fontId="4" fillId="4" borderId="15" xfId="0" applyFont="1" applyFill="1" applyBorder="1" applyAlignment="1">
      <alignment vertical="center"/>
    </xf>
    <xf numFmtId="0" fontId="4" fillId="4" borderId="35" xfId="0" applyFont="1" applyFill="1" applyBorder="1" applyAlignment="1">
      <alignment horizontal="right" vertical="center"/>
    </xf>
    <xf numFmtId="0" fontId="4" fillId="4" borderId="16" xfId="0" applyFont="1" applyFill="1" applyBorder="1" applyAlignment="1">
      <alignment horizontal="right" vertical="center"/>
    </xf>
    <xf numFmtId="171" fontId="4" fillId="0" borderId="2" xfId="0" applyNumberFormat="1" applyFont="1" applyFill="1" applyBorder="1"/>
    <xf numFmtId="0" fontId="7" fillId="0" borderId="0" xfId="0" applyFont="1" applyFill="1" applyBorder="1" applyAlignment="1">
      <alignment vertical="center"/>
    </xf>
    <xf numFmtId="0" fontId="4" fillId="0" borderId="0" xfId="0" applyFont="1" applyFill="1" applyAlignment="1">
      <alignment vertical="center"/>
    </xf>
    <xf numFmtId="0" fontId="10" fillId="0" borderId="0" xfId="0" applyFont="1" applyAlignment="1">
      <alignment vertical="center"/>
    </xf>
    <xf numFmtId="0" fontId="7" fillId="0" borderId="0" xfId="0" applyFont="1" applyAlignment="1">
      <alignment vertical="center"/>
    </xf>
    <xf numFmtId="0" fontId="20" fillId="0" borderId="0" xfId="0" applyFont="1" applyAlignment="1">
      <alignment horizontal="left" vertical="center"/>
    </xf>
    <xf numFmtId="0" fontId="7" fillId="0" borderId="0" xfId="0" applyFont="1" applyAlignment="1">
      <alignment horizontal="left" vertical="center"/>
    </xf>
    <xf numFmtId="0" fontId="4" fillId="0" borderId="0" xfId="0" applyFont="1" applyFill="1" applyBorder="1" applyAlignment="1">
      <alignment horizontal="center"/>
    </xf>
    <xf numFmtId="0" fontId="0" fillId="0" borderId="0" xfId="0" applyFill="1"/>
    <xf numFmtId="171" fontId="3" fillId="0" borderId="0" xfId="1" applyNumberFormat="1" applyFont="1" applyFill="1" applyBorder="1" applyAlignment="1">
      <alignment vertical="center"/>
    </xf>
    <xf numFmtId="4" fontId="3" fillId="0" borderId="0" xfId="1" applyNumberFormat="1" applyFont="1" applyFill="1" applyBorder="1" applyAlignment="1">
      <alignment vertical="center"/>
    </xf>
    <xf numFmtId="43" fontId="0" fillId="0" borderId="0" xfId="0" applyNumberFormat="1"/>
    <xf numFmtId="180" fontId="0" fillId="0" borderId="0" xfId="0" applyNumberFormat="1"/>
    <xf numFmtId="39" fontId="0" fillId="0" borderId="0" xfId="0" applyNumberFormat="1"/>
    <xf numFmtId="171" fontId="0" fillId="0" borderId="0" xfId="0" applyNumberFormat="1" applyFill="1"/>
    <xf numFmtId="5" fontId="0" fillId="0" borderId="0" xfId="0" applyNumberFormat="1" applyFill="1"/>
    <xf numFmtId="5" fontId="4" fillId="0" borderId="0" xfId="0" applyNumberFormat="1" applyFont="1"/>
    <xf numFmtId="4" fontId="4" fillId="0" borderId="0" xfId="0" applyNumberFormat="1" applyFont="1"/>
    <xf numFmtId="0" fontId="5" fillId="2" borderId="33" xfId="0" applyFont="1" applyFill="1" applyBorder="1" applyAlignment="1">
      <alignment horizontal="center" vertical="top"/>
    </xf>
    <xf numFmtId="0" fontId="5" fillId="2" borderId="15" xfId="0" applyFont="1" applyFill="1" applyBorder="1" applyAlignment="1">
      <alignment horizontal="center" vertical="top"/>
    </xf>
    <xf numFmtId="0" fontId="5" fillId="2" borderId="16" xfId="0" applyFont="1" applyFill="1" applyBorder="1" applyAlignment="1">
      <alignment horizontal="center" vertical="top"/>
    </xf>
    <xf numFmtId="0" fontId="4" fillId="0" borderId="4" xfId="0" applyFont="1" applyFill="1" applyBorder="1"/>
    <xf numFmtId="0" fontId="4" fillId="0" borderId="0" xfId="0" applyFont="1" applyFill="1" applyBorder="1" applyAlignment="1">
      <alignment horizontal="left"/>
    </xf>
    <xf numFmtId="0" fontId="4" fillId="0" borderId="10" xfId="0" applyFont="1" applyFill="1" applyBorder="1" applyAlignment="1">
      <alignment horizontal="left"/>
    </xf>
    <xf numFmtId="0" fontId="4" fillId="0" borderId="5" xfId="0" applyFont="1" applyFill="1" applyBorder="1"/>
    <xf numFmtId="0" fontId="4" fillId="0" borderId="4" xfId="0" applyFont="1" applyFill="1" applyBorder="1" applyAlignment="1">
      <alignment vertical="center"/>
    </xf>
    <xf numFmtId="0" fontId="4"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9" fillId="0" borderId="4" xfId="0" applyFont="1" applyFill="1" applyBorder="1" applyAlignment="1">
      <alignment horizontal="centerContinuous" vertical="center"/>
    </xf>
    <xf numFmtId="0" fontId="9" fillId="0" borderId="0" xfId="0" applyFont="1" applyFill="1" applyBorder="1" applyAlignment="1">
      <alignment horizontal="centerContinuous" vertical="center"/>
    </xf>
    <xf numFmtId="0" fontId="9" fillId="0" borderId="10" xfId="0" applyFont="1" applyFill="1" applyBorder="1" applyAlignment="1">
      <alignment horizontal="centerContinuous"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28" xfId="0" applyFont="1" applyFill="1" applyBorder="1" applyAlignment="1">
      <alignment vertical="center"/>
    </xf>
    <xf numFmtId="0" fontId="9" fillId="0" borderId="21" xfId="0" applyFont="1" applyFill="1" applyBorder="1" applyAlignment="1">
      <alignment horizontal="left" vertical="center"/>
    </xf>
    <xf numFmtId="0" fontId="9" fillId="0" borderId="11" xfId="0" applyFont="1" applyFill="1" applyBorder="1" applyAlignment="1">
      <alignment horizontal="left" vertical="center"/>
    </xf>
    <xf numFmtId="0" fontId="9" fillId="0" borderId="21" xfId="0" applyFont="1" applyFill="1" applyBorder="1" applyAlignment="1">
      <alignment horizontal="center" vertical="center"/>
    </xf>
    <xf numFmtId="0" fontId="4" fillId="0" borderId="29" xfId="0" applyFont="1" applyFill="1" applyBorder="1" applyAlignment="1">
      <alignment vertical="center"/>
    </xf>
    <xf numFmtId="0" fontId="3" fillId="4" borderId="4" xfId="0" applyFont="1" applyFill="1" applyBorder="1"/>
    <xf numFmtId="0" fontId="25" fillId="4" borderId="18" xfId="0" applyFont="1" applyFill="1" applyBorder="1" applyAlignment="1"/>
    <xf numFmtId="0" fontId="25" fillId="4" borderId="0" xfId="0" applyFont="1" applyFill="1" applyBorder="1" applyAlignment="1"/>
    <xf numFmtId="0" fontId="25" fillId="4" borderId="0" xfId="0" applyFont="1" applyFill="1" applyBorder="1" applyAlignment="1">
      <alignment horizontal="center" vertical="center"/>
    </xf>
    <xf numFmtId="0" fontId="3" fillId="4" borderId="5" xfId="0" applyFont="1" applyFill="1" applyBorder="1"/>
    <xf numFmtId="0" fontId="3" fillId="4" borderId="4" xfId="0" quotePrefix="1" applyNumberFormat="1" applyFont="1" applyFill="1" applyBorder="1" applyAlignment="1">
      <alignment horizontal="center" vertical="center"/>
    </xf>
    <xf numFmtId="0" fontId="3" fillId="4" borderId="18" xfId="0" applyFont="1" applyFill="1" applyBorder="1" applyAlignment="1">
      <alignment horizontal="left" vertical="center"/>
    </xf>
    <xf numFmtId="181" fontId="3" fillId="4" borderId="0" xfId="0" applyNumberFormat="1" applyFont="1" applyFill="1" applyBorder="1" applyAlignment="1">
      <alignment horizontal="right" vertical="center"/>
    </xf>
    <xf numFmtId="182" fontId="3" fillId="4" borderId="0" xfId="0" applyNumberFormat="1" applyFont="1" applyFill="1" applyBorder="1" applyAlignment="1">
      <alignment horizontal="center" vertical="center"/>
    </xf>
    <xf numFmtId="183" fontId="3" fillId="4" borderId="0" xfId="0" applyNumberFormat="1" applyFont="1" applyFill="1" applyBorder="1" applyAlignment="1">
      <alignment vertical="center"/>
    </xf>
    <xf numFmtId="164" fontId="3" fillId="4" borderId="0" xfId="1" applyNumberFormat="1" applyFont="1" applyFill="1" applyBorder="1" applyAlignment="1">
      <alignment horizontal="right" vertical="center"/>
    </xf>
    <xf numFmtId="184" fontId="3" fillId="4" borderId="0" xfId="0" quotePrefix="1" applyNumberFormat="1" applyFont="1" applyFill="1" applyBorder="1" applyAlignment="1">
      <alignment horizontal="right"/>
    </xf>
    <xf numFmtId="184" fontId="3" fillId="4" borderId="5" xfId="0" quotePrefix="1" applyNumberFormat="1" applyFont="1" applyFill="1" applyBorder="1" applyAlignment="1">
      <alignment horizontal="right"/>
    </xf>
    <xf numFmtId="184" fontId="0" fillId="0" borderId="0" xfId="0" applyNumberFormat="1"/>
    <xf numFmtId="3" fontId="3" fillId="4" borderId="0" xfId="1" applyNumberFormat="1" applyFont="1" applyFill="1" applyBorder="1" applyAlignment="1">
      <alignment horizontal="right" vertical="center"/>
    </xf>
    <xf numFmtId="185" fontId="3" fillId="4" borderId="5" xfId="0" applyNumberFormat="1" applyFont="1" applyFill="1" applyBorder="1" applyAlignment="1">
      <alignment horizontal="right" vertical="center"/>
    </xf>
    <xf numFmtId="0" fontId="3" fillId="4" borderId="4" xfId="0" applyNumberFormat="1" applyFont="1" applyFill="1" applyBorder="1" applyAlignment="1">
      <alignment vertical="center"/>
    </xf>
    <xf numFmtId="186" fontId="3" fillId="4" borderId="18" xfId="0" applyNumberFormat="1" applyFont="1" applyFill="1" applyBorder="1" applyAlignment="1">
      <alignment vertical="center"/>
    </xf>
    <xf numFmtId="164" fontId="3" fillId="4" borderId="0" xfId="0" applyNumberFormat="1" applyFont="1" applyFill="1" applyBorder="1" applyAlignment="1">
      <alignment horizontal="center" vertical="center"/>
    </xf>
    <xf numFmtId="0" fontId="3" fillId="4" borderId="0" xfId="0" applyFont="1" applyFill="1" applyBorder="1" applyAlignment="1">
      <alignment horizontal="center" vertical="center"/>
    </xf>
    <xf numFmtId="0" fontId="3" fillId="4" borderId="4" xfId="0" applyFont="1" applyFill="1" applyBorder="1" applyAlignment="1">
      <alignment vertical="center"/>
    </xf>
    <xf numFmtId="0" fontId="3" fillId="4" borderId="33" xfId="0" applyNumberFormat="1" applyFont="1" applyFill="1" applyBorder="1" applyAlignment="1">
      <alignment horizontal="right"/>
    </xf>
    <xf numFmtId="0" fontId="3" fillId="4" borderId="34" xfId="0" applyFont="1" applyFill="1" applyBorder="1" applyAlignment="1"/>
    <xf numFmtId="0" fontId="3" fillId="4" borderId="15" xfId="0" applyFont="1" applyFill="1" applyBorder="1" applyAlignment="1"/>
    <xf numFmtId="0" fontId="3" fillId="4" borderId="15" xfId="0" applyFont="1" applyFill="1" applyBorder="1" applyAlignment="1">
      <alignment horizontal="right" vertical="center"/>
    </xf>
    <xf numFmtId="0" fontId="3" fillId="4" borderId="15" xfId="0" applyFont="1" applyFill="1" applyBorder="1"/>
    <xf numFmtId="0" fontId="3" fillId="4" borderId="16" xfId="0" applyFont="1" applyFill="1" applyBorder="1"/>
    <xf numFmtId="0" fontId="10" fillId="0" borderId="0" xfId="0" applyFont="1" applyFill="1" applyAlignment="1">
      <alignment vertical="center"/>
    </xf>
    <xf numFmtId="3" fontId="4" fillId="0" borderId="0" xfId="0" applyNumberFormat="1" applyFont="1" applyFill="1" applyBorder="1" applyAlignment="1">
      <alignment vertical="center"/>
    </xf>
    <xf numFmtId="183" fontId="4" fillId="0" borderId="0" xfId="0" applyNumberFormat="1" applyFont="1" applyFill="1" applyBorder="1" applyAlignment="1">
      <alignment vertical="center"/>
    </xf>
    <xf numFmtId="0" fontId="10" fillId="0" borderId="0" xfId="0" applyFont="1" applyFill="1" applyBorder="1" applyAlignment="1">
      <alignment vertical="center"/>
    </xf>
    <xf numFmtId="1" fontId="3" fillId="0" borderId="0" xfId="0" applyNumberFormat="1" applyFont="1" applyAlignment="1">
      <alignment horizontal="center"/>
    </xf>
    <xf numFmtId="1" fontId="22" fillId="0" borderId="0" xfId="0" applyNumberFormat="1" applyFont="1"/>
    <xf numFmtId="182" fontId="22" fillId="0" borderId="0" xfId="1" applyNumberFormat="1" applyFont="1" applyAlignment="1">
      <alignment horizontal="center"/>
    </xf>
    <xf numFmtId="3" fontId="22" fillId="0" borderId="0" xfId="0" applyNumberFormat="1" applyFont="1"/>
    <xf numFmtId="164" fontId="22" fillId="0" borderId="0" xfId="1" applyNumberFormat="1" applyFont="1" applyBorder="1"/>
    <xf numFmtId="10" fontId="22" fillId="0" borderId="0" xfId="0" applyNumberFormat="1" applyFont="1"/>
    <xf numFmtId="0" fontId="26" fillId="2" borderId="7" xfId="0" applyFont="1" applyFill="1" applyBorder="1"/>
    <xf numFmtId="0" fontId="26" fillId="2" borderId="8" xfId="0" applyFont="1" applyFill="1" applyBorder="1"/>
    <xf numFmtId="0" fontId="12" fillId="2" borderId="18" xfId="0" applyFont="1" applyFill="1" applyBorder="1" applyAlignment="1">
      <alignment horizontal="center" vertical="center"/>
    </xf>
    <xf numFmtId="0" fontId="11" fillId="2" borderId="11" xfId="0" applyFont="1" applyFill="1" applyBorder="1" applyAlignment="1">
      <alignment horizontal="left"/>
    </xf>
    <xf numFmtId="0" fontId="11" fillId="2" borderId="21" xfId="0" applyFont="1" applyFill="1" applyBorder="1"/>
    <xf numFmtId="0" fontId="11" fillId="2" borderId="0" xfId="0" applyFont="1" applyFill="1" applyBorder="1"/>
    <xf numFmtId="0" fontId="11" fillId="2" borderId="18" xfId="0" applyFont="1" applyFill="1" applyBorder="1" applyAlignment="1">
      <alignment horizontal="center"/>
    </xf>
    <xf numFmtId="0" fontId="15" fillId="0" borderId="10" xfId="0" applyFont="1" applyFill="1" applyBorder="1" applyAlignment="1">
      <alignment horizontal="left" vertical="center"/>
    </xf>
    <xf numFmtId="0" fontId="11" fillId="0" borderId="0" xfId="0" applyFont="1" applyFill="1" applyBorder="1" applyAlignment="1">
      <alignment vertical="center"/>
    </xf>
    <xf numFmtId="9" fontId="11" fillId="0" borderId="30" xfId="0" applyNumberFormat="1" applyFont="1" applyFill="1" applyBorder="1" applyAlignment="1">
      <alignment vertical="center"/>
    </xf>
    <xf numFmtId="9" fontId="11" fillId="0" borderId="8" xfId="0" applyNumberFormat="1" applyFont="1" applyFill="1" applyBorder="1" applyAlignment="1">
      <alignment vertical="center"/>
    </xf>
    <xf numFmtId="9" fontId="11" fillId="0" borderId="17" xfId="0" applyNumberFormat="1" applyFont="1" applyFill="1" applyBorder="1" applyAlignment="1">
      <alignment vertical="center"/>
    </xf>
    <xf numFmtId="0" fontId="11" fillId="0" borderId="10" xfId="0" applyFont="1" applyFill="1" applyBorder="1" applyAlignment="1">
      <alignment horizontal="center"/>
    </xf>
    <xf numFmtId="0" fontId="11" fillId="0" borderId="0" xfId="0" applyFont="1" applyFill="1" applyBorder="1" applyAlignment="1">
      <alignment horizontal="center"/>
    </xf>
    <xf numFmtId="9" fontId="11" fillId="0" borderId="31" xfId="0" applyNumberFormat="1" applyFont="1" applyFill="1" applyBorder="1" applyAlignment="1">
      <alignment vertical="center"/>
    </xf>
    <xf numFmtId="9" fontId="11" fillId="0" borderId="0" xfId="0" applyNumberFormat="1" applyFont="1" applyFill="1" applyBorder="1" applyAlignment="1">
      <alignment vertical="center"/>
    </xf>
    <xf numFmtId="9" fontId="11" fillId="0" borderId="18" xfId="0" applyNumberFormat="1" applyFont="1" applyFill="1" applyBorder="1" applyAlignment="1">
      <alignment vertical="center"/>
    </xf>
    <xf numFmtId="9" fontId="11" fillId="0" borderId="10" xfId="0" applyNumberFormat="1" applyFont="1" applyFill="1" applyBorder="1" applyAlignment="1">
      <alignment horizontal="center"/>
    </xf>
    <xf numFmtId="0" fontId="15" fillId="0" borderId="11" xfId="0" applyFont="1" applyFill="1" applyBorder="1" applyAlignment="1">
      <alignment horizontal="left" vertical="top"/>
    </xf>
    <xf numFmtId="0" fontId="15" fillId="0" borderId="11" xfId="0" applyFont="1" applyFill="1" applyBorder="1" applyAlignment="1">
      <alignment horizontal="center" vertical="top"/>
    </xf>
    <xf numFmtId="9" fontId="11" fillId="0" borderId="32" xfId="0" applyNumberFormat="1" applyFont="1" applyFill="1" applyBorder="1" applyAlignment="1">
      <alignment vertical="center"/>
    </xf>
    <xf numFmtId="9" fontId="11" fillId="0" borderId="21" xfId="0" applyNumberFormat="1" applyFont="1" applyFill="1" applyBorder="1" applyAlignment="1">
      <alignment vertical="center"/>
    </xf>
    <xf numFmtId="9" fontId="11" fillId="0" borderId="22" xfId="0" applyNumberFormat="1" applyFont="1" applyFill="1" applyBorder="1" applyAlignment="1">
      <alignment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30" xfId="0" applyFont="1" applyFill="1" applyBorder="1" applyAlignment="1">
      <alignment horizontal="center" vertical="center"/>
    </xf>
    <xf numFmtId="1" fontId="21" fillId="4" borderId="10" xfId="2" applyNumberFormat="1" applyFont="1" applyFill="1" applyBorder="1" applyAlignment="1">
      <alignment horizontal="right" vertical="center"/>
    </xf>
    <xf numFmtId="171" fontId="21" fillId="4" borderId="0" xfId="2" applyNumberFormat="1" applyFont="1" applyFill="1" applyBorder="1" applyAlignment="1">
      <alignment vertical="center"/>
    </xf>
    <xf numFmtId="171" fontId="21" fillId="4" borderId="0" xfId="2" quotePrefix="1" applyNumberFormat="1" applyFont="1" applyFill="1" applyBorder="1" applyAlignment="1">
      <alignment horizontal="right" vertical="center"/>
    </xf>
    <xf numFmtId="184" fontId="21" fillId="4" borderId="0" xfId="7" applyNumberFormat="1" applyFont="1" applyFill="1" applyBorder="1" applyAlignment="1">
      <alignment vertical="center"/>
    </xf>
    <xf numFmtId="184" fontId="21" fillId="4" borderId="18" xfId="7" applyNumberFormat="1" applyFont="1" applyFill="1" applyBorder="1" applyAlignment="1">
      <alignment vertical="center"/>
    </xf>
    <xf numFmtId="1" fontId="21" fillId="4" borderId="10" xfId="0" quotePrefix="1" applyNumberFormat="1" applyFont="1" applyFill="1" applyBorder="1" applyAlignment="1">
      <alignment horizontal="right" vertical="center"/>
    </xf>
    <xf numFmtId="171" fontId="21" fillId="4" borderId="0" xfId="1" quotePrefix="1" applyNumberFormat="1" applyFont="1" applyFill="1" applyBorder="1" applyAlignment="1">
      <alignment horizontal="right" vertical="center"/>
    </xf>
    <xf numFmtId="3" fontId="21" fillId="4" borderId="10" xfId="0" quotePrefix="1" applyNumberFormat="1" applyFont="1" applyFill="1" applyBorder="1" applyAlignment="1">
      <alignment horizontal="right" vertical="center"/>
    </xf>
    <xf numFmtId="184" fontId="21" fillId="4" borderId="10" xfId="2" applyNumberFormat="1" applyFont="1" applyFill="1" applyBorder="1" applyAlignment="1">
      <alignment horizontal="right" vertical="center"/>
    </xf>
    <xf numFmtId="184" fontId="21" fillId="4" borderId="0" xfId="1" applyNumberFormat="1" applyFont="1" applyFill="1" applyBorder="1" applyAlignment="1">
      <alignment vertical="center"/>
    </xf>
    <xf numFmtId="184" fontId="21" fillId="4" borderId="0" xfId="2" applyNumberFormat="1" applyFont="1" applyFill="1" applyBorder="1" applyAlignment="1">
      <alignment vertical="center"/>
    </xf>
    <xf numFmtId="0" fontId="26" fillId="4" borderId="11" xfId="0" applyFont="1" applyFill="1" applyBorder="1" applyAlignment="1"/>
    <xf numFmtId="0" fontId="26" fillId="4" borderId="11" xfId="0" applyFont="1" applyFill="1" applyBorder="1" applyAlignment="1">
      <alignment horizontal="right" vertical="center"/>
    </xf>
    <xf numFmtId="0" fontId="26" fillId="4" borderId="21" xfId="0" applyFont="1" applyFill="1" applyBorder="1" applyAlignment="1">
      <alignment horizontal="right" vertical="center"/>
    </xf>
    <xf numFmtId="164" fontId="18" fillId="4" borderId="32" xfId="0" applyNumberFormat="1" applyFont="1" applyFill="1" applyBorder="1" applyAlignment="1">
      <alignment vertical="center"/>
    </xf>
    <xf numFmtId="184" fontId="18" fillId="4" borderId="21" xfId="7" applyNumberFormat="1" applyFont="1" applyFill="1" applyBorder="1" applyAlignment="1">
      <alignment vertical="center"/>
    </xf>
    <xf numFmtId="184" fontId="18" fillId="4" borderId="22" xfId="7" applyNumberFormat="1" applyFont="1" applyFill="1" applyBorder="1" applyAlignment="1">
      <alignment vertical="center"/>
    </xf>
    <xf numFmtId="0" fontId="26" fillId="0" borderId="0" xfId="0" applyFont="1" applyFill="1"/>
    <xf numFmtId="164" fontId="18" fillId="0" borderId="0" xfId="0" applyNumberFormat="1" applyFont="1" applyFill="1" applyBorder="1" applyAlignment="1">
      <alignment vertical="center"/>
    </xf>
    <xf numFmtId="184" fontId="18" fillId="0" borderId="0" xfId="7" applyNumberFormat="1" applyFont="1" applyFill="1" applyBorder="1" applyAlignment="1">
      <alignment vertical="center"/>
    </xf>
    <xf numFmtId="0" fontId="28" fillId="0" borderId="0" xfId="0" applyFont="1" applyFill="1" applyAlignment="1"/>
    <xf numFmtId="0" fontId="28" fillId="0" borderId="0" xfId="0" applyFont="1" applyFill="1"/>
    <xf numFmtId="0" fontId="29" fillId="0" borderId="0" xfId="0" applyFont="1" applyFill="1"/>
    <xf numFmtId="0" fontId="26" fillId="0" borderId="0" xfId="0" applyFont="1"/>
    <xf numFmtId="0" fontId="15" fillId="4" borderId="10" xfId="0" applyFont="1" applyFill="1" applyBorder="1" applyAlignment="1"/>
    <xf numFmtId="0" fontId="15" fillId="4" borderId="0"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17" xfId="0" applyFont="1" applyFill="1" applyBorder="1" applyAlignment="1">
      <alignment horizontal="center" vertical="center"/>
    </xf>
    <xf numFmtId="0" fontId="11" fillId="4" borderId="10" xfId="0" applyFont="1" applyFill="1" applyBorder="1" applyAlignment="1">
      <alignment horizontal="left" vertical="center"/>
    </xf>
    <xf numFmtId="0" fontId="11" fillId="4" borderId="0" xfId="0" applyNumberFormat="1" applyFont="1" applyFill="1" applyBorder="1" applyAlignment="1">
      <alignment horizontal="center" vertical="center"/>
    </xf>
    <xf numFmtId="164" fontId="18" fillId="4" borderId="10" xfId="2" applyNumberFormat="1" applyFont="1" applyFill="1" applyBorder="1" applyAlignment="1">
      <alignment vertical="center"/>
    </xf>
    <xf numFmtId="164" fontId="18" fillId="4" borderId="0" xfId="1" applyNumberFormat="1" applyFont="1" applyFill="1" applyBorder="1" applyAlignment="1">
      <alignment vertical="center"/>
    </xf>
    <xf numFmtId="164" fontId="18" fillId="4" borderId="0" xfId="2" applyNumberFormat="1" applyFont="1" applyFill="1" applyBorder="1" applyAlignment="1">
      <alignment vertical="center"/>
    </xf>
    <xf numFmtId="171" fontId="18" fillId="4" borderId="0" xfId="1" applyNumberFormat="1" applyFont="1" applyFill="1" applyBorder="1" applyAlignment="1">
      <alignment vertical="center"/>
    </xf>
    <xf numFmtId="3" fontId="18" fillId="4" borderId="0" xfId="2" quotePrefix="1" applyNumberFormat="1" applyFont="1" applyFill="1" applyBorder="1" applyAlignment="1">
      <alignment horizontal="center" vertical="center"/>
    </xf>
    <xf numFmtId="164" fontId="18" fillId="4" borderId="31" xfId="0" applyNumberFormat="1" applyFont="1" applyFill="1" applyBorder="1" applyAlignment="1">
      <alignment vertical="center"/>
    </xf>
    <xf numFmtId="184" fontId="18" fillId="4" borderId="0" xfId="7" applyNumberFormat="1" applyFont="1" applyFill="1" applyBorder="1" applyAlignment="1">
      <alignment vertical="center"/>
    </xf>
    <xf numFmtId="184" fontId="18" fillId="4" borderId="18" xfId="7" applyNumberFormat="1" applyFont="1" applyFill="1" applyBorder="1" applyAlignment="1">
      <alignment vertical="center"/>
    </xf>
    <xf numFmtId="43" fontId="11" fillId="0" borderId="0" xfId="1" applyFont="1" applyAlignment="1">
      <alignment vertical="center"/>
    </xf>
    <xf numFmtId="3" fontId="11" fillId="0" borderId="0" xfId="0" applyNumberFormat="1" applyFont="1" applyAlignment="1">
      <alignment vertical="center"/>
    </xf>
    <xf numFmtId="164" fontId="11" fillId="0" borderId="0" xfId="0" applyNumberFormat="1" applyFont="1" applyAlignment="1">
      <alignment vertical="center"/>
    </xf>
    <xf numFmtId="3" fontId="18" fillId="4" borderId="10" xfId="1" applyNumberFormat="1" applyFont="1" applyFill="1" applyBorder="1" applyAlignment="1">
      <alignment vertical="center"/>
    </xf>
    <xf numFmtId="3" fontId="18" fillId="4" borderId="0" xfId="1" applyNumberFormat="1" applyFont="1" applyFill="1" applyBorder="1" applyAlignment="1">
      <alignment vertical="center"/>
    </xf>
    <xf numFmtId="3" fontId="18" fillId="4" borderId="31" xfId="1" applyNumberFormat="1" applyFont="1" applyFill="1" applyBorder="1" applyAlignment="1">
      <alignment vertical="center"/>
    </xf>
    <xf numFmtId="3" fontId="18" fillId="4" borderId="10" xfId="0" quotePrefix="1" applyNumberFormat="1" applyFont="1" applyFill="1" applyBorder="1" applyAlignment="1">
      <alignment horizontal="right" vertical="center"/>
    </xf>
    <xf numFmtId="3" fontId="18" fillId="4" borderId="0" xfId="1" applyNumberFormat="1" applyFont="1" applyFill="1" applyBorder="1" applyAlignment="1">
      <alignment horizontal="right" vertical="center"/>
    </xf>
    <xf numFmtId="3" fontId="18" fillId="4" borderId="31" xfId="1" applyNumberFormat="1" applyFont="1" applyFill="1" applyBorder="1" applyAlignment="1">
      <alignment horizontal="right" vertical="center"/>
    </xf>
    <xf numFmtId="164" fontId="18" fillId="4" borderId="0" xfId="1" applyNumberFormat="1" applyFont="1" applyFill="1" applyBorder="1" applyAlignment="1">
      <alignment horizontal="right" vertical="center"/>
    </xf>
    <xf numFmtId="0" fontId="11" fillId="4" borderId="22" xfId="0" applyNumberFormat="1" applyFont="1" applyFill="1" applyBorder="1" applyAlignment="1">
      <alignment horizontal="center" vertical="center"/>
    </xf>
    <xf numFmtId="184" fontId="30" fillId="4" borderId="21" xfId="0" applyNumberFormat="1" applyFont="1" applyFill="1" applyBorder="1" applyAlignment="1">
      <alignment horizontal="right" vertical="center"/>
    </xf>
    <xf numFmtId="184" fontId="31" fillId="4" borderId="21" xfId="0" applyNumberFormat="1" applyFont="1" applyFill="1" applyBorder="1" applyAlignment="1">
      <alignment horizontal="center" vertical="center"/>
    </xf>
    <xf numFmtId="184" fontId="18" fillId="4" borderId="32" xfId="0" applyNumberFormat="1" applyFont="1" applyFill="1" applyBorder="1" applyAlignment="1">
      <alignment horizontal="right" vertical="center"/>
    </xf>
    <xf numFmtId="184" fontId="26" fillId="0" borderId="0" xfId="0" applyNumberFormat="1" applyFont="1"/>
    <xf numFmtId="184" fontId="26" fillId="0" borderId="0" xfId="0" applyNumberFormat="1" applyFont="1" applyFill="1"/>
    <xf numFmtId="164" fontId="26" fillId="0" borderId="0" xfId="0" applyNumberFormat="1" applyFont="1" applyFill="1"/>
    <xf numFmtId="5" fontId="32" fillId="0" borderId="0" xfId="0" applyNumberFormat="1" applyFont="1"/>
    <xf numFmtId="0" fontId="32" fillId="0" borderId="0" xfId="0" applyFont="1"/>
    <xf numFmtId="3" fontId="32" fillId="0" borderId="0" xfId="0" applyNumberFormat="1" applyFont="1"/>
    <xf numFmtId="0" fontId="3" fillId="0" borderId="0" xfId="0" applyFont="1"/>
    <xf numFmtId="171" fontId="18" fillId="4" borderId="10" xfId="1" applyNumberFormat="1" applyFont="1" applyFill="1" applyBorder="1" applyAlignment="1">
      <alignment vertical="center"/>
    </xf>
    <xf numFmtId="171" fontId="18" fillId="4" borderId="0" xfId="1" applyNumberFormat="1" applyFont="1" applyFill="1" applyBorder="1" applyAlignment="1">
      <alignment horizontal="right" vertical="center"/>
    </xf>
    <xf numFmtId="171" fontId="18" fillId="4" borderId="31" xfId="1" applyNumberFormat="1" applyFont="1" applyFill="1" applyBorder="1" applyAlignment="1">
      <alignment vertical="center"/>
    </xf>
    <xf numFmtId="171" fontId="18" fillId="4" borderId="18" xfId="1" applyNumberFormat="1" applyFont="1" applyFill="1" applyBorder="1" applyAlignment="1">
      <alignment vertical="center"/>
    </xf>
    <xf numFmtId="171" fontId="11" fillId="0" borderId="0" xfId="0" applyNumberFormat="1" applyFont="1" applyAlignment="1">
      <alignment vertical="center"/>
    </xf>
    <xf numFmtId="184" fontId="18" fillId="4" borderId="10" xfId="1" applyNumberFormat="1" applyFont="1" applyFill="1" applyBorder="1" applyAlignment="1">
      <alignment vertical="center"/>
    </xf>
    <xf numFmtId="184" fontId="18" fillId="4" borderId="0" xfId="1" applyNumberFormat="1" applyFont="1" applyFill="1" applyBorder="1" applyAlignment="1">
      <alignment vertical="center"/>
    </xf>
    <xf numFmtId="184" fontId="18" fillId="4" borderId="31" xfId="1" applyNumberFormat="1" applyFont="1" applyFill="1" applyBorder="1" applyAlignment="1">
      <alignment vertical="center"/>
    </xf>
    <xf numFmtId="171" fontId="26" fillId="0" borderId="0" xfId="0" applyNumberFormat="1" applyFont="1"/>
    <xf numFmtId="0" fontId="0" fillId="0" borderId="0" xfId="0" applyAlignment="1">
      <alignment horizontal="center"/>
    </xf>
    <xf numFmtId="187" fontId="0" fillId="0" borderId="0" xfId="0" applyNumberFormat="1"/>
    <xf numFmtId="3" fontId="0" fillId="0" borderId="0" xfId="0" applyNumberFormat="1"/>
    <xf numFmtId="0" fontId="11" fillId="0" borderId="0" xfId="0" applyFont="1" applyBorder="1"/>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17" xfId="0" applyFont="1" applyFill="1" applyBorder="1" applyAlignment="1">
      <alignment horizontal="center" vertical="center"/>
    </xf>
    <xf numFmtId="164" fontId="21" fillId="4" borderId="10" xfId="2" applyNumberFormat="1" applyFont="1" applyFill="1" applyBorder="1" applyAlignment="1">
      <alignment horizontal="right" vertical="center"/>
    </xf>
    <xf numFmtId="164" fontId="21" fillId="4" borderId="0" xfId="1" applyNumberFormat="1" applyFont="1" applyFill="1" applyBorder="1" applyAlignment="1">
      <alignment horizontal="right" vertical="center"/>
    </xf>
    <xf numFmtId="164" fontId="21" fillId="4" borderId="0" xfId="2" applyNumberFormat="1" applyFont="1" applyFill="1" applyBorder="1" applyAlignment="1">
      <alignment horizontal="right" vertical="center"/>
    </xf>
    <xf numFmtId="164" fontId="21" fillId="4" borderId="31" xfId="0" applyNumberFormat="1" applyFont="1" applyFill="1" applyBorder="1" applyAlignment="1">
      <alignment horizontal="right" vertical="center"/>
    </xf>
    <xf numFmtId="43" fontId="11" fillId="0" borderId="0" xfId="1" applyFont="1" applyBorder="1" applyAlignment="1">
      <alignment vertical="center"/>
    </xf>
    <xf numFmtId="164" fontId="11" fillId="0" borderId="0" xfId="0" applyNumberFormat="1" applyFont="1" applyBorder="1" applyAlignment="1">
      <alignment vertical="center"/>
    </xf>
    <xf numFmtId="3" fontId="21" fillId="4" borderId="10" xfId="2" applyNumberFormat="1" applyFont="1" applyFill="1" applyBorder="1" applyAlignment="1">
      <alignment horizontal="right" vertical="center"/>
    </xf>
    <xf numFmtId="3" fontId="21" fillId="4" borderId="0" xfId="1" applyNumberFormat="1" applyFont="1" applyFill="1" applyBorder="1" applyAlignment="1">
      <alignment horizontal="right" vertical="center"/>
    </xf>
    <xf numFmtId="3" fontId="21" fillId="4" borderId="0" xfId="2" applyNumberFormat="1" applyFont="1" applyFill="1" applyBorder="1" applyAlignment="1">
      <alignment horizontal="right" vertical="center"/>
    </xf>
    <xf numFmtId="3" fontId="21" fillId="4" borderId="10" xfId="1" applyNumberFormat="1" applyFont="1" applyFill="1" applyBorder="1" applyAlignment="1">
      <alignment horizontal="right" vertical="center"/>
    </xf>
    <xf numFmtId="164" fontId="21" fillId="4" borderId="10" xfId="1" applyNumberFormat="1" applyFont="1" applyFill="1" applyBorder="1" applyAlignment="1">
      <alignment horizontal="right" vertical="center"/>
    </xf>
    <xf numFmtId="184" fontId="21" fillId="4" borderId="10" xfId="2" applyNumberFormat="1" applyFont="1" applyFill="1" applyBorder="1" applyAlignment="1">
      <alignment vertical="center"/>
    </xf>
    <xf numFmtId="184" fontId="21" fillId="4" borderId="31" xfId="0" applyNumberFormat="1" applyFont="1" applyFill="1" applyBorder="1" applyAlignment="1">
      <alignment vertical="center"/>
    </xf>
    <xf numFmtId="0" fontId="21" fillId="4" borderId="11" xfId="0" applyFont="1" applyFill="1" applyBorder="1" applyAlignment="1">
      <alignment horizontal="right" vertical="center"/>
    </xf>
    <xf numFmtId="0" fontId="21" fillId="4" borderId="21" xfId="0" applyFont="1" applyFill="1" applyBorder="1" applyAlignment="1">
      <alignment horizontal="right" vertical="center"/>
    </xf>
    <xf numFmtId="164" fontId="21" fillId="4" borderId="32" xfId="0" applyNumberFormat="1" applyFont="1" applyFill="1" applyBorder="1" applyAlignment="1">
      <alignment vertical="center"/>
    </xf>
    <xf numFmtId="184" fontId="21" fillId="4" borderId="21" xfId="7" applyNumberFormat="1" applyFont="1" applyFill="1" applyBorder="1" applyAlignment="1">
      <alignment vertical="center"/>
    </xf>
    <xf numFmtId="184" fontId="21" fillId="4" borderId="22" xfId="7" applyNumberFormat="1" applyFont="1" applyFill="1" applyBorder="1" applyAlignment="1">
      <alignment vertical="center"/>
    </xf>
    <xf numFmtId="0" fontId="26" fillId="0" borderId="0" xfId="0" applyFont="1" applyBorder="1"/>
    <xf numFmtId="0" fontId="26" fillId="0" borderId="0" xfId="0" applyFont="1" applyFill="1" applyBorder="1"/>
    <xf numFmtId="0" fontId="28" fillId="0" borderId="0" xfId="0" applyFont="1" applyFill="1" applyBorder="1" applyAlignment="1"/>
    <xf numFmtId="171" fontId="26" fillId="0" borderId="0" xfId="0" applyNumberFormat="1" applyFont="1" applyFill="1"/>
    <xf numFmtId="5" fontId="0" fillId="0" borderId="0" xfId="0" applyNumberFormat="1"/>
    <xf numFmtId="170" fontId="0" fillId="0" borderId="0" xfId="0" applyNumberFormat="1"/>
    <xf numFmtId="0" fontId="11" fillId="2" borderId="18" xfId="0" applyFont="1" applyFill="1" applyBorder="1"/>
    <xf numFmtId="0" fontId="11" fillId="0" borderId="30" xfId="0" applyFont="1" applyFill="1" applyBorder="1" applyAlignment="1">
      <alignment vertical="center"/>
    </xf>
    <xf numFmtId="0" fontId="11" fillId="0" borderId="17" xfId="0" applyFont="1" applyFill="1" applyBorder="1" applyAlignment="1">
      <alignment vertical="center"/>
    </xf>
    <xf numFmtId="0" fontId="11" fillId="0" borderId="31" xfId="0" applyFont="1" applyFill="1" applyBorder="1" applyAlignment="1">
      <alignment vertical="center"/>
    </xf>
    <xf numFmtId="0" fontId="11" fillId="0" borderId="18" xfId="0" applyFont="1" applyFill="1" applyBorder="1" applyAlignment="1">
      <alignment vertical="center"/>
    </xf>
    <xf numFmtId="0" fontId="11" fillId="0" borderId="10" xfId="0" applyFont="1" applyFill="1" applyBorder="1" applyAlignment="1">
      <alignment vertical="center"/>
    </xf>
    <xf numFmtId="0" fontId="11" fillId="0" borderId="10" xfId="0" applyFont="1" applyFill="1" applyBorder="1" applyAlignment="1">
      <alignment horizontal="center" vertical="center"/>
    </xf>
    <xf numFmtId="0" fontId="11" fillId="0" borderId="32" xfId="0" applyFont="1" applyFill="1" applyBorder="1" applyAlignment="1">
      <alignment vertical="center"/>
    </xf>
    <xf numFmtId="0" fontId="11" fillId="0" borderId="22" xfId="0" applyFont="1" applyFill="1" applyBorder="1" applyAlignment="1">
      <alignment vertical="center"/>
    </xf>
    <xf numFmtId="0" fontId="11" fillId="4" borderId="0" xfId="0" applyNumberFormat="1" applyFont="1" applyFill="1" applyBorder="1" applyAlignment="1">
      <alignment horizontal="left" vertical="center"/>
    </xf>
    <xf numFmtId="171" fontId="18" fillId="4" borderId="0" xfId="1" quotePrefix="1" applyNumberFormat="1" applyFont="1" applyFill="1" applyBorder="1" applyAlignment="1">
      <alignment horizontal="right" vertical="center"/>
    </xf>
    <xf numFmtId="188" fontId="18" fillId="4" borderId="18" xfId="0" applyNumberFormat="1" applyFont="1" applyFill="1" applyBorder="1" applyAlignment="1">
      <alignment vertical="center"/>
    </xf>
    <xf numFmtId="171" fontId="18" fillId="4" borderId="10" xfId="1" quotePrefix="1" applyNumberFormat="1" applyFont="1" applyFill="1" applyBorder="1" applyAlignment="1">
      <alignment horizontal="right" vertical="center"/>
    </xf>
    <xf numFmtId="0" fontId="26" fillId="4" borderId="32" xfId="0" applyFont="1" applyFill="1" applyBorder="1" applyAlignment="1">
      <alignment horizontal="right" vertical="center"/>
    </xf>
    <xf numFmtId="0" fontId="26" fillId="4" borderId="22" xfId="0" applyFont="1" applyFill="1" applyBorder="1" applyAlignment="1">
      <alignment horizontal="right" vertical="center"/>
    </xf>
    <xf numFmtId="164" fontId="0" fillId="0" borderId="0" xfId="0" applyNumberFormat="1"/>
    <xf numFmtId="0" fontId="11" fillId="0" borderId="8" xfId="0" applyFont="1" applyFill="1" applyBorder="1" applyAlignment="1">
      <alignment vertical="center"/>
    </xf>
    <xf numFmtId="0" fontId="11" fillId="0" borderId="21" xfId="0" applyFont="1" applyFill="1" applyBorder="1" applyAlignment="1">
      <alignment vertical="center"/>
    </xf>
    <xf numFmtId="164" fontId="18" fillId="4" borderId="31" xfId="2" applyNumberFormat="1" applyFont="1" applyFill="1" applyBorder="1" applyAlignment="1">
      <alignment vertical="center"/>
    </xf>
    <xf numFmtId="3" fontId="11" fillId="0" borderId="0" xfId="0" applyNumberFormat="1" applyFont="1" applyBorder="1" applyAlignment="1">
      <alignment vertical="center"/>
    </xf>
    <xf numFmtId="3" fontId="18" fillId="4" borderId="31" xfId="2" applyNumberFormat="1" applyFont="1" applyFill="1" applyBorder="1" applyAlignment="1">
      <alignment vertical="center"/>
    </xf>
    <xf numFmtId="3" fontId="26" fillId="0" borderId="0" xfId="0" applyNumberFormat="1" applyFont="1"/>
    <xf numFmtId="0" fontId="26" fillId="2" borderId="17" xfId="0" applyFont="1" applyFill="1" applyBorder="1"/>
    <xf numFmtId="0" fontId="11" fillId="2" borderId="22" xfId="0" applyFont="1" applyFill="1" applyBorder="1"/>
    <xf numFmtId="0" fontId="15" fillId="0" borderId="7" xfId="0" applyFont="1" applyFill="1" applyBorder="1" applyAlignment="1">
      <alignment horizontal="left" vertical="center"/>
    </xf>
    <xf numFmtId="0" fontId="11" fillId="0" borderId="7" xfId="0" applyFont="1" applyFill="1" applyBorder="1" applyAlignment="1">
      <alignment vertical="center"/>
    </xf>
    <xf numFmtId="0" fontId="11" fillId="0" borderId="30" xfId="0" applyFont="1" applyFill="1" applyBorder="1" applyAlignment="1">
      <alignment horizontal="center"/>
    </xf>
    <xf numFmtId="0" fontId="11" fillId="0" borderId="8" xfId="0" applyFont="1" applyFill="1" applyBorder="1" applyAlignment="1">
      <alignment horizontal="center"/>
    </xf>
    <xf numFmtId="0" fontId="0" fillId="0" borderId="8" xfId="0" applyBorder="1"/>
    <xf numFmtId="0" fontId="11" fillId="0" borderId="10" xfId="0" applyFont="1" applyFill="1" applyBorder="1" applyAlignment="1">
      <alignment horizontal="centerContinuous"/>
    </xf>
    <xf numFmtId="0" fontId="11" fillId="0" borderId="0" xfId="0" applyFont="1" applyFill="1" applyBorder="1" applyAlignment="1">
      <alignment horizontal="centerContinuous"/>
    </xf>
    <xf numFmtId="0" fontId="11" fillId="0" borderId="31" xfId="0" applyFont="1" applyFill="1" applyBorder="1" applyAlignment="1">
      <alignment horizontal="center"/>
    </xf>
    <xf numFmtId="0" fontId="3" fillId="0" borderId="0" xfId="0" applyFont="1" applyBorder="1" applyAlignment="1">
      <alignment horizontal="center"/>
    </xf>
    <xf numFmtId="9" fontId="11" fillId="0" borderId="0" xfId="0" applyNumberFormat="1" applyFont="1" applyFill="1" applyBorder="1" applyAlignment="1">
      <alignment horizontal="centerContinuous" vertical="center"/>
    </xf>
    <xf numFmtId="9" fontId="11" fillId="0" borderId="18" xfId="0" applyNumberFormat="1" applyFont="1" applyFill="1" applyBorder="1" applyAlignment="1">
      <alignment horizontal="centerContinuous" vertical="center"/>
    </xf>
    <xf numFmtId="0" fontId="22" fillId="0" borderId="31" xfId="0" applyFont="1" applyBorder="1"/>
    <xf numFmtId="0" fontId="11" fillId="0" borderId="31" xfId="0" applyFont="1" applyFill="1" applyBorder="1" applyAlignment="1">
      <alignment horizontal="centerContinuous"/>
    </xf>
    <xf numFmtId="0" fontId="33" fillId="0" borderId="31" xfId="0" applyFont="1" applyBorder="1" applyAlignment="1">
      <alignment horizontal="centerContinuous"/>
    </xf>
    <xf numFmtId="0" fontId="34" fillId="0" borderId="0" xfId="0" applyFont="1" applyFill="1" applyBorder="1" applyAlignment="1">
      <alignment horizontal="centerContinuous"/>
    </xf>
    <xf numFmtId="0" fontId="35" fillId="0" borderId="0" xfId="0" applyFont="1" applyFill="1" applyBorder="1" applyAlignment="1">
      <alignment horizontal="centerContinuous"/>
    </xf>
    <xf numFmtId="0" fontId="35" fillId="0" borderId="18" xfId="0" applyFont="1" applyFill="1" applyBorder="1" applyAlignment="1">
      <alignment horizontal="centerContinuous"/>
    </xf>
    <xf numFmtId="0" fontId="15" fillId="0" borderId="32" xfId="0" applyFont="1" applyFill="1" applyBorder="1" applyAlignment="1">
      <alignment horizontal="center" vertical="top"/>
    </xf>
    <xf numFmtId="0" fontId="11" fillId="0" borderId="21" xfId="0" applyFont="1" applyFill="1" applyBorder="1"/>
    <xf numFmtId="0" fontId="11" fillId="0" borderId="22" xfId="0" applyFont="1" applyFill="1" applyBorder="1"/>
    <xf numFmtId="0" fontId="15" fillId="4" borderId="18" xfId="0" applyFont="1" applyFill="1" applyBorder="1" applyAlignment="1">
      <alignment horizontal="center" vertical="center"/>
    </xf>
    <xf numFmtId="0" fontId="15" fillId="4" borderId="31" xfId="0" applyFont="1" applyFill="1" applyBorder="1" applyAlignment="1">
      <alignment horizontal="center" vertical="center"/>
    </xf>
    <xf numFmtId="0" fontId="11" fillId="4" borderId="18" xfId="0" applyFont="1" applyFill="1" applyBorder="1" applyAlignment="1">
      <alignment horizontal="left" vertical="center"/>
    </xf>
    <xf numFmtId="189" fontId="4" fillId="4" borderId="0" xfId="0" applyNumberFormat="1" applyFont="1" applyFill="1" applyBorder="1" applyAlignment="1">
      <alignment vertical="center"/>
    </xf>
    <xf numFmtId="183" fontId="4" fillId="4" borderId="0" xfId="0" applyNumberFormat="1" applyFont="1" applyFill="1" applyBorder="1" applyAlignment="1">
      <alignment vertical="center"/>
    </xf>
    <xf numFmtId="164" fontId="4" fillId="4" borderId="31" xfId="0" applyNumberFormat="1" applyFont="1" applyFill="1" applyBorder="1" applyAlignment="1">
      <alignment horizontal="right" vertical="center"/>
    </xf>
    <xf numFmtId="184" fontId="4" fillId="4" borderId="0" xfId="7" applyNumberFormat="1" applyFont="1" applyFill="1" applyBorder="1" applyAlignment="1">
      <alignment horizontal="right" vertical="center"/>
    </xf>
    <xf numFmtId="164" fontId="4" fillId="4" borderId="18" xfId="0" applyNumberFormat="1" applyFont="1" applyFill="1" applyBorder="1" applyAlignment="1">
      <alignment horizontal="right" vertical="center"/>
    </xf>
    <xf numFmtId="3" fontId="4" fillId="4" borderId="31" xfId="1" applyNumberFormat="1" applyFont="1" applyFill="1" applyBorder="1" applyAlignment="1">
      <alignment horizontal="right" vertical="center"/>
    </xf>
    <xf numFmtId="3" fontId="4" fillId="4" borderId="0" xfId="1" applyNumberFormat="1" applyFont="1" applyFill="1" applyBorder="1" applyAlignment="1">
      <alignment horizontal="right" vertical="center"/>
    </xf>
    <xf numFmtId="3" fontId="4" fillId="4" borderId="18" xfId="1" applyNumberFormat="1" applyFont="1" applyFill="1" applyBorder="1" applyAlignment="1">
      <alignment horizontal="right" vertical="center"/>
    </xf>
    <xf numFmtId="0" fontId="26" fillId="4" borderId="21" xfId="0" applyFont="1" applyFill="1" applyBorder="1"/>
    <xf numFmtId="0" fontId="26" fillId="4" borderId="22" xfId="0" applyFont="1" applyFill="1" applyBorder="1"/>
    <xf numFmtId="0" fontId="26" fillId="2" borderId="17" xfId="0" applyFont="1" applyFill="1" applyBorder="1" applyAlignment="1">
      <alignment horizontal="center"/>
    </xf>
    <xf numFmtId="0" fontId="11" fillId="0" borderId="10" xfId="0" applyFont="1" applyBorder="1"/>
    <xf numFmtId="0" fontId="11" fillId="0" borderId="0" xfId="0" applyFont="1" applyFill="1" applyBorder="1" applyAlignment="1">
      <alignment horizontal="left"/>
    </xf>
    <xf numFmtId="0" fontId="11" fillId="4" borderId="0" xfId="0" applyFont="1" applyFill="1" applyBorder="1" applyAlignment="1">
      <alignment horizontal="left" vertical="center"/>
    </xf>
    <xf numFmtId="3" fontId="18" fillId="4" borderId="10" xfId="0" applyNumberFormat="1" applyFont="1" applyFill="1" applyBorder="1" applyAlignment="1">
      <alignment vertical="center"/>
    </xf>
    <xf numFmtId="183" fontId="18" fillId="4" borderId="0" xfId="0" applyNumberFormat="1" applyFont="1" applyFill="1" applyBorder="1" applyAlignment="1">
      <alignment vertical="center"/>
    </xf>
    <xf numFmtId="3" fontId="18" fillId="4" borderId="0" xfId="0" applyNumberFormat="1" applyFont="1" applyFill="1" applyBorder="1" applyAlignment="1">
      <alignment vertical="center"/>
    </xf>
    <xf numFmtId="188" fontId="18" fillId="4" borderId="0" xfId="0" applyNumberFormat="1" applyFont="1" applyFill="1" applyBorder="1" applyAlignment="1">
      <alignment vertical="center"/>
    </xf>
    <xf numFmtId="3" fontId="18" fillId="4" borderId="0" xfId="0" applyNumberFormat="1" applyFont="1" applyFill="1" applyBorder="1" applyAlignment="1">
      <alignment horizontal="right" vertical="center"/>
    </xf>
    <xf numFmtId="3" fontId="18" fillId="4" borderId="0" xfId="0" quotePrefix="1" applyNumberFormat="1" applyFont="1" applyFill="1" applyBorder="1" applyAlignment="1">
      <alignment horizontal="right" vertical="center"/>
    </xf>
    <xf numFmtId="184" fontId="18" fillId="4" borderId="10" xfId="0" applyNumberFormat="1" applyFont="1" applyFill="1" applyBorder="1" applyAlignment="1">
      <alignment vertical="center"/>
    </xf>
    <xf numFmtId="184" fontId="18" fillId="4" borderId="0" xfId="0" applyNumberFormat="1" applyFont="1" applyFill="1" applyBorder="1" applyAlignment="1">
      <alignment vertical="center"/>
    </xf>
    <xf numFmtId="190" fontId="0" fillId="0" borderId="0" xfId="0" applyNumberFormat="1"/>
    <xf numFmtId="190" fontId="26" fillId="0" borderId="0" xfId="0" applyNumberFormat="1" applyFont="1"/>
    <xf numFmtId="10" fontId="26" fillId="0" borderId="0" xfId="0" applyNumberFormat="1" applyFont="1"/>
    <xf numFmtId="10" fontId="11" fillId="0" borderId="0" xfId="0"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xf numFmtId="10" fontId="11" fillId="0" borderId="0" xfId="0" applyNumberFormat="1" applyFont="1"/>
    <xf numFmtId="164" fontId="18" fillId="4" borderId="10" xfId="0" applyNumberFormat="1" applyFont="1" applyFill="1" applyBorder="1" applyAlignment="1">
      <alignment vertical="center"/>
    </xf>
    <xf numFmtId="164" fontId="18" fillId="4" borderId="0" xfId="0" applyNumberFormat="1" applyFont="1" applyFill="1" applyBorder="1" applyAlignment="1">
      <alignment vertical="center"/>
    </xf>
    <xf numFmtId="164" fontId="18" fillId="4" borderId="0" xfId="0" quotePrefix="1" applyNumberFormat="1" applyFont="1" applyFill="1" applyBorder="1" applyAlignment="1">
      <alignment horizontal="right" vertical="center"/>
    </xf>
    <xf numFmtId="3" fontId="36" fillId="0" borderId="0" xfId="0" applyNumberFormat="1" applyFont="1" applyAlignment="1">
      <alignment vertical="center"/>
    </xf>
    <xf numFmtId="3" fontId="18" fillId="4" borderId="31" xfId="0" applyNumberFormat="1" applyFont="1" applyFill="1" applyBorder="1" applyAlignment="1">
      <alignment vertical="center"/>
    </xf>
    <xf numFmtId="164" fontId="18" fillId="4" borderId="0" xfId="0" applyNumberFormat="1" applyFont="1" applyFill="1" applyBorder="1" applyAlignment="1">
      <alignment horizontal="right" vertical="center"/>
    </xf>
    <xf numFmtId="164" fontId="18" fillId="4" borderId="10" xfId="0" quotePrefix="1" applyNumberFormat="1" applyFont="1" applyFill="1" applyBorder="1" applyAlignment="1">
      <alignment horizontal="right" vertical="center"/>
    </xf>
    <xf numFmtId="184" fontId="18" fillId="4" borderId="31" xfId="0" applyNumberFormat="1" applyFont="1" applyFill="1" applyBorder="1" applyAlignment="1">
      <alignment vertical="center"/>
    </xf>
    <xf numFmtId="10" fontId="36" fillId="0" borderId="0" xfId="0" applyNumberFormat="1" applyFont="1" applyAlignment="1">
      <alignment vertical="center"/>
    </xf>
    <xf numFmtId="164" fontId="26" fillId="0" borderId="0" xfId="0" applyNumberFormat="1" applyFont="1" applyFill="1" applyBorder="1"/>
    <xf numFmtId="10" fontId="0" fillId="0" borderId="0" xfId="0" applyNumberFormat="1"/>
    <xf numFmtId="164" fontId="0" fillId="0" borderId="0" xfId="0" applyNumberFormat="1" applyBorder="1"/>
    <xf numFmtId="164" fontId="26" fillId="0" borderId="0" xfId="0" applyNumberFormat="1" applyFont="1"/>
    <xf numFmtId="0" fontId="37" fillId="0" borderId="30" xfId="0" applyFont="1" applyFill="1" applyBorder="1" applyAlignment="1">
      <alignment vertical="center"/>
    </xf>
    <xf numFmtId="0" fontId="37" fillId="0" borderId="17" xfId="0" applyFont="1" applyFill="1" applyBorder="1" applyAlignment="1">
      <alignment vertical="center"/>
    </xf>
    <xf numFmtId="0" fontId="37" fillId="0" borderId="31" xfId="0" applyFont="1" applyFill="1" applyBorder="1" applyAlignment="1">
      <alignment vertical="center"/>
    </xf>
    <xf numFmtId="0" fontId="37" fillId="0" borderId="18" xfId="0" applyFont="1" applyFill="1" applyBorder="1" applyAlignment="1">
      <alignment vertical="center"/>
    </xf>
    <xf numFmtId="0" fontId="37" fillId="0" borderId="32" xfId="0" applyFont="1" applyFill="1" applyBorder="1" applyAlignment="1">
      <alignment vertical="center"/>
    </xf>
    <xf numFmtId="0" fontId="37" fillId="0" borderId="22" xfId="0" applyFont="1" applyFill="1" applyBorder="1" applyAlignment="1">
      <alignment vertical="center"/>
    </xf>
    <xf numFmtId="0" fontId="11" fillId="4" borderId="0" xfId="0" applyFont="1" applyFill="1" applyAlignment="1">
      <alignment vertical="center"/>
    </xf>
    <xf numFmtId="184" fontId="18" fillId="4" borderId="10" xfId="7" applyNumberFormat="1" applyFont="1" applyFill="1" applyBorder="1" applyAlignment="1">
      <alignment vertical="center"/>
    </xf>
    <xf numFmtId="184" fontId="18" fillId="4" borderId="31" xfId="7" applyNumberFormat="1" applyFont="1" applyFill="1" applyBorder="1" applyAlignment="1">
      <alignment vertical="center"/>
    </xf>
    <xf numFmtId="0" fontId="3" fillId="0" borderId="0" xfId="0" applyFont="1" applyBorder="1"/>
    <xf numFmtId="0" fontId="28" fillId="0" borderId="0" xfId="0" applyFont="1" applyAlignment="1"/>
    <xf numFmtId="0" fontId="28" fillId="0" borderId="0" xfId="0" applyFont="1" applyBorder="1" applyAlignment="1"/>
    <xf numFmtId="164" fontId="38" fillId="0" borderId="0" xfId="0" applyNumberFormat="1" applyFont="1"/>
    <xf numFmtId="0" fontId="16" fillId="2" borderId="4" xfId="0" applyFont="1" applyFill="1" applyBorder="1" applyAlignment="1">
      <alignment horizontal="centerContinuous"/>
    </xf>
    <xf numFmtId="0" fontId="4" fillId="2" borderId="5" xfId="0" applyFont="1" applyFill="1" applyBorder="1" applyAlignment="1">
      <alignment horizontal="centerContinuous"/>
    </xf>
    <xf numFmtId="0" fontId="39" fillId="2" borderId="4" xfId="0" applyFont="1" applyFill="1" applyBorder="1" applyAlignment="1">
      <alignment horizontal="centerContinuous"/>
    </xf>
    <xf numFmtId="0" fontId="40" fillId="2" borderId="0" xfId="0" applyFont="1" applyFill="1" applyBorder="1" applyAlignment="1">
      <alignment horizontal="centerContinuous"/>
    </xf>
    <xf numFmtId="0" fontId="39" fillId="2" borderId="4" xfId="0" applyFont="1" applyFill="1" applyBorder="1" applyAlignment="1">
      <alignment horizontal="centerContinuous" vertical="top"/>
    </xf>
    <xf numFmtId="0" fontId="6" fillId="2" borderId="0" xfId="0" applyFont="1" applyFill="1" applyBorder="1" applyAlignment="1">
      <alignment horizontal="centerContinuous" vertical="top"/>
    </xf>
    <xf numFmtId="0" fontId="40" fillId="2" borderId="0" xfId="0" applyFont="1" applyFill="1" applyBorder="1" applyAlignment="1">
      <alignment horizontal="centerContinuous" vertical="top"/>
    </xf>
    <xf numFmtId="0" fontId="4" fillId="2" borderId="5" xfId="0" applyFont="1" applyFill="1" applyBorder="1" applyAlignment="1">
      <alignment horizontal="centerContinuous" vertical="top"/>
    </xf>
    <xf numFmtId="0" fontId="4" fillId="0" borderId="7" xfId="0" applyFont="1" applyFill="1" applyBorder="1"/>
    <xf numFmtId="0" fontId="4" fillId="0" borderId="9" xfId="0" applyFont="1" applyFill="1" applyBorder="1"/>
    <xf numFmtId="0" fontId="4" fillId="0" borderId="10" xfId="0" applyFont="1" applyFill="1" applyBorder="1" applyAlignment="1">
      <alignment horizontal="centerContinuous" vertical="center"/>
    </xf>
    <xf numFmtId="0" fontId="4" fillId="0" borderId="0" xfId="0" applyFont="1" applyBorder="1" applyAlignment="1">
      <alignment vertical="center"/>
    </xf>
    <xf numFmtId="0" fontId="4" fillId="0" borderId="5" xfId="0" applyFont="1" applyFill="1" applyBorder="1" applyAlignment="1">
      <alignment horizontal="centerContinuous" vertical="center"/>
    </xf>
    <xf numFmtId="0" fontId="4" fillId="0" borderId="0" xfId="0" applyFont="1" applyFill="1" applyBorder="1" applyAlignment="1">
      <alignment horizontal="right" vertical="center"/>
    </xf>
    <xf numFmtId="0" fontId="9" fillId="0" borderId="28" xfId="0" applyFont="1" applyFill="1" applyBorder="1" applyAlignment="1">
      <alignment horizontal="centerContinuous" vertical="top"/>
    </xf>
    <xf numFmtId="0" fontId="9" fillId="0" borderId="21" xfId="0" applyFont="1" applyFill="1" applyBorder="1" applyAlignment="1">
      <alignment horizontal="centerContinuous" vertical="top"/>
    </xf>
    <xf numFmtId="0" fontId="10" fillId="0" borderId="11" xfId="0" applyFont="1" applyFill="1" applyBorder="1" applyAlignment="1">
      <alignment horizontal="center" vertical="top"/>
    </xf>
    <xf numFmtId="0" fontId="10" fillId="0" borderId="0" xfId="0" applyFont="1" applyFill="1" applyBorder="1" applyAlignment="1">
      <alignment horizontal="center" vertical="top"/>
    </xf>
    <xf numFmtId="0" fontId="4" fillId="0" borderId="29" xfId="0" applyFont="1" applyFill="1" applyBorder="1"/>
    <xf numFmtId="0" fontId="9" fillId="4" borderId="0" xfId="0" applyFont="1" applyFill="1" applyBorder="1" applyAlignment="1"/>
    <xf numFmtId="0" fontId="9" fillId="4" borderId="8" xfId="0" applyFont="1" applyFill="1" applyBorder="1"/>
    <xf numFmtId="0" fontId="9" fillId="4" borderId="4" xfId="0" applyFont="1" applyFill="1" applyBorder="1" applyAlignment="1">
      <alignment vertical="center"/>
    </xf>
    <xf numFmtId="0" fontId="9" fillId="4" borderId="0" xfId="0" applyFont="1" applyFill="1" applyBorder="1" applyAlignment="1">
      <alignment vertical="center"/>
    </xf>
    <xf numFmtId="0" fontId="9" fillId="4" borderId="18" xfId="0" applyFont="1" applyFill="1" applyBorder="1" applyAlignment="1">
      <alignment vertical="center"/>
    </xf>
    <xf numFmtId="191" fontId="3" fillId="4" borderId="0" xfId="0" applyNumberFormat="1" applyFont="1" applyFill="1" applyBorder="1" applyAlignment="1">
      <alignment vertical="center"/>
    </xf>
    <xf numFmtId="192" fontId="4" fillId="4" borderId="0" xfId="0" applyNumberFormat="1" applyFont="1" applyFill="1" applyBorder="1" applyAlignment="1">
      <alignment horizontal="right" vertical="center"/>
    </xf>
    <xf numFmtId="168" fontId="3" fillId="4" borderId="0" xfId="0" applyNumberFormat="1" applyFont="1" applyFill="1" applyBorder="1" applyAlignment="1">
      <alignment vertical="center"/>
    </xf>
    <xf numFmtId="168" fontId="3" fillId="4" borderId="5" xfId="0" applyNumberFormat="1" applyFont="1" applyFill="1" applyBorder="1" applyAlignment="1">
      <alignment vertical="center"/>
    </xf>
    <xf numFmtId="193" fontId="9" fillId="4" borderId="18" xfId="0" applyNumberFormat="1" applyFont="1" applyFill="1" applyBorder="1" applyAlignment="1">
      <alignment vertical="center"/>
    </xf>
    <xf numFmtId="0" fontId="41" fillId="4" borderId="4" xfId="0" applyFont="1" applyFill="1" applyBorder="1" applyAlignment="1">
      <alignment vertical="center"/>
    </xf>
    <xf numFmtId="0" fontId="41" fillId="4" borderId="0" xfId="0" applyFont="1" applyFill="1" applyBorder="1" applyAlignment="1">
      <alignment vertical="center"/>
    </xf>
    <xf numFmtId="193" fontId="41" fillId="4" borderId="18" xfId="0" applyNumberFormat="1" applyFont="1" applyFill="1" applyBorder="1" applyAlignment="1">
      <alignment vertical="center"/>
    </xf>
    <xf numFmtId="193" fontId="42" fillId="4" borderId="0" xfId="0" applyNumberFormat="1" applyFont="1" applyFill="1" applyBorder="1" applyAlignment="1">
      <alignment vertical="center"/>
    </xf>
    <xf numFmtId="193" fontId="42" fillId="4" borderId="5" xfId="0" applyNumberFormat="1" applyFont="1" applyFill="1" applyBorder="1" applyAlignment="1">
      <alignment vertical="center"/>
    </xf>
    <xf numFmtId="0" fontId="41" fillId="4" borderId="18" xfId="0" applyFont="1" applyFill="1" applyBorder="1" applyAlignment="1">
      <alignment vertical="center"/>
    </xf>
    <xf numFmtId="192" fontId="4" fillId="4" borderId="0" xfId="0" applyNumberFormat="1" applyFont="1" applyFill="1" applyBorder="1" applyAlignment="1">
      <alignment vertical="center"/>
    </xf>
    <xf numFmtId="4" fontId="0" fillId="0" borderId="0" xfId="0" applyNumberFormat="1"/>
    <xf numFmtId="0" fontId="9" fillId="4" borderId="33" xfId="0" applyFont="1" applyFill="1" applyBorder="1" applyAlignment="1"/>
    <xf numFmtId="0" fontId="9" fillId="4" borderId="15" xfId="0" applyFont="1" applyFill="1" applyBorder="1" applyAlignment="1"/>
    <xf numFmtId="0" fontId="9" fillId="4" borderId="34" xfId="0" applyFont="1" applyFill="1" applyBorder="1" applyAlignment="1"/>
    <xf numFmtId="174" fontId="18" fillId="4" borderId="15" xfId="0" applyNumberFormat="1" applyFont="1" applyFill="1" applyBorder="1" applyAlignment="1">
      <alignment horizontal="right"/>
    </xf>
    <xf numFmtId="0" fontId="4" fillId="4" borderId="16" xfId="0" applyFont="1" applyFill="1" applyBorder="1"/>
    <xf numFmtId="193" fontId="4" fillId="0" borderId="0" xfId="0" applyNumberFormat="1" applyFont="1" applyFill="1"/>
    <xf numFmtId="194" fontId="4" fillId="0" borderId="0" xfId="0" applyNumberFormat="1" applyFont="1" applyFill="1" applyAlignment="1">
      <alignment vertical="center"/>
    </xf>
    <xf numFmtId="168" fontId="4" fillId="0" borderId="0" xfId="0" applyNumberFormat="1" applyFont="1" applyFill="1" applyAlignment="1">
      <alignment vertical="center"/>
    </xf>
    <xf numFmtId="193" fontId="4" fillId="0" borderId="0" xfId="0" applyNumberFormat="1" applyFont="1"/>
    <xf numFmtId="10" fontId="4" fillId="0" borderId="0" xfId="0" applyNumberFormat="1" applyFont="1"/>
    <xf numFmtId="168" fontId="4" fillId="0" borderId="0" xfId="0" applyNumberFormat="1"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lignment horizontal="centerContinuous"/>
    </xf>
    <xf numFmtId="0" fontId="3" fillId="2" borderId="5" xfId="0" applyFont="1" applyFill="1" applyBorder="1" applyAlignment="1">
      <alignment horizontal="centerContinuous"/>
    </xf>
    <xf numFmtId="0" fontId="3" fillId="2" borderId="0" xfId="0" applyFont="1" applyFill="1" applyBorder="1" applyAlignment="1">
      <alignment horizontal="centerContinuous" vertical="top"/>
    </xf>
    <xf numFmtId="0" fontId="3" fillId="2" borderId="5" xfId="0" applyFont="1" applyFill="1" applyBorder="1" applyAlignment="1">
      <alignment horizontal="centerContinuous" vertical="top"/>
    </xf>
    <xf numFmtId="0" fontId="4" fillId="0" borderId="6" xfId="0" applyFont="1" applyFill="1" applyBorder="1" applyAlignment="1">
      <alignment horizontal="center"/>
    </xf>
    <xf numFmtId="0" fontId="4" fillId="0" borderId="7" xfId="0" applyFont="1" applyFill="1" applyBorder="1" applyAlignment="1">
      <alignment horizontal="centerContinuous"/>
    </xf>
    <xf numFmtId="0" fontId="4" fillId="0" borderId="8" xfId="0" applyFont="1" applyFill="1" applyBorder="1" applyAlignment="1">
      <alignment horizontal="centerContinuous"/>
    </xf>
    <xf numFmtId="0" fontId="4" fillId="0" borderId="36" xfId="0" applyFont="1" applyFill="1" applyBorder="1" applyAlignment="1">
      <alignment horizontal="centerContinuous"/>
    </xf>
    <xf numFmtId="0" fontId="4" fillId="0" borderId="36" xfId="0" applyFont="1" applyFill="1" applyBorder="1" applyAlignment="1">
      <alignment vertical="center"/>
    </xf>
    <xf numFmtId="0" fontId="17" fillId="0" borderId="0" xfId="0" applyFont="1" applyFill="1" applyBorder="1" applyAlignment="1">
      <alignment horizontal="centerContinuous" vertical="center"/>
    </xf>
    <xf numFmtId="0" fontId="17" fillId="0" borderId="27"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8" fillId="0" borderId="27" xfId="0" applyFont="1" applyFill="1" applyBorder="1" applyAlignment="1">
      <alignment horizontal="centerContinuous" vertical="center"/>
    </xf>
    <xf numFmtId="0" fontId="0" fillId="0" borderId="5" xfId="0" applyBorder="1"/>
    <xf numFmtId="0" fontId="18" fillId="0" borderId="4" xfId="0" applyFont="1" applyFill="1" applyBorder="1" applyAlignment="1">
      <alignment vertical="center"/>
    </xf>
    <xf numFmtId="0" fontId="18" fillId="0" borderId="10" xfId="0" applyFont="1" applyBorder="1" applyAlignment="1">
      <alignment horizontal="center" vertical="center"/>
    </xf>
    <xf numFmtId="0" fontId="21" fillId="0" borderId="0" xfId="0" applyFont="1" applyBorder="1" applyAlignment="1">
      <alignment vertical="center"/>
    </xf>
    <xf numFmtId="0" fontId="21" fillId="0" borderId="0" xfId="0" applyFont="1" applyFill="1" applyBorder="1" applyAlignment="1">
      <alignment horizontal="center" vertical="center"/>
    </xf>
    <xf numFmtId="0" fontId="21" fillId="0" borderId="27" xfId="0" applyFont="1" applyFill="1" applyBorder="1" applyAlignment="1">
      <alignment horizontal="center" vertical="center"/>
    </xf>
    <xf numFmtId="0" fontId="17" fillId="0" borderId="0" xfId="0" applyFont="1" applyFill="1" applyBorder="1" applyAlignment="1">
      <alignment vertical="center"/>
    </xf>
    <xf numFmtId="0" fontId="21" fillId="0" borderId="27" xfId="0" applyFont="1" applyBorder="1" applyAlignment="1">
      <alignment vertical="center"/>
    </xf>
    <xf numFmtId="0" fontId="18" fillId="0" borderId="5" xfId="0" applyFont="1" applyFill="1" applyBorder="1" applyAlignment="1">
      <alignment horizontal="center" vertical="center"/>
    </xf>
    <xf numFmtId="0" fontId="18" fillId="0" borderId="0" xfId="0" applyFont="1" applyAlignment="1">
      <alignment horizontal="center" vertical="center"/>
    </xf>
    <xf numFmtId="0" fontId="17" fillId="0" borderId="2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7"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5" xfId="0" applyFont="1" applyFill="1" applyBorder="1" applyAlignment="1">
      <alignment horizontal="center" vertical="center"/>
    </xf>
    <xf numFmtId="0" fontId="4" fillId="0" borderId="11" xfId="0" applyFont="1" applyFill="1" applyBorder="1"/>
    <xf numFmtId="0" fontId="19" fillId="0" borderId="37" xfId="0" applyFont="1" applyFill="1" applyBorder="1" applyAlignment="1">
      <alignment horizontal="center" vertical="top"/>
    </xf>
    <xf numFmtId="0" fontId="4" fillId="0" borderId="37" xfId="0" applyFont="1" applyFill="1" applyBorder="1"/>
    <xf numFmtId="0" fontId="9" fillId="0" borderId="37" xfId="0" applyFont="1" applyFill="1" applyBorder="1" applyAlignment="1">
      <alignment horizontal="center" vertical="top"/>
    </xf>
    <xf numFmtId="0" fontId="9" fillId="4" borderId="13" xfId="0" applyFont="1" applyFill="1" applyBorder="1" applyAlignment="1">
      <alignment horizontal="left"/>
    </xf>
    <xf numFmtId="0" fontId="44" fillId="4" borderId="8" xfId="0" applyFont="1" applyFill="1" applyBorder="1" applyAlignment="1">
      <alignment horizontal="center"/>
    </xf>
    <xf numFmtId="0" fontId="9" fillId="4" borderId="36" xfId="0" applyFont="1" applyFill="1" applyBorder="1" applyAlignment="1">
      <alignment horizontal="center" vertical="center"/>
    </xf>
    <xf numFmtId="0" fontId="4" fillId="4" borderId="27" xfId="0" applyFont="1" applyFill="1" applyBorder="1"/>
    <xf numFmtId="0" fontId="3" fillId="4" borderId="0" xfId="0" applyFont="1" applyFill="1" applyBorder="1"/>
    <xf numFmtId="0" fontId="3" fillId="4" borderId="27" xfId="0" applyFont="1" applyFill="1" applyBorder="1"/>
    <xf numFmtId="0" fontId="18" fillId="4" borderId="13" xfId="0" applyFont="1" applyFill="1" applyBorder="1" applyAlignment="1">
      <alignment horizontal="center" vertical="center"/>
    </xf>
    <xf numFmtId="191" fontId="21" fillId="4" borderId="0" xfId="0" applyNumberFormat="1" applyFont="1" applyFill="1" applyBorder="1" applyAlignment="1">
      <alignment vertical="center"/>
    </xf>
    <xf numFmtId="168" fontId="17" fillId="4" borderId="0" xfId="0" applyNumberFormat="1" applyFont="1" applyFill="1" applyBorder="1" applyAlignment="1">
      <alignment vertical="center"/>
    </xf>
    <xf numFmtId="191" fontId="17" fillId="4" borderId="0" xfId="0" applyNumberFormat="1" applyFont="1" applyFill="1" applyBorder="1" applyAlignment="1">
      <alignment vertical="center"/>
    </xf>
    <xf numFmtId="191" fontId="17" fillId="4" borderId="27" xfId="0" applyNumberFormat="1" applyFont="1" applyFill="1" applyBorder="1" applyAlignment="1">
      <alignment vertical="center"/>
    </xf>
    <xf numFmtId="195" fontId="17" fillId="4" borderId="0" xfId="0" applyNumberFormat="1" applyFont="1" applyFill="1" applyBorder="1" applyAlignment="1">
      <alignment vertical="center"/>
    </xf>
    <xf numFmtId="193" fontId="17" fillId="4" borderId="0" xfId="0" applyNumberFormat="1" applyFont="1" applyFill="1" applyBorder="1" applyAlignment="1">
      <alignment vertical="center"/>
    </xf>
    <xf numFmtId="191" fontId="17" fillId="4" borderId="27" xfId="0" applyNumberFormat="1" applyFont="1" applyFill="1" applyBorder="1" applyAlignment="1">
      <alignment horizontal="right" vertical="center"/>
    </xf>
    <xf numFmtId="168" fontId="17" fillId="4" borderId="27" xfId="0" applyNumberFormat="1" applyFont="1" applyFill="1" applyBorder="1" applyAlignment="1">
      <alignment horizontal="right" vertical="center"/>
    </xf>
    <xf numFmtId="168" fontId="17" fillId="4" borderId="5" xfId="0" applyNumberFormat="1" applyFont="1" applyFill="1" applyBorder="1" applyAlignment="1">
      <alignment horizontal="right" vertical="center"/>
    </xf>
    <xf numFmtId="168" fontId="17" fillId="4" borderId="27" xfId="0" applyNumberFormat="1" applyFont="1" applyFill="1" applyBorder="1" applyAlignment="1">
      <alignment vertical="center"/>
    </xf>
    <xf numFmtId="168" fontId="17" fillId="4" borderId="0" xfId="0" applyNumberFormat="1" applyFont="1" applyFill="1" applyBorder="1" applyAlignment="1">
      <alignment horizontal="right" vertical="center"/>
    </xf>
    <xf numFmtId="168" fontId="17" fillId="4" borderId="10" xfId="0" applyNumberFormat="1" applyFont="1" applyFill="1" applyBorder="1" applyAlignment="1">
      <alignment vertical="center"/>
    </xf>
    <xf numFmtId="193" fontId="17" fillId="4" borderId="31" xfId="0" applyNumberFormat="1" applyFont="1" applyFill="1" applyBorder="1" applyAlignment="1">
      <alignment vertical="center"/>
    </xf>
    <xf numFmtId="168" fontId="17" fillId="4" borderId="31" xfId="0" applyNumberFormat="1" applyFont="1" applyFill="1" applyBorder="1" applyAlignment="1">
      <alignment vertical="center"/>
    </xf>
    <xf numFmtId="168" fontId="17" fillId="4" borderId="38" xfId="0" applyNumberFormat="1" applyFont="1" applyFill="1" applyBorder="1" applyAlignment="1">
      <alignment horizontal="right" vertical="center"/>
    </xf>
    <xf numFmtId="0" fontId="18" fillId="4" borderId="14" xfId="0" applyFont="1" applyFill="1" applyBorder="1" applyAlignment="1">
      <alignment horizontal="center" vertical="center"/>
    </xf>
    <xf numFmtId="168" fontId="17" fillId="4" borderId="39" xfId="0" applyNumberFormat="1" applyFont="1" applyFill="1" applyBorder="1" applyAlignment="1">
      <alignment vertical="center"/>
    </xf>
    <xf numFmtId="168" fontId="17" fillId="4" borderId="15" xfId="0" applyNumberFormat="1" applyFont="1" applyFill="1" applyBorder="1" applyAlignment="1">
      <alignment vertical="center"/>
    </xf>
    <xf numFmtId="168" fontId="17" fillId="4" borderId="40" xfId="0" applyNumberFormat="1" applyFont="1" applyFill="1" applyBorder="1" applyAlignment="1">
      <alignment vertical="center"/>
    </xf>
    <xf numFmtId="193" fontId="17" fillId="4" borderId="15" xfId="0" applyNumberFormat="1" applyFont="1" applyFill="1" applyBorder="1" applyAlignment="1">
      <alignment vertical="center"/>
    </xf>
    <xf numFmtId="168" fontId="17" fillId="4" borderId="40" xfId="0" applyNumberFormat="1" applyFont="1" applyFill="1" applyBorder="1" applyAlignment="1">
      <alignment horizontal="right" vertical="center"/>
    </xf>
    <xf numFmtId="168" fontId="17" fillId="4" borderId="41" xfId="0" applyNumberFormat="1" applyFont="1" applyFill="1" applyBorder="1" applyAlignment="1">
      <alignment horizontal="right" vertical="center"/>
    </xf>
    <xf numFmtId="0" fontId="9" fillId="0" borderId="0" xfId="0" applyFont="1" applyBorder="1"/>
    <xf numFmtId="0" fontId="45" fillId="0" borderId="0" xfId="0" applyFont="1"/>
    <xf numFmtId="0" fontId="45" fillId="0" borderId="0" xfId="0" applyFont="1" applyBorder="1"/>
    <xf numFmtId="0" fontId="10" fillId="0" borderId="0" xfId="0" applyFont="1" applyBorder="1"/>
    <xf numFmtId="0" fontId="10" fillId="0" borderId="0" xfId="0" applyFont="1"/>
    <xf numFmtId="0" fontId="4" fillId="2" borderId="7" xfId="0" applyFont="1" applyFill="1" applyBorder="1"/>
    <xf numFmtId="0" fontId="4" fillId="2" borderId="8" xfId="0" applyFont="1" applyFill="1" applyBorder="1"/>
    <xf numFmtId="0" fontId="4" fillId="2" borderId="8" xfId="0" applyFont="1" applyFill="1" applyBorder="1" applyAlignment="1">
      <alignment horizontal="center"/>
    </xf>
    <xf numFmtId="0" fontId="4" fillId="2" borderId="17" xfId="0" applyFont="1" applyFill="1" applyBorder="1" applyAlignment="1">
      <alignment horizontal="center"/>
    </xf>
    <xf numFmtId="0" fontId="4" fillId="0" borderId="30" xfId="0" applyFont="1" applyFill="1" applyBorder="1" applyAlignment="1">
      <alignment horizontal="center"/>
    </xf>
    <xf numFmtId="0" fontId="4" fillId="0" borderId="30"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Fill="1" applyBorder="1" applyAlignment="1">
      <alignment horizontal="center"/>
    </xf>
    <xf numFmtId="0" fontId="4" fillId="0" borderId="31" xfId="0" applyFont="1" applyFill="1" applyBorder="1" applyAlignment="1">
      <alignment horizontal="center"/>
    </xf>
    <xf numFmtId="0" fontId="4" fillId="0" borderId="31"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Fill="1" applyBorder="1" applyAlignment="1">
      <alignment horizontal="center" vertical="center"/>
    </xf>
    <xf numFmtId="0" fontId="9" fillId="4" borderId="18" xfId="0" applyFont="1" applyFill="1" applyBorder="1" applyAlignment="1">
      <alignment horizontal="left"/>
    </xf>
    <xf numFmtId="0" fontId="9" fillId="4" borderId="31" xfId="0" applyFont="1" applyFill="1" applyBorder="1"/>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18" xfId="0" applyFont="1" applyFill="1" applyBorder="1" applyAlignment="1">
      <alignment horizontal="center" vertical="center"/>
    </xf>
    <xf numFmtId="0" fontId="4" fillId="4" borderId="18" xfId="0" applyFont="1" applyFill="1" applyBorder="1" applyAlignment="1">
      <alignment horizontal="left" vertical="center"/>
    </xf>
    <xf numFmtId="0" fontId="4" fillId="4" borderId="0" xfId="0" applyFont="1" applyFill="1" applyBorder="1" applyAlignment="1">
      <alignment horizontal="center" vertical="center"/>
    </xf>
    <xf numFmtId="196" fontId="4" fillId="4" borderId="0" xfId="0" applyNumberFormat="1" applyFont="1" applyFill="1" applyBorder="1" applyAlignment="1">
      <alignment horizontal="right" vertical="center"/>
    </xf>
    <xf numFmtId="197" fontId="4" fillId="4" borderId="0" xfId="0" applyNumberFormat="1" applyFont="1" applyFill="1" applyBorder="1" applyAlignment="1">
      <alignment horizontal="right" vertical="center"/>
    </xf>
    <xf numFmtId="197" fontId="4" fillId="4" borderId="31" xfId="0" applyNumberFormat="1" applyFont="1" applyFill="1" applyBorder="1" applyAlignment="1">
      <alignment horizontal="right" vertical="center"/>
    </xf>
    <xf numFmtId="170" fontId="3" fillId="4" borderId="0" xfId="0" applyNumberFormat="1" applyFont="1" applyFill="1" applyBorder="1" applyAlignment="1">
      <alignment vertical="center"/>
    </xf>
    <xf numFmtId="198" fontId="4" fillId="4" borderId="0" xfId="0" applyNumberFormat="1" applyFont="1" applyFill="1" applyBorder="1" applyAlignment="1">
      <alignment horizontal="right" vertical="center"/>
    </xf>
    <xf numFmtId="164" fontId="3" fillId="4" borderId="31" xfId="0" applyNumberFormat="1" applyFont="1" applyFill="1" applyBorder="1" applyAlignment="1">
      <alignment vertical="center"/>
    </xf>
    <xf numFmtId="164" fontId="4" fillId="4" borderId="0" xfId="2" applyNumberFormat="1" applyFont="1" applyFill="1" applyBorder="1" applyAlignment="1">
      <alignment horizontal="center" vertical="center"/>
    </xf>
    <xf numFmtId="164" fontId="3" fillId="4" borderId="0" xfId="0" applyNumberFormat="1" applyFont="1" applyFill="1" applyBorder="1" applyAlignment="1">
      <alignment vertical="center"/>
    </xf>
    <xf numFmtId="196" fontId="4" fillId="4" borderId="31" xfId="0" applyNumberFormat="1" applyFont="1" applyFill="1" applyBorder="1" applyAlignment="1">
      <alignment horizontal="right" vertical="center"/>
    </xf>
    <xf numFmtId="196" fontId="4" fillId="4" borderId="18" xfId="0" applyNumberFormat="1" applyFont="1" applyFill="1" applyBorder="1" applyAlignment="1">
      <alignment horizontal="center" vertical="center"/>
    </xf>
    <xf numFmtId="173" fontId="3" fillId="4" borderId="0" xfId="0" applyNumberFormat="1" applyFont="1" applyFill="1" applyBorder="1" applyAlignment="1">
      <alignment vertical="center"/>
    </xf>
    <xf numFmtId="3" fontId="3" fillId="4" borderId="31" xfId="0" applyNumberFormat="1" applyFont="1" applyFill="1" applyBorder="1" applyAlignment="1">
      <alignment vertical="center"/>
    </xf>
    <xf numFmtId="196" fontId="4" fillId="4" borderId="0" xfId="0" applyNumberFormat="1" applyFont="1" applyFill="1" applyBorder="1" applyAlignment="1">
      <alignment horizontal="center" vertical="center"/>
    </xf>
    <xf numFmtId="3" fontId="3" fillId="4" borderId="0" xfId="0" applyNumberFormat="1" applyFont="1" applyFill="1" applyBorder="1" applyAlignment="1">
      <alignment vertical="center"/>
    </xf>
    <xf numFmtId="171" fontId="4" fillId="4" borderId="0" xfId="1" applyNumberFormat="1" applyFont="1" applyFill="1" applyBorder="1" applyAlignment="1">
      <alignment horizontal="right" vertical="center"/>
    </xf>
    <xf numFmtId="0" fontId="4" fillId="4" borderId="22" xfId="0" applyFont="1" applyFill="1" applyBorder="1" applyAlignment="1">
      <alignment horizontal="left" vertical="center"/>
    </xf>
    <xf numFmtId="0" fontId="9" fillId="4" borderId="21" xfId="0" applyFont="1" applyFill="1" applyBorder="1" applyAlignment="1">
      <alignment horizontal="center"/>
    </xf>
    <xf numFmtId="196" fontId="4" fillId="4" borderId="21" xfId="0" applyNumberFormat="1" applyFont="1" applyFill="1" applyBorder="1" applyAlignment="1">
      <alignment horizontal="right" vertical="center"/>
    </xf>
    <xf numFmtId="197" fontId="4" fillId="4" borderId="37" xfId="0" applyNumberFormat="1" applyFont="1" applyFill="1" applyBorder="1" applyAlignment="1">
      <alignment horizontal="right" vertical="center"/>
    </xf>
    <xf numFmtId="0" fontId="4" fillId="4" borderId="32" xfId="0" applyFont="1" applyFill="1" applyBorder="1"/>
    <xf numFmtId="170" fontId="4" fillId="4" borderId="21" xfId="0" applyNumberFormat="1" applyFont="1" applyFill="1" applyBorder="1" applyAlignment="1">
      <alignment horizontal="center" vertical="center"/>
    </xf>
    <xf numFmtId="198" fontId="4" fillId="4" borderId="37" xfId="0" applyNumberFormat="1" applyFont="1" applyFill="1" applyBorder="1" applyAlignment="1">
      <alignment horizontal="right" vertical="center"/>
    </xf>
    <xf numFmtId="164" fontId="4" fillId="4" borderId="32" xfId="0" applyNumberFormat="1" applyFont="1" applyFill="1" applyBorder="1" applyAlignment="1">
      <alignment horizontal="right" vertical="center"/>
    </xf>
    <xf numFmtId="0" fontId="4" fillId="4" borderId="21" xfId="0" applyFont="1" applyFill="1" applyBorder="1" applyAlignment="1">
      <alignment horizontal="right" vertical="center"/>
    </xf>
    <xf numFmtId="164" fontId="4" fillId="4" borderId="21" xfId="0" applyNumberFormat="1" applyFont="1" applyFill="1" applyBorder="1" applyAlignment="1">
      <alignment horizontal="right" vertical="center"/>
    </xf>
    <xf numFmtId="196" fontId="4" fillId="4" borderId="32" xfId="0" applyNumberFormat="1" applyFont="1" applyFill="1" applyBorder="1" applyAlignment="1">
      <alignment horizontal="right" vertical="center"/>
    </xf>
    <xf numFmtId="0" fontId="4" fillId="4" borderId="22" xfId="0" applyFont="1" applyFill="1" applyBorder="1" applyAlignment="1">
      <alignment horizontal="right" vertical="center"/>
    </xf>
    <xf numFmtId="196" fontId="10" fillId="0" borderId="0" xfId="0" applyNumberFormat="1" applyFont="1"/>
    <xf numFmtId="0" fontId="4" fillId="0" borderId="0" xfId="0" applyFont="1" applyBorder="1" applyAlignment="1">
      <alignment horizontal="center"/>
    </xf>
    <xf numFmtId="0" fontId="4" fillId="0" borderId="0" xfId="0" applyFont="1" applyBorder="1" applyAlignment="1">
      <alignment vertical="top"/>
    </xf>
    <xf numFmtId="0" fontId="36" fillId="0" borderId="0" xfId="0" applyFont="1" applyAlignment="1">
      <alignment vertical="top" shrinkToFit="1"/>
    </xf>
    <xf numFmtId="0" fontId="36" fillId="0" borderId="0" xfId="0" applyFont="1" applyAlignment="1">
      <alignment horizontal="center" vertical="top"/>
    </xf>
    <xf numFmtId="3" fontId="0" fillId="0" borderId="0" xfId="0" applyNumberFormat="1" applyAlignment="1">
      <alignment wrapText="1"/>
    </xf>
    <xf numFmtId="187" fontId="4" fillId="0" borderId="0" xfId="0" applyNumberFormat="1" applyFont="1" applyAlignment="1">
      <alignment vertical="center"/>
    </xf>
    <xf numFmtId="0" fontId="36" fillId="0" borderId="0" xfId="0" applyFont="1" applyAlignment="1">
      <alignment vertical="center"/>
    </xf>
    <xf numFmtId="187" fontId="0" fillId="0" borderId="0" xfId="0" applyNumberFormat="1" applyAlignment="1">
      <alignment wrapText="1"/>
    </xf>
    <xf numFmtId="0" fontId="36" fillId="0" borderId="0" xfId="0" applyFont="1"/>
    <xf numFmtId="196" fontId="4" fillId="0" borderId="0" xfId="0" applyNumberFormat="1" applyFont="1"/>
    <xf numFmtId="196" fontId="4" fillId="0" borderId="0" xfId="0" applyNumberFormat="1" applyFont="1" applyFill="1" applyBorder="1"/>
    <xf numFmtId="187" fontId="4" fillId="0" borderId="0" xfId="0" applyNumberFormat="1" applyFont="1" applyFill="1" applyBorder="1"/>
    <xf numFmtId="196" fontId="4" fillId="0" borderId="0" xfId="0" applyNumberFormat="1" applyFont="1" applyBorder="1"/>
    <xf numFmtId="0" fontId="12" fillId="2" borderId="4" xfId="0" applyFont="1" applyFill="1" applyBorder="1" applyAlignment="1">
      <alignment horizontal="centerContinuous"/>
    </xf>
    <xf numFmtId="0" fontId="4" fillId="2" borderId="0" xfId="0" applyFont="1" applyFill="1" applyBorder="1" applyAlignment="1">
      <alignment horizontal="centerContinuous"/>
    </xf>
    <xf numFmtId="0" fontId="5" fillId="2" borderId="4" xfId="0" applyFont="1" applyFill="1" applyBorder="1" applyAlignment="1">
      <alignment horizontal="centerContinuous" vertical="top"/>
    </xf>
    <xf numFmtId="0" fontId="4" fillId="2" borderId="0" xfId="0" applyFont="1" applyFill="1" applyBorder="1" applyAlignment="1">
      <alignment horizontal="centerContinuous" vertical="top"/>
    </xf>
    <xf numFmtId="0" fontId="4" fillId="0" borderId="6" xfId="0" applyFont="1" applyFill="1" applyBorder="1" applyAlignment="1">
      <alignment vertical="center"/>
    </xf>
    <xf numFmtId="0" fontId="4" fillId="0" borderId="8" xfId="0" applyFont="1" applyFill="1" applyBorder="1" applyAlignment="1">
      <alignment horizontal="left" vertical="center"/>
    </xf>
    <xf numFmtId="0" fontId="4" fillId="0" borderId="7" xfId="0" applyFont="1" applyFill="1" applyBorder="1" applyAlignment="1">
      <alignment horizontal="centerContinuous" vertical="center"/>
    </xf>
    <xf numFmtId="0" fontId="9" fillId="0" borderId="8" xfId="0" applyFont="1" applyFill="1" applyBorder="1" applyAlignment="1">
      <alignment horizontal="centerContinuous" vertical="center"/>
    </xf>
    <xf numFmtId="0" fontId="9" fillId="0" borderId="30"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9" fillId="0" borderId="9"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0" fillId="0" borderId="0" xfId="0" applyBorder="1" applyAlignment="1">
      <alignment horizontal="centerContinuous"/>
    </xf>
    <xf numFmtId="0" fontId="0" fillId="0" borderId="31" xfId="0" applyBorder="1" applyAlignment="1">
      <alignment vertical="center"/>
    </xf>
    <xf numFmtId="0" fontId="3" fillId="0" borderId="27" xfId="0" applyFont="1" applyFill="1" applyBorder="1" applyAlignment="1">
      <alignment horizontal="centerContinuous" vertical="center"/>
    </xf>
    <xf numFmtId="0" fontId="3" fillId="0" borderId="4" xfId="0" applyFont="1" applyBorder="1" applyAlignment="1">
      <alignment horizontal="centerContinuous" vertical="center"/>
    </xf>
    <xf numFmtId="0" fontId="4" fillId="0" borderId="31" xfId="0" applyFont="1" applyFill="1" applyBorder="1" applyAlignment="1">
      <alignment horizontal="center" vertical="center"/>
    </xf>
    <xf numFmtId="0" fontId="11" fillId="0" borderId="4" xfId="0" applyFont="1" applyFill="1" applyBorder="1" applyAlignment="1">
      <alignment horizontal="centerContinuous" vertical="center"/>
    </xf>
    <xf numFmtId="0" fontId="0" fillId="0" borderId="0" xfId="0" applyBorder="1" applyAlignment="1">
      <alignment horizontal="centerContinuous" vertical="center"/>
    </xf>
    <xf numFmtId="0" fontId="3" fillId="0" borderId="10" xfId="0" applyFont="1" applyBorder="1" applyAlignment="1">
      <alignment horizontal="centerContinuous" vertical="center"/>
    </xf>
    <xf numFmtId="0" fontId="4" fillId="0" borderId="28" xfId="0" applyFont="1" applyFill="1" applyBorder="1" applyAlignment="1">
      <alignment vertical="top"/>
    </xf>
    <xf numFmtId="0" fontId="4" fillId="0" borderId="21" xfId="0" applyFont="1" applyFill="1" applyBorder="1" applyAlignment="1">
      <alignment horizontal="left" vertical="top"/>
    </xf>
    <xf numFmtId="0" fontId="9" fillId="0" borderId="11" xfId="0" applyFont="1" applyFill="1" applyBorder="1"/>
    <xf numFmtId="0" fontId="9" fillId="0" borderId="29" xfId="0" applyFont="1" applyFill="1" applyBorder="1" applyAlignment="1">
      <alignment vertical="top"/>
    </xf>
    <xf numFmtId="0" fontId="4" fillId="0" borderId="0" xfId="0" applyFont="1" applyFill="1" applyAlignment="1">
      <alignment vertical="top"/>
    </xf>
    <xf numFmtId="0" fontId="4" fillId="4" borderId="4" xfId="0" applyFont="1" applyFill="1" applyBorder="1"/>
    <xf numFmtId="199" fontId="4" fillId="4" borderId="0" xfId="0" applyNumberFormat="1" applyFont="1" applyFill="1" applyBorder="1"/>
    <xf numFmtId="199" fontId="4" fillId="4" borderId="31" xfId="0" applyNumberFormat="1" applyFont="1" applyFill="1" applyBorder="1"/>
    <xf numFmtId="199" fontId="9" fillId="4" borderId="36" xfId="0" applyNumberFormat="1" applyFont="1" applyFill="1" applyBorder="1" applyAlignment="1">
      <alignment horizontal="center"/>
    </xf>
    <xf numFmtId="199" fontId="4" fillId="4" borderId="5" xfId="0" applyNumberFormat="1" applyFont="1" applyFill="1" applyBorder="1"/>
    <xf numFmtId="0" fontId="3" fillId="4" borderId="18" xfId="0" applyFont="1" applyFill="1" applyBorder="1" applyAlignment="1">
      <alignment vertical="center"/>
    </xf>
    <xf numFmtId="196" fontId="3" fillId="4" borderId="0" xfId="0" applyNumberFormat="1" applyFont="1" applyFill="1" applyBorder="1" applyAlignment="1">
      <alignment vertical="center"/>
    </xf>
    <xf numFmtId="177" fontId="3" fillId="4" borderId="0" xfId="0" applyNumberFormat="1" applyFont="1" applyFill="1" applyBorder="1" applyAlignment="1">
      <alignment vertical="center"/>
    </xf>
    <xf numFmtId="170" fontId="3" fillId="4" borderId="31" xfId="0" applyNumberFormat="1" applyFont="1" applyFill="1" applyBorder="1" applyAlignment="1">
      <alignment horizontal="right" vertical="center"/>
    </xf>
    <xf numFmtId="177" fontId="3" fillId="4" borderId="27" xfId="0" applyNumberFormat="1" applyFont="1" applyFill="1" applyBorder="1" applyAlignment="1">
      <alignment vertical="center"/>
    </xf>
    <xf numFmtId="3" fontId="4" fillId="0" borderId="0" xfId="0" applyNumberFormat="1" applyFont="1" applyAlignment="1">
      <alignment vertical="center"/>
    </xf>
    <xf numFmtId="0" fontId="15" fillId="4" borderId="4" xfId="0" applyFont="1" applyFill="1" applyBorder="1" applyAlignment="1">
      <alignment vertical="center"/>
    </xf>
    <xf numFmtId="173" fontId="3" fillId="4" borderId="31" xfId="0" applyNumberFormat="1" applyFont="1" applyFill="1" applyBorder="1" applyAlignment="1">
      <alignment horizontal="right" vertical="center"/>
    </xf>
    <xf numFmtId="3" fontId="3" fillId="4" borderId="18" xfId="0" applyNumberFormat="1" applyFont="1" applyFill="1" applyBorder="1" applyAlignment="1">
      <alignment vertical="center"/>
    </xf>
    <xf numFmtId="0" fontId="15" fillId="4" borderId="33" xfId="0" applyFont="1" applyFill="1" applyBorder="1" applyAlignment="1">
      <alignment vertical="center"/>
    </xf>
    <xf numFmtId="0" fontId="11" fillId="4" borderId="34" xfId="0" applyFont="1" applyFill="1" applyBorder="1" applyAlignment="1">
      <alignment vertical="center"/>
    </xf>
    <xf numFmtId="199" fontId="3" fillId="4" borderId="15" xfId="0" applyNumberFormat="1" applyFont="1" applyFill="1" applyBorder="1" applyAlignment="1">
      <alignment horizontal="center" vertical="center"/>
    </xf>
    <xf numFmtId="199" fontId="3" fillId="4" borderId="35" xfId="0" applyNumberFormat="1" applyFont="1" applyFill="1" applyBorder="1" applyAlignment="1">
      <alignment horizontal="center" vertical="center"/>
    </xf>
    <xf numFmtId="199" fontId="3" fillId="4" borderId="40" xfId="0" applyNumberFormat="1" applyFont="1" applyFill="1" applyBorder="1" applyAlignment="1">
      <alignment horizontal="center" vertical="center"/>
    </xf>
    <xf numFmtId="199" fontId="3" fillId="4" borderId="16" xfId="0" applyNumberFormat="1" applyFont="1" applyFill="1" applyBorder="1" applyAlignment="1">
      <alignment horizontal="center" vertical="center"/>
    </xf>
    <xf numFmtId="0" fontId="0" fillId="0" borderId="0" xfId="0" applyNumberFormat="1" applyAlignment="1">
      <alignment wrapText="1"/>
    </xf>
    <xf numFmtId="196" fontId="3" fillId="0" borderId="0" xfId="0" applyNumberFormat="1" applyFont="1" applyBorder="1"/>
    <xf numFmtId="177" fontId="4" fillId="0" borderId="0" xfId="0" applyNumberFormat="1" applyFont="1" applyBorder="1"/>
    <xf numFmtId="200" fontId="3" fillId="0" borderId="0" xfId="0" applyNumberFormat="1" applyFont="1"/>
    <xf numFmtId="43" fontId="4" fillId="0" borderId="0" xfId="1" applyFont="1" applyBorder="1"/>
    <xf numFmtId="0" fontId="4" fillId="2" borderId="17" xfId="0" applyFont="1" applyFill="1" applyBorder="1"/>
    <xf numFmtId="0" fontId="0" fillId="0" borderId="0" xfId="0" applyBorder="1" applyAlignment="1"/>
    <xf numFmtId="0" fontId="4" fillId="0" borderId="0" xfId="0" applyFont="1" applyBorder="1" applyAlignment="1"/>
    <xf numFmtId="0" fontId="0" fillId="0" borderId="0" xfId="0" applyAlignment="1"/>
    <xf numFmtId="0" fontId="4" fillId="0" borderId="0" xfId="0" applyFont="1" applyAlignment="1"/>
    <xf numFmtId="0" fontId="9" fillId="0" borderId="8" xfId="0" applyFont="1" applyFill="1" applyBorder="1" applyAlignment="1">
      <alignment vertical="center"/>
    </xf>
    <xf numFmtId="0" fontId="9" fillId="0" borderId="17" xfId="0" applyFont="1" applyFill="1" applyBorder="1" applyAlignment="1">
      <alignment vertical="center"/>
    </xf>
    <xf numFmtId="0" fontId="4" fillId="0" borderId="2" xfId="0" applyFont="1" applyBorder="1" applyAlignment="1">
      <alignment vertical="center"/>
    </xf>
    <xf numFmtId="0" fontId="4" fillId="0" borderId="31" xfId="0" applyFont="1" applyFill="1" applyBorder="1" applyAlignment="1">
      <alignment horizontal="centerContinuous" vertical="center"/>
    </xf>
    <xf numFmtId="0" fontId="18" fillId="0" borderId="10" xfId="0" applyFont="1" applyFill="1" applyBorder="1" applyAlignment="1">
      <alignment horizontal="centerContinuous" vertical="center"/>
    </xf>
    <xf numFmtId="0" fontId="18" fillId="0" borderId="31" xfId="0" applyFont="1" applyFill="1" applyBorder="1" applyAlignment="1">
      <alignment horizontal="centerContinuous" vertical="center"/>
    </xf>
    <xf numFmtId="0" fontId="4" fillId="0" borderId="11" xfId="0" applyFont="1" applyFill="1" applyBorder="1" applyAlignment="1">
      <alignment vertical="top"/>
    </xf>
    <xf numFmtId="0" fontId="9" fillId="0" borderId="32" xfId="0" applyFont="1" applyFill="1" applyBorder="1" applyAlignment="1">
      <alignment horizontal="center" vertical="top"/>
    </xf>
    <xf numFmtId="0" fontId="9" fillId="0" borderId="22" xfId="0" applyFont="1" applyFill="1" applyBorder="1" applyAlignment="1">
      <alignment horizontal="center" vertical="top"/>
    </xf>
    <xf numFmtId="0" fontId="4" fillId="4" borderId="10" xfId="0" applyFont="1" applyFill="1" applyBorder="1"/>
    <xf numFmtId="0" fontId="9" fillId="4" borderId="1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31" xfId="0" applyFont="1" applyFill="1" applyBorder="1" applyAlignment="1">
      <alignment horizontal="right"/>
    </xf>
    <xf numFmtId="0" fontId="4" fillId="4" borderId="10" xfId="0" applyFont="1" applyFill="1" applyBorder="1" applyAlignment="1">
      <alignment vertical="center"/>
    </xf>
    <xf numFmtId="3" fontId="3" fillId="4" borderId="31" xfId="0" applyNumberFormat="1" applyFont="1" applyFill="1" applyBorder="1" applyAlignment="1">
      <alignment horizontal="right" vertical="center"/>
    </xf>
    <xf numFmtId="201" fontId="4" fillId="4" borderId="0" xfId="0" applyNumberFormat="1" applyFont="1" applyFill="1" applyBorder="1" applyAlignment="1">
      <alignment horizontal="right" vertical="center"/>
    </xf>
    <xf numFmtId="164" fontId="3" fillId="4" borderId="27" xfId="0" applyNumberFormat="1" applyFont="1" applyFill="1" applyBorder="1" applyAlignment="1">
      <alignment horizontal="right" vertical="center"/>
    </xf>
    <xf numFmtId="164" fontId="3" fillId="4" borderId="18" xfId="0" applyNumberFormat="1" applyFont="1" applyFill="1" applyBorder="1" applyAlignment="1">
      <alignment horizontal="right" vertical="center"/>
    </xf>
    <xf numFmtId="3" fontId="0" fillId="0" borderId="0" xfId="0" applyNumberFormat="1" applyAlignment="1">
      <alignment vertical="center"/>
    </xf>
    <xf numFmtId="0" fontId="0" fillId="0" borderId="0" xfId="0" applyAlignment="1">
      <alignment vertical="center"/>
    </xf>
    <xf numFmtId="3" fontId="3" fillId="4" borderId="27" xfId="0" applyNumberFormat="1" applyFont="1" applyFill="1" applyBorder="1" applyAlignment="1">
      <alignment horizontal="right" vertical="center"/>
    </xf>
    <xf numFmtId="3" fontId="3" fillId="4" borderId="18" xfId="0" applyNumberFormat="1" applyFont="1" applyFill="1" applyBorder="1" applyAlignment="1">
      <alignment horizontal="right" vertical="center"/>
    </xf>
    <xf numFmtId="3" fontId="4" fillId="4" borderId="27" xfId="0" applyNumberFormat="1" applyFont="1" applyFill="1" applyBorder="1" applyAlignment="1">
      <alignment horizontal="center" vertical="center"/>
    </xf>
    <xf numFmtId="3" fontId="4" fillId="4" borderId="0" xfId="0" applyNumberFormat="1" applyFont="1" applyFill="1" applyBorder="1" applyAlignment="1">
      <alignment horizontal="center" vertical="center"/>
    </xf>
    <xf numFmtId="164" fontId="4" fillId="4" borderId="27" xfId="0" applyNumberFormat="1" applyFont="1" applyFill="1" applyBorder="1" applyAlignment="1">
      <alignment horizontal="center" vertical="center"/>
    </xf>
    <xf numFmtId="164" fontId="4" fillId="4" borderId="0" xfId="0" applyNumberFormat="1" applyFont="1" applyFill="1" applyBorder="1" applyAlignment="1">
      <alignment horizontal="center" vertical="center"/>
    </xf>
    <xf numFmtId="0" fontId="4" fillId="4" borderId="11" xfId="0" applyFont="1" applyFill="1" applyBorder="1"/>
    <xf numFmtId="0" fontId="4" fillId="4" borderId="22" xfId="0" applyFont="1" applyFill="1" applyBorder="1" applyAlignment="1"/>
    <xf numFmtId="0" fontId="4" fillId="4" borderId="11" xfId="0" applyFont="1" applyFill="1" applyBorder="1" applyAlignment="1">
      <alignment horizontal="right" vertical="center"/>
    </xf>
    <xf numFmtId="0" fontId="4" fillId="4" borderId="37" xfId="0" applyFont="1" applyFill="1" applyBorder="1"/>
    <xf numFmtId="0" fontId="4" fillId="4" borderId="32" xfId="0" applyFont="1" applyFill="1" applyBorder="1" applyAlignment="1">
      <alignment horizontal="right" vertical="center"/>
    </xf>
    <xf numFmtId="3" fontId="4" fillId="0" borderId="0" xfId="0" applyNumberFormat="1" applyFont="1"/>
    <xf numFmtId="3" fontId="4" fillId="2" borderId="8" xfId="0" applyNumberFormat="1" applyFont="1" applyFill="1" applyBorder="1"/>
    <xf numFmtId="0" fontId="5" fillId="2" borderId="11" xfId="0" applyFont="1" applyFill="1" applyBorder="1" applyAlignment="1">
      <alignment horizontal="centerContinuous" vertical="top"/>
    </xf>
    <xf numFmtId="0" fontId="4" fillId="2" borderId="21" xfId="0" applyFont="1" applyFill="1" applyBorder="1" applyAlignment="1">
      <alignment horizontal="centerContinuous" vertical="top"/>
    </xf>
    <xf numFmtId="3" fontId="4" fillId="2" borderId="21" xfId="0" applyNumberFormat="1" applyFont="1" applyFill="1" applyBorder="1" applyAlignment="1">
      <alignment horizontal="centerContinuous" vertical="top"/>
    </xf>
    <xf numFmtId="0" fontId="4" fillId="2" borderId="22" xfId="0" applyFont="1" applyFill="1" applyBorder="1" applyAlignment="1">
      <alignment horizontal="centerContinuous" vertical="top"/>
    </xf>
    <xf numFmtId="3" fontId="4" fillId="0" borderId="30" xfId="0" applyNumberFormat="1" applyFont="1" applyFill="1" applyBorder="1" applyAlignment="1">
      <alignment vertical="center"/>
    </xf>
    <xf numFmtId="3" fontId="4" fillId="0" borderId="30" xfId="0" applyNumberFormat="1" applyFont="1" applyFill="1" applyBorder="1"/>
    <xf numFmtId="3" fontId="4" fillId="0" borderId="31" xfId="0" applyNumberFormat="1" applyFont="1" applyFill="1" applyBorder="1" applyAlignment="1">
      <alignment horizontal="centerContinuous" vertical="center"/>
    </xf>
    <xf numFmtId="3" fontId="18" fillId="0" borderId="31" xfId="0" applyNumberFormat="1" applyFont="1" applyFill="1" applyBorder="1" applyAlignment="1">
      <alignment horizontal="centerContinuous" vertical="center"/>
    </xf>
    <xf numFmtId="3" fontId="9" fillId="0" borderId="32" xfId="0" applyNumberFormat="1" applyFont="1" applyFill="1" applyBorder="1" applyAlignment="1">
      <alignment horizontal="center" vertical="top"/>
    </xf>
    <xf numFmtId="3" fontId="4" fillId="0" borderId="32" xfId="0" applyNumberFormat="1" applyFont="1" applyFill="1" applyBorder="1"/>
    <xf numFmtId="3" fontId="9" fillId="4" borderId="31" xfId="0" applyNumberFormat="1" applyFont="1" applyFill="1" applyBorder="1" applyAlignment="1">
      <alignment horizontal="center" vertical="center"/>
    </xf>
    <xf numFmtId="3" fontId="9" fillId="4" borderId="31" xfId="0" applyNumberFormat="1" applyFont="1" applyFill="1" applyBorder="1" applyAlignment="1">
      <alignment horizontal="right"/>
    </xf>
    <xf numFmtId="3" fontId="4" fillId="4" borderId="32" xfId="0" applyNumberFormat="1" applyFont="1" applyFill="1" applyBorder="1" applyAlignment="1">
      <alignment horizontal="right" vertical="center"/>
    </xf>
    <xf numFmtId="3" fontId="4" fillId="4" borderId="32" xfId="0" applyNumberFormat="1" applyFont="1" applyFill="1" applyBorder="1"/>
    <xf numFmtId="3" fontId="4" fillId="0" borderId="0" xfId="0" applyNumberFormat="1" applyFont="1" applyBorder="1"/>
    <xf numFmtId="2" fontId="0" fillId="0" borderId="0" xfId="0" applyNumberFormat="1" applyAlignment="1">
      <alignment vertical="center"/>
    </xf>
    <xf numFmtId="202" fontId="0" fillId="0" borderId="0" xfId="0" applyNumberFormat="1" applyAlignment="1">
      <alignment vertical="center"/>
    </xf>
    <xf numFmtId="2" fontId="0" fillId="0" borderId="0" xfId="0" applyNumberFormat="1"/>
    <xf numFmtId="0" fontId="16" fillId="2" borderId="10" xfId="0" applyFont="1" applyFill="1" applyBorder="1" applyAlignment="1">
      <alignment horizontal="centerContinuous"/>
    </xf>
    <xf numFmtId="0" fontId="16" fillId="2" borderId="0" xfId="0" applyFont="1" applyFill="1" applyBorder="1" applyAlignment="1">
      <alignment horizontal="centerContinuous"/>
    </xf>
    <xf numFmtId="0" fontId="4" fillId="2" borderId="18" xfId="0" applyFont="1" applyFill="1" applyBorder="1" applyAlignment="1">
      <alignment horizontal="centerContinuous"/>
    </xf>
    <xf numFmtId="0" fontId="5" fillId="2" borderId="0" xfId="0" applyFont="1" applyFill="1" applyBorder="1" applyAlignment="1">
      <alignment horizontal="centerContinuous" vertical="top"/>
    </xf>
    <xf numFmtId="0" fontId="4" fillId="2" borderId="18" xfId="0" applyFont="1" applyFill="1" applyBorder="1" applyAlignment="1">
      <alignment horizontal="centerContinuous" vertical="top"/>
    </xf>
    <xf numFmtId="0" fontId="3" fillId="0" borderId="0" xfId="0" applyFont="1" applyAlignment="1">
      <alignment vertical="center"/>
    </xf>
    <xf numFmtId="0" fontId="19" fillId="0" borderId="11" xfId="0" applyFont="1" applyFill="1" applyBorder="1" applyAlignment="1">
      <alignment horizontal="center" vertical="top"/>
    </xf>
    <xf numFmtId="0" fontId="19" fillId="0" borderId="32" xfId="0" applyFont="1" applyFill="1" applyBorder="1" applyAlignment="1">
      <alignment horizontal="center" vertical="top"/>
    </xf>
    <xf numFmtId="0" fontId="4" fillId="4" borderId="10" xfId="0" applyFont="1" applyFill="1" applyBorder="1" applyAlignment="1">
      <alignment horizontal="left" vertical="center"/>
    </xf>
    <xf numFmtId="3" fontId="4" fillId="4" borderId="0" xfId="0" applyNumberFormat="1" applyFont="1" applyFill="1" applyAlignment="1">
      <alignment horizontal="right" vertical="center"/>
    </xf>
    <xf numFmtId="3" fontId="4" fillId="4" borderId="0" xfId="0" applyNumberFormat="1" applyFont="1" applyFill="1" applyAlignment="1">
      <alignment horizontal="center" vertical="center"/>
    </xf>
    <xf numFmtId="5" fontId="4" fillId="4" borderId="31" xfId="2" applyNumberFormat="1" applyFont="1" applyFill="1" applyBorder="1" applyAlignment="1">
      <alignment horizontal="right" vertical="center"/>
    </xf>
    <xf numFmtId="5" fontId="4" fillId="4" borderId="0" xfId="2" applyNumberFormat="1" applyFont="1" applyFill="1" applyBorder="1" applyAlignment="1">
      <alignment horizontal="right" vertical="center"/>
    </xf>
    <xf numFmtId="192" fontId="4" fillId="4" borderId="18" xfId="0" applyNumberFormat="1" applyFont="1" applyFill="1" applyBorder="1" applyAlignment="1">
      <alignment horizontal="right" vertical="center"/>
    </xf>
    <xf numFmtId="37" fontId="4" fillId="4" borderId="31" xfId="2" applyNumberFormat="1" applyFont="1" applyFill="1" applyBorder="1" applyAlignment="1">
      <alignment horizontal="right" vertical="center"/>
    </xf>
    <xf numFmtId="41" fontId="4" fillId="4" borderId="0" xfId="1" applyNumberFormat="1" applyFont="1" applyFill="1" applyBorder="1" applyAlignment="1">
      <alignment horizontal="center" vertical="center"/>
    </xf>
    <xf numFmtId="41" fontId="4" fillId="4" borderId="0" xfId="1" applyNumberFormat="1" applyFont="1" applyFill="1" applyBorder="1" applyAlignment="1">
      <alignment vertical="center"/>
    </xf>
    <xf numFmtId="0" fontId="9" fillId="4" borderId="22" xfId="0" applyFont="1" applyFill="1" applyBorder="1" applyAlignment="1">
      <alignment horizontal="center"/>
    </xf>
    <xf numFmtId="5" fontId="9" fillId="0" borderId="0" xfId="0" applyNumberFormat="1" applyFont="1" applyFill="1" applyBorder="1" applyAlignment="1"/>
    <xf numFmtId="192" fontId="4" fillId="0" borderId="0" xfId="0" applyNumberFormat="1" applyFont="1"/>
    <xf numFmtId="203" fontId="4" fillId="0" borderId="0" xfId="0" applyNumberFormat="1" applyFont="1"/>
    <xf numFmtId="184" fontId="4" fillId="0" borderId="0" xfId="0" applyNumberFormat="1" applyFont="1"/>
    <xf numFmtId="0" fontId="4" fillId="2" borderId="8" xfId="0" applyFont="1" applyFill="1" applyBorder="1" applyAlignment="1">
      <alignment horizontal="right" indent="5"/>
    </xf>
    <xf numFmtId="0" fontId="4" fillId="0" borderId="7" xfId="0" applyFont="1" applyFill="1" applyBorder="1" applyAlignment="1">
      <alignment horizontal="right" indent="5"/>
    </xf>
    <xf numFmtId="0" fontId="19" fillId="0" borderId="11" xfId="0" applyFont="1" applyFill="1" applyBorder="1" applyAlignment="1">
      <alignment horizontal="right" vertical="top" indent="5"/>
    </xf>
    <xf numFmtId="0" fontId="9" fillId="4" borderId="0" xfId="0" applyFont="1" applyFill="1" applyBorder="1" applyAlignment="1">
      <alignment horizontal="right" indent="5"/>
    </xf>
    <xf numFmtId="3" fontId="4" fillId="4" borderId="31" xfId="2" applyNumberFormat="1" applyFont="1" applyFill="1" applyBorder="1" applyAlignment="1">
      <alignment horizontal="right" vertical="center" indent="4"/>
    </xf>
    <xf numFmtId="7" fontId="4" fillId="0" borderId="0" xfId="0" applyNumberFormat="1" applyFont="1" applyAlignment="1">
      <alignment vertical="center"/>
    </xf>
    <xf numFmtId="37" fontId="4" fillId="0" borderId="0" xfId="0" applyNumberFormat="1" applyFont="1" applyAlignment="1">
      <alignment vertical="center"/>
    </xf>
    <xf numFmtId="3" fontId="4" fillId="4" borderId="31" xfId="1" applyNumberFormat="1" applyFont="1" applyFill="1" applyBorder="1" applyAlignment="1">
      <alignment horizontal="right" vertical="center" indent="4"/>
    </xf>
    <xf numFmtId="41" fontId="4" fillId="4" borderId="31" xfId="1" applyNumberFormat="1" applyFont="1" applyFill="1" applyBorder="1" applyAlignment="1">
      <alignment horizontal="center" vertical="center"/>
    </xf>
    <xf numFmtId="41" fontId="4" fillId="4" borderId="31" xfId="1" applyNumberFormat="1" applyFont="1" applyFill="1" applyBorder="1" applyAlignment="1">
      <alignment vertical="center"/>
    </xf>
    <xf numFmtId="0" fontId="18" fillId="4" borderId="21" xfId="0" applyFont="1" applyFill="1" applyBorder="1" applyAlignment="1">
      <alignment horizontal="right" indent="5"/>
    </xf>
    <xf numFmtId="0" fontId="9" fillId="0" borderId="0" xfId="0" applyFont="1" applyFill="1" applyBorder="1" applyAlignment="1">
      <alignment horizontal="right" indent="5"/>
    </xf>
    <xf numFmtId="37" fontId="4" fillId="0" borderId="0" xfId="0" applyNumberFormat="1" applyFont="1"/>
    <xf numFmtId="0" fontId="10" fillId="0" borderId="0" xfId="0" applyFont="1" applyAlignment="1">
      <alignment horizontal="right" indent="5"/>
    </xf>
    <xf numFmtId="0" fontId="4" fillId="0" borderId="0" xfId="0" applyFont="1" applyFill="1" applyBorder="1" applyAlignment="1">
      <alignment horizontal="right" indent="5"/>
    </xf>
    <xf numFmtId="5" fontId="4" fillId="0" borderId="0" xfId="0" applyNumberFormat="1" applyFont="1" applyFill="1" applyBorder="1"/>
    <xf numFmtId="0" fontId="4" fillId="0" borderId="0" xfId="0" applyFont="1" applyAlignment="1">
      <alignment horizontal="right" indent="5"/>
    </xf>
    <xf numFmtId="3" fontId="4" fillId="4" borderId="31" xfId="2" applyNumberFormat="1" applyFont="1" applyFill="1" applyBorder="1" applyAlignment="1">
      <alignment horizontal="right" vertical="center"/>
    </xf>
    <xf numFmtId="3" fontId="4" fillId="4" borderId="0" xfId="2" applyNumberFormat="1" applyFont="1" applyFill="1" applyBorder="1" applyAlignment="1">
      <alignment horizontal="center" vertical="center"/>
    </xf>
    <xf numFmtId="200" fontId="4" fillId="0" borderId="0" xfId="0" applyNumberFormat="1" applyFont="1" applyAlignment="1">
      <alignment vertical="center"/>
    </xf>
    <xf numFmtId="0" fontId="4" fillId="0" borderId="0" xfId="0" applyNumberFormat="1" applyFont="1"/>
    <xf numFmtId="203" fontId="4" fillId="0" borderId="0" xfId="0" applyNumberFormat="1" applyFont="1" applyFill="1" applyBorder="1"/>
    <xf numFmtId="203" fontId="0" fillId="0" borderId="0" xfId="0" applyNumberFormat="1"/>
    <xf numFmtId="0" fontId="4" fillId="2" borderId="8" xfId="0" applyFont="1" applyFill="1" applyBorder="1" applyAlignment="1">
      <alignment horizontal="right"/>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xf>
    <xf numFmtId="0" fontId="4" fillId="0" borderId="30" xfId="0" applyFont="1" applyFill="1" applyBorder="1" applyAlignment="1">
      <alignment horizontal="right"/>
    </xf>
    <xf numFmtId="0" fontId="4" fillId="0" borderId="10" xfId="0" applyFont="1" applyFill="1" applyBorder="1" applyAlignment="1">
      <alignment vertical="center"/>
    </xf>
    <xf numFmtId="0" fontId="0" fillId="0" borderId="0" xfId="0" applyBorder="1" applyAlignment="1">
      <alignment horizontal="center" vertical="center"/>
    </xf>
    <xf numFmtId="0" fontId="3" fillId="0" borderId="18" xfId="0" applyFont="1" applyFill="1" applyBorder="1" applyAlignment="1">
      <alignment horizontal="center" vertical="center"/>
    </xf>
    <xf numFmtId="0" fontId="4" fillId="0" borderId="11" xfId="0" applyFont="1" applyFill="1" applyBorder="1" applyAlignment="1">
      <alignment vertical="center"/>
    </xf>
    <xf numFmtId="0" fontId="4" fillId="0" borderId="21" xfId="0" applyFont="1" applyFill="1" applyBorder="1" applyAlignment="1">
      <alignment vertical="center"/>
    </xf>
    <xf numFmtId="0" fontId="4" fillId="0" borderId="21"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32" xfId="0" applyFont="1" applyFill="1" applyBorder="1" applyAlignment="1">
      <alignment vertical="center"/>
    </xf>
    <xf numFmtId="0" fontId="4" fillId="0" borderId="32" xfId="0" applyFont="1" applyFill="1" applyBorder="1" applyAlignment="1">
      <alignment horizontal="right" vertical="center"/>
    </xf>
    <xf numFmtId="0" fontId="4" fillId="0" borderId="22" xfId="0" applyFont="1" applyFill="1" applyBorder="1" applyAlignment="1">
      <alignment horizontal="center" vertical="center"/>
    </xf>
    <xf numFmtId="0" fontId="23" fillId="4" borderId="10" xfId="0" applyFont="1" applyFill="1" applyBorder="1" applyAlignment="1">
      <alignment vertical="center"/>
    </xf>
    <xf numFmtId="0" fontId="23" fillId="4" borderId="0" xfId="0" applyFont="1" applyFill="1" applyBorder="1" applyAlignment="1">
      <alignment vertical="center"/>
    </xf>
    <xf numFmtId="0" fontId="41" fillId="4" borderId="27" xfId="0" applyFont="1" applyFill="1" applyBorder="1" applyAlignment="1">
      <alignment horizontal="center" vertical="center"/>
    </xf>
    <xf numFmtId="0" fontId="23" fillId="4" borderId="0" xfId="0" applyFont="1" applyFill="1" applyBorder="1" applyAlignment="1">
      <alignment horizontal="right" vertical="center"/>
    </xf>
    <xf numFmtId="184" fontId="22" fillId="4" borderId="0" xfId="0" applyNumberFormat="1" applyFont="1" applyFill="1" applyAlignment="1">
      <alignment horizontal="center"/>
    </xf>
    <xf numFmtId="0" fontId="41" fillId="4" borderId="30" xfId="0" applyFont="1" applyFill="1" applyBorder="1" applyAlignment="1">
      <alignment horizontal="right" vertical="center"/>
    </xf>
    <xf numFmtId="0" fontId="41" fillId="4" borderId="18" xfId="0" applyFont="1" applyFill="1" applyBorder="1" applyAlignment="1">
      <alignment horizontal="center" vertical="center"/>
    </xf>
    <xf numFmtId="0" fontId="22" fillId="0" borderId="0" xfId="0" applyFont="1"/>
    <xf numFmtId="37" fontId="0" fillId="0" borderId="0" xfId="0" applyNumberFormat="1"/>
    <xf numFmtId="0" fontId="9" fillId="4" borderId="10" xfId="0" applyFont="1" applyFill="1" applyBorder="1" applyAlignment="1">
      <alignment vertical="center"/>
    </xf>
    <xf numFmtId="0" fontId="15" fillId="4" borderId="0" xfId="0" applyFont="1" applyFill="1" applyBorder="1" applyAlignment="1">
      <alignment vertical="center"/>
    </xf>
    <xf numFmtId="37" fontId="46" fillId="4" borderId="31" xfId="2" applyNumberFormat="1" applyFont="1" applyFill="1" applyBorder="1" applyAlignment="1">
      <alignment horizontal="right" vertical="center"/>
    </xf>
    <xf numFmtId="184" fontId="3" fillId="4" borderId="27" xfId="0" quotePrefix="1" applyNumberFormat="1" applyFont="1" applyFill="1" applyBorder="1" applyAlignment="1">
      <alignment horizontal="center"/>
    </xf>
    <xf numFmtId="5" fontId="46" fillId="4" borderId="31" xfId="2" applyNumberFormat="1" applyFont="1" applyFill="1" applyBorder="1" applyAlignment="1">
      <alignment horizontal="right" vertical="center"/>
    </xf>
    <xf numFmtId="41" fontId="46" fillId="4" borderId="31" xfId="1" applyNumberFormat="1" applyFont="1" applyFill="1" applyBorder="1" applyAlignment="1">
      <alignment horizontal="center" vertical="center"/>
    </xf>
    <xf numFmtId="0" fontId="48" fillId="4" borderId="10" xfId="0" applyFont="1" applyFill="1" applyBorder="1" applyAlignment="1">
      <alignment vertical="center"/>
    </xf>
    <xf numFmtId="0" fontId="48" fillId="4" borderId="0" xfId="0" applyFont="1" applyFill="1" applyBorder="1" applyAlignment="1">
      <alignment vertical="center"/>
    </xf>
    <xf numFmtId="0" fontId="48" fillId="4" borderId="18" xfId="0" applyFont="1" applyFill="1" applyBorder="1" applyAlignment="1">
      <alignment vertical="center"/>
    </xf>
    <xf numFmtId="41" fontId="49" fillId="4" borderId="31" xfId="1" applyNumberFormat="1" applyFont="1" applyFill="1" applyBorder="1" applyAlignment="1">
      <alignment horizontal="center" vertical="center"/>
    </xf>
    <xf numFmtId="41" fontId="50" fillId="4" borderId="31" xfId="1" applyNumberFormat="1" applyFont="1" applyFill="1" applyBorder="1" applyAlignment="1">
      <alignment horizontal="center" vertical="center"/>
    </xf>
    <xf numFmtId="0" fontId="48" fillId="4" borderId="18" xfId="0" applyFont="1" applyFill="1" applyBorder="1" applyAlignment="1">
      <alignment horizontal="left" vertical="center"/>
    </xf>
    <xf numFmtId="184" fontId="42" fillId="4" borderId="27" xfId="0" applyNumberFormat="1" applyFont="1" applyFill="1" applyBorder="1" applyAlignment="1">
      <alignment horizontal="center"/>
    </xf>
    <xf numFmtId="184" fontId="3" fillId="4" borderId="27" xfId="0" applyNumberFormat="1" applyFont="1" applyFill="1" applyBorder="1" applyAlignment="1">
      <alignment horizontal="center"/>
    </xf>
    <xf numFmtId="37" fontId="46" fillId="4" borderId="31" xfId="1" applyNumberFormat="1" applyFont="1" applyFill="1" applyBorder="1" applyAlignment="1">
      <alignment vertical="center"/>
    </xf>
    <xf numFmtId="0" fontId="48" fillId="4" borderId="11" xfId="0" applyFont="1" applyFill="1" applyBorder="1"/>
    <xf numFmtId="0" fontId="48" fillId="4" borderId="21" xfId="0" quotePrefix="1" applyFont="1" applyFill="1" applyBorder="1"/>
    <xf numFmtId="0" fontId="41" fillId="4" borderId="21" xfId="0" applyFont="1" applyFill="1" applyBorder="1" applyAlignment="1"/>
    <xf numFmtId="0" fontId="41" fillId="4" borderId="22" xfId="0" applyFont="1" applyFill="1" applyBorder="1" applyAlignment="1"/>
    <xf numFmtId="0" fontId="23" fillId="4" borderId="21" xfId="0" applyFont="1" applyFill="1" applyBorder="1"/>
    <xf numFmtId="0" fontId="23" fillId="4" borderId="37" xfId="0" applyFont="1" applyFill="1" applyBorder="1" applyAlignment="1">
      <alignment horizontal="center"/>
    </xf>
    <xf numFmtId="184" fontId="22" fillId="4" borderId="37" xfId="0" applyNumberFormat="1" applyFont="1" applyFill="1" applyBorder="1" applyAlignment="1">
      <alignment horizontal="center"/>
    </xf>
    <xf numFmtId="0" fontId="23" fillId="4" borderId="32" xfId="0" applyFont="1" applyFill="1" applyBorder="1" applyAlignment="1">
      <alignment horizontal="right" vertical="center"/>
    </xf>
    <xf numFmtId="0" fontId="23" fillId="4" borderId="22" xfId="0" applyFont="1" applyFill="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right"/>
    </xf>
    <xf numFmtId="164" fontId="3" fillId="0" borderId="0" xfId="0" applyNumberFormat="1" applyFont="1" applyBorder="1" applyAlignment="1">
      <alignment horizontal="center"/>
    </xf>
    <xf numFmtId="0" fontId="10" fillId="0" borderId="0" xfId="0" applyFont="1" applyFill="1" applyAlignment="1">
      <alignment horizontal="left" vertical="center"/>
    </xf>
    <xf numFmtId="196" fontId="0" fillId="0" borderId="0" xfId="0" applyNumberFormat="1"/>
    <xf numFmtId="171" fontId="81" fillId="0" borderId="0" xfId="1" applyNumberFormat="1" applyFont="1"/>
    <xf numFmtId="0" fontId="4" fillId="0" borderId="0" xfId="0" applyFont="1" applyAlignment="1">
      <alignment horizontal="right"/>
    </xf>
    <xf numFmtId="0" fontId="11" fillId="2" borderId="1" xfId="0" applyFont="1" applyFill="1" applyBorder="1"/>
    <xf numFmtId="0" fontId="11" fillId="2" borderId="2" xfId="0" applyFont="1" applyFill="1" applyBorder="1"/>
    <xf numFmtId="0" fontId="11" fillId="2" borderId="3" xfId="0" applyFont="1" applyFill="1" applyBorder="1"/>
    <xf numFmtId="0" fontId="12" fillId="2" borderId="4" xfId="0" applyFont="1" applyFill="1" applyBorder="1" applyAlignment="1">
      <alignment horizontal="centerContinuous" vertical="center"/>
    </xf>
    <xf numFmtId="0" fontId="11" fillId="2" borderId="5" xfId="0" applyFont="1" applyFill="1" applyBorder="1" applyAlignment="1">
      <alignment horizontal="centerContinuous" vertical="center"/>
    </xf>
    <xf numFmtId="0" fontId="5" fillId="2" borderId="4" xfId="0" applyFont="1" applyFill="1" applyBorder="1" applyAlignment="1">
      <alignment horizontal="centerContinuous" vertical="center"/>
    </xf>
    <xf numFmtId="0" fontId="13" fillId="2" borderId="5" xfId="0" applyFont="1" applyFill="1" applyBorder="1" applyAlignment="1">
      <alignment horizontal="centerContinuous" vertical="center"/>
    </xf>
    <xf numFmtId="0" fontId="11" fillId="0" borderId="6" xfId="0" applyFont="1" applyFill="1" applyBorder="1" applyAlignment="1">
      <alignment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3" fillId="0" borderId="10" xfId="0" applyFont="1" applyBorder="1" applyAlignment="1">
      <alignment horizontal="center" vertical="center"/>
    </xf>
    <xf numFmtId="0" fontId="11" fillId="0" borderId="5" xfId="0" applyFont="1" applyFill="1" applyBorder="1" applyAlignment="1">
      <alignment horizontal="center" vertical="center"/>
    </xf>
    <xf numFmtId="0" fontId="7" fillId="0" borderId="10" xfId="0" applyFont="1" applyFill="1" applyBorder="1" applyAlignment="1">
      <alignment horizontal="center" vertical="center"/>
    </xf>
    <xf numFmtId="0" fontId="11" fillId="0" borderId="28" xfId="0" applyFont="1" applyFill="1" applyBorder="1" applyAlignment="1">
      <alignment vertical="center"/>
    </xf>
    <xf numFmtId="0" fontId="14" fillId="0" borderId="11" xfId="0" applyFont="1" applyFill="1" applyBorder="1" applyAlignment="1">
      <alignment horizontal="center" vertical="top"/>
    </xf>
    <xf numFmtId="0" fontId="14" fillId="0" borderId="29" xfId="0" applyFont="1" applyFill="1" applyBorder="1" applyAlignment="1">
      <alignment horizontal="center" vertical="top"/>
    </xf>
    <xf numFmtId="0" fontId="11" fillId="4" borderId="4" xfId="0" applyFont="1" applyFill="1" applyBorder="1"/>
    <xf numFmtId="0" fontId="11" fillId="4" borderId="10" xfId="0" applyFont="1" applyFill="1" applyBorder="1"/>
    <xf numFmtId="0" fontId="11" fillId="4" borderId="5" xfId="0" applyFont="1" applyFill="1" applyBorder="1"/>
    <xf numFmtId="0" fontId="11" fillId="4" borderId="13" xfId="0" applyFont="1" applyFill="1" applyBorder="1" applyAlignment="1">
      <alignment horizontal="center" vertical="center"/>
    </xf>
    <xf numFmtId="168" fontId="11" fillId="4" borderId="0" xfId="0" applyNumberFormat="1" applyFont="1" applyFill="1" applyBorder="1" applyAlignment="1">
      <alignment horizontal="right" vertical="center"/>
    </xf>
    <xf numFmtId="168" fontId="11" fillId="4" borderId="0" xfId="0" applyNumberFormat="1" applyFont="1" applyFill="1" applyBorder="1" applyAlignment="1">
      <alignment vertical="center"/>
    </xf>
    <xf numFmtId="168" fontId="11" fillId="4" borderId="5" xfId="0" applyNumberFormat="1" applyFont="1" applyFill="1" applyBorder="1" applyAlignment="1">
      <alignment vertical="center"/>
    </xf>
    <xf numFmtId="168" fontId="11" fillId="0" borderId="0" xfId="0" applyNumberFormat="1" applyFont="1" applyAlignment="1">
      <alignment vertical="center"/>
    </xf>
    <xf numFmtId="168" fontId="11" fillId="4" borderId="5" xfId="0" applyNumberFormat="1" applyFont="1" applyFill="1" applyBorder="1" applyAlignment="1">
      <alignment horizontal="right" vertical="center"/>
    </xf>
    <xf numFmtId="168" fontId="11" fillId="0" borderId="0" xfId="0" applyNumberFormat="1" applyFont="1" applyAlignment="1"/>
    <xf numFmtId="0" fontId="11" fillId="4" borderId="14" xfId="0" applyFont="1" applyFill="1" applyBorder="1" applyAlignment="1">
      <alignment horizontal="center" vertical="center"/>
    </xf>
    <xf numFmtId="168" fontId="11" fillId="4" borderId="15" xfId="0" applyNumberFormat="1" applyFont="1" applyFill="1" applyBorder="1" applyAlignment="1">
      <alignment horizontal="right" vertical="center"/>
    </xf>
    <xf numFmtId="168" fontId="11" fillId="4" borderId="16" xfId="0" applyNumberFormat="1" applyFont="1" applyFill="1" applyBorder="1" applyAlignment="1">
      <alignment horizontal="right" vertical="center"/>
    </xf>
    <xf numFmtId="0" fontId="11" fillId="0" borderId="0" xfId="0" applyNumberFormat="1" applyFont="1"/>
    <xf numFmtId="0" fontId="11" fillId="2" borderId="0" xfId="0" applyFont="1" applyFill="1" applyBorder="1" applyAlignment="1">
      <alignment horizontal="centerContinuous"/>
    </xf>
    <xf numFmtId="0" fontId="11" fillId="2" borderId="5" xfId="0" applyFont="1" applyFill="1" applyBorder="1" applyAlignment="1">
      <alignment horizontal="centerContinuous"/>
    </xf>
    <xf numFmtId="0" fontId="13" fillId="2" borderId="0" xfId="0" applyFont="1" applyFill="1" applyBorder="1" applyAlignment="1">
      <alignment horizontal="centerContinuous"/>
    </xf>
    <xf numFmtId="0" fontId="13" fillId="2" borderId="5" xfId="0" applyFont="1" applyFill="1" applyBorder="1" applyAlignment="1">
      <alignment horizontal="centerContinuous"/>
    </xf>
    <xf numFmtId="0" fontId="13" fillId="0" borderId="0" xfId="0" applyFont="1"/>
    <xf numFmtId="0" fontId="11" fillId="2" borderId="28" xfId="0" applyFont="1" applyFill="1" applyBorder="1"/>
    <xf numFmtId="0" fontId="11" fillId="2" borderId="29" xfId="0" applyFont="1" applyFill="1" applyBorder="1"/>
    <xf numFmtId="0" fontId="11" fillId="0" borderId="4" xfId="0" applyFont="1" applyFill="1" applyBorder="1" applyAlignment="1"/>
    <xf numFmtId="0" fontId="0" fillId="0" borderId="10" xfId="0" applyBorder="1" applyAlignment="1"/>
    <xf numFmtId="0" fontId="11" fillId="0" borderId="5" xfId="0" applyFont="1" applyFill="1" applyBorder="1" applyAlignment="1">
      <alignment horizontal="center"/>
    </xf>
    <xf numFmtId="0" fontId="11" fillId="0" borderId="4" xfId="0" applyFont="1" applyFill="1" applyBorder="1" applyAlignment="1">
      <alignment horizontal="center"/>
    </xf>
    <xf numFmtId="0" fontId="11" fillId="4" borderId="13" xfId="0" applyFont="1" applyFill="1" applyBorder="1"/>
    <xf numFmtId="0" fontId="11" fillId="4" borderId="0" xfId="0" applyFont="1" applyFill="1" applyBorder="1" applyAlignment="1"/>
    <xf numFmtId="0" fontId="11" fillId="4" borderId="13" xfId="0" applyFont="1" applyFill="1" applyBorder="1" applyAlignment="1">
      <alignment horizontal="center"/>
    </xf>
    <xf numFmtId="168" fontId="11" fillId="4" borderId="10" xfId="0" applyNumberFormat="1" applyFont="1" applyFill="1" applyBorder="1" applyAlignment="1">
      <alignment vertical="center"/>
    </xf>
    <xf numFmtId="0" fontId="11" fillId="4" borderId="14" xfId="0" applyFont="1" applyFill="1" applyBorder="1" applyAlignment="1">
      <alignment horizontal="center"/>
    </xf>
    <xf numFmtId="168" fontId="11" fillId="4" borderId="39" xfId="0" applyNumberFormat="1" applyFont="1" applyFill="1" applyBorder="1" applyAlignment="1">
      <alignment vertical="center"/>
    </xf>
    <xf numFmtId="168" fontId="11" fillId="4" borderId="15" xfId="0" applyNumberFormat="1" applyFont="1" applyFill="1" applyBorder="1" applyAlignment="1">
      <alignment vertical="center"/>
    </xf>
    <xf numFmtId="168" fontId="11" fillId="4" borderId="16" xfId="0" applyNumberFormat="1" applyFont="1" applyFill="1" applyBorder="1" applyAlignment="1">
      <alignment vertical="center"/>
    </xf>
    <xf numFmtId="168" fontId="11" fillId="0" borderId="0" xfId="0" applyNumberFormat="1" applyFont="1"/>
    <xf numFmtId="168" fontId="11" fillId="0" borderId="0" xfId="0" applyNumberFormat="1" applyFont="1" applyBorder="1"/>
    <xf numFmtId="0" fontId="52" fillId="2" borderId="7" xfId="0" applyFont="1" applyFill="1" applyBorder="1"/>
    <xf numFmtId="0" fontId="52" fillId="2" borderId="8" xfId="0" applyFont="1" applyFill="1" applyBorder="1"/>
    <xf numFmtId="0" fontId="52" fillId="2" borderId="17" xfId="0" applyFont="1" applyFill="1" applyBorder="1"/>
    <xf numFmtId="0" fontId="53" fillId="5" borderId="3" xfId="0" applyFont="1" applyFill="1" applyBorder="1"/>
    <xf numFmtId="0" fontId="53" fillId="0" borderId="0" xfId="0" applyFont="1"/>
    <xf numFmtId="0" fontId="5" fillId="2" borderId="0" xfId="0" applyFont="1" applyFill="1" applyBorder="1" applyAlignment="1">
      <alignment horizontal="centerContinuous"/>
    </xf>
    <xf numFmtId="0" fontId="5" fillId="2" borderId="5" xfId="0" applyFont="1" applyFill="1" applyBorder="1" applyAlignment="1">
      <alignment horizontal="centerContinuous"/>
    </xf>
    <xf numFmtId="0" fontId="5" fillId="2" borderId="18" xfId="0" applyFont="1" applyFill="1" applyBorder="1" applyAlignment="1">
      <alignment horizontal="centerContinuous"/>
    </xf>
    <xf numFmtId="0" fontId="53" fillId="5" borderId="5" xfId="0" applyFont="1" applyFill="1" applyBorder="1" applyAlignment="1">
      <alignment horizontal="centerContinuous"/>
    </xf>
    <xf numFmtId="0" fontId="53" fillId="0" borderId="0" xfId="0" applyFont="1" applyBorder="1"/>
    <xf numFmtId="0" fontId="5" fillId="2" borderId="0" xfId="0" applyFont="1" applyFill="1" applyBorder="1" applyAlignment="1">
      <alignment horizontal="centerContinuous" vertical="center"/>
    </xf>
    <xf numFmtId="0" fontId="5" fillId="2" borderId="5" xfId="0" applyFont="1" applyFill="1" applyBorder="1" applyAlignment="1">
      <alignment horizontal="centerContinuous" vertical="center"/>
    </xf>
    <xf numFmtId="0" fontId="5" fillId="2" borderId="18" xfId="0" applyFont="1" applyFill="1" applyBorder="1" applyAlignment="1">
      <alignment horizontal="centerContinuous" vertical="center"/>
    </xf>
    <xf numFmtId="0" fontId="53" fillId="5" borderId="5" xfId="0" applyFont="1" applyFill="1" applyBorder="1" applyAlignment="1">
      <alignment horizontal="centerContinuous" vertical="center"/>
    </xf>
    <xf numFmtId="0" fontId="53" fillId="0" borderId="0" xfId="0" applyFont="1" applyAlignment="1">
      <alignment vertical="center"/>
    </xf>
    <xf numFmtId="0" fontId="5" fillId="2" borderId="18" xfId="0" applyFont="1" applyFill="1" applyBorder="1" applyAlignment="1">
      <alignment horizontal="centerContinuous" vertical="top"/>
    </xf>
    <xf numFmtId="0" fontId="53" fillId="0" borderId="0" xfId="0" applyFont="1" applyAlignment="1">
      <alignment horizontal="center" vertical="center"/>
    </xf>
    <xf numFmtId="0" fontId="4" fillId="0" borderId="9" xfId="0" applyFont="1" applyFill="1" applyBorder="1" applyAlignment="1">
      <alignment horizontal="center"/>
    </xf>
    <xf numFmtId="0" fontId="17" fillId="0" borderId="0" xfId="0" applyFont="1" applyFill="1" applyBorder="1" applyAlignment="1">
      <alignment horizontal="left" vertical="center"/>
    </xf>
    <xf numFmtId="0" fontId="17" fillId="0" borderId="11" xfId="0" applyFont="1" applyFill="1" applyBorder="1" applyAlignment="1">
      <alignment horizontal="center" vertical="top"/>
    </xf>
    <xf numFmtId="0" fontId="17" fillId="0" borderId="21" xfId="0" applyFont="1" applyFill="1" applyBorder="1" applyAlignment="1">
      <alignment horizontal="center" vertical="top"/>
    </xf>
    <xf numFmtId="0" fontId="54" fillId="0" borderId="21" xfId="0" applyFont="1" applyFill="1" applyBorder="1" applyAlignment="1">
      <alignment horizontal="center" vertical="top"/>
    </xf>
    <xf numFmtId="0" fontId="17" fillId="0" borderId="21" xfId="0" applyFont="1" applyFill="1" applyBorder="1" applyAlignment="1">
      <alignment horizontal="left" vertical="top"/>
    </xf>
    <xf numFmtId="0" fontId="17" fillId="0" borderId="22" xfId="0" applyFont="1" applyFill="1" applyBorder="1" applyAlignment="1">
      <alignment horizontal="center" vertical="top"/>
    </xf>
    <xf numFmtId="0" fontId="4" fillId="4" borderId="23" xfId="0" applyFont="1" applyFill="1" applyBorder="1" applyAlignment="1">
      <alignment horizontal="center" vertical="center"/>
    </xf>
    <xf numFmtId="0" fontId="0" fillId="4" borderId="0" xfId="0" applyFill="1" applyBorder="1"/>
    <xf numFmtId="9" fontId="3" fillId="4" borderId="0" xfId="7" applyFont="1" applyFill="1" applyBorder="1" applyAlignment="1">
      <alignment horizontal="center"/>
    </xf>
    <xf numFmtId="0" fontId="17" fillId="4" borderId="0" xfId="0" applyFont="1" applyFill="1" applyBorder="1" applyAlignment="1">
      <alignment horizontal="center" vertical="center"/>
    </xf>
    <xf numFmtId="9" fontId="3" fillId="4" borderId="18" xfId="7" applyFont="1" applyFill="1" applyBorder="1" applyAlignment="1">
      <alignment horizontal="center"/>
    </xf>
    <xf numFmtId="0" fontId="0" fillId="6" borderId="0" xfId="0" applyFill="1"/>
    <xf numFmtId="205" fontId="3" fillId="4" borderId="0" xfId="7" applyNumberFormat="1" applyFont="1" applyFill="1" applyBorder="1" applyAlignment="1">
      <alignment horizontal="center"/>
    </xf>
    <xf numFmtId="198" fontId="3" fillId="4" borderId="0" xfId="7" applyNumberFormat="1" applyFont="1" applyFill="1" applyBorder="1" applyAlignment="1">
      <alignment horizontal="right"/>
    </xf>
    <xf numFmtId="10" fontId="3" fillId="4" borderId="18" xfId="7" applyNumberFormat="1" applyFont="1" applyFill="1" applyBorder="1" applyAlignment="1">
      <alignment horizontal="right"/>
    </xf>
    <xf numFmtId="184" fontId="81" fillId="0" borderId="0" xfId="7" applyNumberFormat="1" applyFont="1" applyFill="1" applyAlignment="1">
      <alignment vertical="top"/>
    </xf>
    <xf numFmtId="0" fontId="4" fillId="4" borderId="20" xfId="0" applyFont="1" applyFill="1" applyBorder="1" applyAlignment="1">
      <alignment horizontal="center" vertical="center"/>
    </xf>
    <xf numFmtId="0" fontId="0" fillId="4" borderId="21" xfId="0" applyFill="1" applyBorder="1"/>
    <xf numFmtId="205" fontId="3" fillId="4" borderId="21" xfId="7" applyNumberFormat="1" applyFont="1" applyFill="1" applyBorder="1" applyAlignment="1">
      <alignment horizontal="center"/>
    </xf>
    <xf numFmtId="198" fontId="3" fillId="4" borderId="21" xfId="7" applyNumberFormat="1" applyFont="1" applyFill="1" applyBorder="1" applyAlignment="1">
      <alignment horizontal="right"/>
    </xf>
    <xf numFmtId="10" fontId="3" fillId="4" borderId="22" xfId="7" applyNumberFormat="1" applyFont="1" applyFill="1" applyBorder="1" applyAlignment="1">
      <alignment horizontal="right"/>
    </xf>
    <xf numFmtId="0" fontId="10" fillId="0" borderId="0" xfId="0" applyFont="1" applyFill="1"/>
    <xf numFmtId="0" fontId="22" fillId="0" borderId="0" xfId="7" applyNumberFormat="1" applyFont="1" applyBorder="1" applyAlignment="1">
      <alignment horizontal="center"/>
    </xf>
    <xf numFmtId="0" fontId="0" fillId="0" borderId="0" xfId="0" applyNumberFormat="1" applyBorder="1"/>
    <xf numFmtId="184" fontId="81" fillId="0" borderId="0" xfId="7" applyNumberFormat="1" applyFont="1"/>
    <xf numFmtId="168" fontId="11" fillId="0" borderId="0" xfId="0" applyNumberFormat="1" applyFont="1" applyFill="1" applyBorder="1" applyAlignment="1">
      <alignment horizontal="right" vertical="center"/>
    </xf>
    <xf numFmtId="184" fontId="22" fillId="0" borderId="0" xfId="0" applyNumberFormat="1" applyFont="1"/>
    <xf numFmtId="0" fontId="22" fillId="0" borderId="0" xfId="0" applyFont="1" applyFill="1"/>
    <xf numFmtId="0" fontId="5" fillId="2" borderId="5" xfId="0" applyFont="1" applyFill="1" applyBorder="1" applyAlignment="1">
      <alignment horizontal="centerContinuous" vertical="top"/>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4" xfId="0" applyFont="1" applyFill="1" applyBorder="1" applyAlignment="1">
      <alignment horizontal="center"/>
    </xf>
    <xf numFmtId="0" fontId="4" fillId="3" borderId="0" xfId="0" applyFont="1" applyFill="1" applyBorder="1" applyAlignment="1">
      <alignment horizontal="center"/>
    </xf>
    <xf numFmtId="0" fontId="4" fillId="3" borderId="13" xfId="0" applyFont="1" applyFill="1" applyBorder="1" applyAlignment="1">
      <alignment horizontal="center"/>
    </xf>
    <xf numFmtId="0" fontId="0" fillId="0" borderId="13" xfId="0" applyBorder="1"/>
    <xf numFmtId="0" fontId="55" fillId="3" borderId="31" xfId="0" applyFont="1" applyFill="1" applyBorder="1" applyAlignment="1">
      <alignment horizontal="right"/>
    </xf>
    <xf numFmtId="0" fontId="4" fillId="3" borderId="4" xfId="0" applyFont="1" applyFill="1" applyBorder="1" applyAlignment="1">
      <alignment horizontal="center" vertical="top"/>
    </xf>
    <xf numFmtId="0" fontId="17" fillId="3" borderId="28" xfId="0" applyFont="1" applyFill="1" applyBorder="1" applyAlignment="1">
      <alignment horizontal="center" vertical="top"/>
    </xf>
    <xf numFmtId="0" fontId="28" fillId="3" borderId="32" xfId="0" applyFont="1" applyFill="1" applyBorder="1" applyAlignment="1">
      <alignment horizontal="right"/>
    </xf>
    <xf numFmtId="0" fontId="4" fillId="3" borderId="21" xfId="0" applyFont="1" applyFill="1" applyBorder="1" applyAlignment="1">
      <alignment horizontal="center"/>
    </xf>
    <xf numFmtId="0" fontId="4" fillId="3" borderId="29" xfId="0" applyFont="1" applyFill="1" applyBorder="1" applyAlignment="1">
      <alignment horizontal="center"/>
    </xf>
    <xf numFmtId="0" fontId="17" fillId="4" borderId="31" xfId="0" applyFont="1" applyFill="1" applyBorder="1" applyAlignment="1">
      <alignment horizontal="center" vertical="center"/>
    </xf>
    <xf numFmtId="9" fontId="3" fillId="4" borderId="5" xfId="7" applyFont="1" applyFill="1" applyBorder="1" applyAlignment="1">
      <alignment horizontal="center"/>
    </xf>
    <xf numFmtId="37" fontId="3" fillId="4" borderId="0" xfId="1" applyNumberFormat="1" applyFont="1" applyFill="1" applyBorder="1" applyAlignment="1">
      <alignment horizontal="right"/>
    </xf>
    <xf numFmtId="205" fontId="3" fillId="4" borderId="31" xfId="7" applyNumberFormat="1" applyFont="1" applyFill="1" applyBorder="1" applyAlignment="1">
      <alignment horizontal="center"/>
    </xf>
    <xf numFmtId="205" fontId="3" fillId="4" borderId="5" xfId="7" applyNumberFormat="1" applyFont="1" applyFill="1" applyBorder="1" applyAlignment="1">
      <alignment horizontal="center"/>
    </xf>
    <xf numFmtId="0" fontId="0" fillId="0" borderId="0" xfId="0" applyNumberFormat="1"/>
    <xf numFmtId="0" fontId="4" fillId="4" borderId="13" xfId="0" applyFont="1" applyFill="1" applyBorder="1" applyAlignment="1">
      <alignment horizontal="center" vertical="top"/>
    </xf>
    <xf numFmtId="0" fontId="0" fillId="4" borderId="0" xfId="0" applyFill="1" applyBorder="1" applyAlignment="1">
      <alignment vertical="top"/>
    </xf>
    <xf numFmtId="205" fontId="3" fillId="4" borderId="0" xfId="7" applyNumberFormat="1" applyFont="1" applyFill="1" applyBorder="1" applyAlignment="1">
      <alignment horizontal="center" vertical="top"/>
    </xf>
    <xf numFmtId="205" fontId="3" fillId="4" borderId="31" xfId="7" applyNumberFormat="1" applyFont="1" applyFill="1" applyBorder="1" applyAlignment="1">
      <alignment horizontal="left" vertical="top"/>
    </xf>
    <xf numFmtId="205" fontId="0" fillId="0" borderId="0" xfId="0" applyNumberFormat="1"/>
    <xf numFmtId="0" fontId="4" fillId="4" borderId="14" xfId="0" applyFont="1" applyFill="1" applyBorder="1" applyAlignment="1">
      <alignment horizontal="center" vertical="top"/>
    </xf>
    <xf numFmtId="0" fontId="0" fillId="4" borderId="15" xfId="0" applyFill="1" applyBorder="1" applyAlignment="1">
      <alignment vertical="top"/>
    </xf>
    <xf numFmtId="37" fontId="3" fillId="4" borderId="15" xfId="1" applyNumberFormat="1" applyFont="1" applyFill="1" applyBorder="1" applyAlignment="1">
      <alignment horizontal="right"/>
    </xf>
    <xf numFmtId="205" fontId="3" fillId="4" borderId="15" xfId="7" applyNumberFormat="1" applyFont="1" applyFill="1" applyBorder="1" applyAlignment="1">
      <alignment horizontal="center" vertical="top"/>
    </xf>
    <xf numFmtId="205" fontId="3" fillId="4" borderId="35" xfId="7" applyNumberFormat="1" applyFont="1" applyFill="1" applyBorder="1" applyAlignment="1">
      <alignment horizontal="left" vertical="top"/>
    </xf>
    <xf numFmtId="205" fontId="3" fillId="4" borderId="15" xfId="7" applyNumberFormat="1" applyFont="1" applyFill="1" applyBorder="1" applyAlignment="1">
      <alignment horizontal="center"/>
    </xf>
    <xf numFmtId="205" fontId="3" fillId="4" borderId="16" xfId="7" applyNumberFormat="1" applyFont="1" applyFill="1" applyBorder="1" applyAlignment="1">
      <alignment horizontal="center"/>
    </xf>
    <xf numFmtId="0" fontId="56" fillId="0" borderId="0" xfId="0" applyFont="1"/>
    <xf numFmtId="168" fontId="11" fillId="4" borderId="10" xfId="0" applyNumberFormat="1" applyFont="1" applyFill="1" applyBorder="1" applyAlignment="1">
      <alignment horizontal="right" vertical="center"/>
    </xf>
    <xf numFmtId="0" fontId="40" fillId="2" borderId="11" xfId="0" applyFont="1" applyFill="1" applyBorder="1" applyAlignment="1">
      <alignment horizontal="centerContinuous"/>
    </xf>
    <xf numFmtId="0" fontId="4" fillId="2" borderId="22" xfId="0" applyFont="1" applyFill="1" applyBorder="1" applyAlignment="1">
      <alignment horizontal="centerContinuous"/>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17" xfId="0" applyFont="1" applyFill="1" applyBorder="1" applyAlignment="1">
      <alignment horizontal="center" vertical="center"/>
    </xf>
    <xf numFmtId="3" fontId="9" fillId="3" borderId="23" xfId="0" applyNumberFormat="1" applyFont="1" applyFill="1" applyBorder="1" applyAlignment="1">
      <alignment horizontal="right" vertical="center"/>
    </xf>
    <xf numFmtId="3" fontId="4" fillId="3" borderId="31" xfId="0" applyNumberFormat="1" applyFont="1" applyFill="1" applyBorder="1" applyAlignment="1">
      <alignment horizontal="center" vertical="center"/>
    </xf>
    <xf numFmtId="3" fontId="4" fillId="3" borderId="0"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9" fillId="3" borderId="10" xfId="0" applyNumberFormat="1" applyFont="1" applyFill="1" applyBorder="1" applyAlignment="1">
      <alignment horizontal="right" vertical="center"/>
    </xf>
    <xf numFmtId="3" fontId="4" fillId="3" borderId="10" xfId="0" applyNumberFormat="1" applyFont="1" applyFill="1" applyBorder="1" applyAlignment="1">
      <alignment horizontal="centerContinuous" vertical="center"/>
    </xf>
    <xf numFmtId="3" fontId="4" fillId="3" borderId="0" xfId="0" applyNumberFormat="1" applyFont="1" applyFill="1" applyBorder="1" applyAlignment="1">
      <alignment horizontal="centerContinuous" vertical="center"/>
    </xf>
    <xf numFmtId="3" fontId="4" fillId="3" borderId="27" xfId="0" applyNumberFormat="1" applyFont="1" applyFill="1" applyBorder="1" applyAlignment="1">
      <alignment horizontal="centerContinuous" vertical="center"/>
    </xf>
    <xf numFmtId="3" fontId="4" fillId="3" borderId="10" xfId="0" applyNumberFormat="1" applyFont="1" applyFill="1" applyBorder="1" applyAlignment="1">
      <alignment horizontal="center" vertical="center"/>
    </xf>
    <xf numFmtId="3" fontId="4" fillId="3" borderId="27" xfId="0" applyNumberFormat="1" applyFont="1" applyFill="1" applyBorder="1" applyAlignment="1">
      <alignment horizontal="center" vertical="center"/>
    </xf>
    <xf numFmtId="3" fontId="4" fillId="3" borderId="31" xfId="0" applyNumberFormat="1" applyFont="1" applyFill="1" applyBorder="1" applyAlignment="1">
      <alignment horizontal="right" vertical="center"/>
    </xf>
    <xf numFmtId="3" fontId="4" fillId="3" borderId="0" xfId="0" applyNumberFormat="1" applyFont="1" applyFill="1" applyBorder="1" applyAlignment="1">
      <alignment horizontal="right" vertical="center"/>
    </xf>
    <xf numFmtId="3" fontId="4" fillId="3" borderId="18" xfId="0" applyNumberFormat="1" applyFont="1" applyFill="1" applyBorder="1" applyAlignment="1">
      <alignment horizontal="right" vertical="center"/>
    </xf>
    <xf numFmtId="1" fontId="4" fillId="3" borderId="10" xfId="0" applyNumberFormat="1" applyFont="1" applyFill="1" applyBorder="1" applyAlignment="1">
      <alignment horizontal="center" vertical="center"/>
    </xf>
    <xf numFmtId="0" fontId="15" fillId="3" borderId="11" xfId="0" applyFont="1" applyFill="1" applyBorder="1" applyAlignment="1">
      <alignment horizontal="center" vertical="top"/>
    </xf>
    <xf numFmtId="0" fontId="15" fillId="3" borderId="21" xfId="0" applyFont="1" applyFill="1" applyBorder="1" applyAlignment="1">
      <alignment horizontal="center" vertical="top"/>
    </xf>
    <xf numFmtId="0" fontId="14" fillId="3" borderId="32" xfId="0" applyFont="1" applyFill="1" applyBorder="1" applyAlignment="1">
      <alignment horizontal="center" vertical="top"/>
    </xf>
    <xf numFmtId="0" fontId="14" fillId="3" borderId="21" xfId="0" applyFont="1" applyFill="1" applyBorder="1" applyAlignment="1">
      <alignment horizontal="center" vertical="top"/>
    </xf>
    <xf numFmtId="0" fontId="14" fillId="3" borderId="22" xfId="0" applyFont="1" applyFill="1" applyBorder="1" applyAlignment="1">
      <alignment horizontal="center" vertical="top"/>
    </xf>
    <xf numFmtId="1" fontId="9" fillId="4" borderId="10" xfId="0" applyNumberFormat="1" applyFont="1" applyFill="1" applyBorder="1" applyAlignment="1">
      <alignment horizontal="center" vertical="center"/>
    </xf>
    <xf numFmtId="1" fontId="9" fillId="4" borderId="0" xfId="0" applyNumberFormat="1" applyFont="1" applyFill="1" applyBorder="1" applyAlignment="1">
      <alignment horizontal="center" vertical="center"/>
    </xf>
    <xf numFmtId="1" fontId="9" fillId="4" borderId="31" xfId="0" applyNumberFormat="1" applyFont="1" applyFill="1" applyBorder="1" applyAlignment="1">
      <alignment horizontal="center" vertical="center"/>
    </xf>
    <xf numFmtId="1" fontId="9" fillId="4" borderId="18" xfId="0" applyNumberFormat="1" applyFont="1" applyFill="1" applyBorder="1" applyAlignment="1">
      <alignment horizontal="center" vertical="center"/>
    </xf>
    <xf numFmtId="1" fontId="4" fillId="4" borderId="10"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206" fontId="4" fillId="4" borderId="0" xfId="0" applyNumberFormat="1" applyFont="1" applyFill="1" applyBorder="1" applyAlignment="1">
      <alignment horizontal="right" vertical="center"/>
    </xf>
    <xf numFmtId="3" fontId="4" fillId="4" borderId="31" xfId="0" applyNumberFormat="1" applyFont="1" applyFill="1" applyBorder="1" applyAlignment="1">
      <alignment horizontal="center" vertical="center"/>
    </xf>
    <xf numFmtId="206" fontId="4" fillId="4" borderId="18" xfId="0" applyNumberFormat="1" applyFont="1" applyFill="1" applyBorder="1" applyAlignment="1">
      <alignment horizontal="right" vertical="center"/>
    </xf>
    <xf numFmtId="0" fontId="4" fillId="4" borderId="10" xfId="0" applyNumberFormat="1" applyFont="1" applyFill="1" applyBorder="1" applyAlignment="1">
      <alignment horizontal="center" vertical="center"/>
    </xf>
    <xf numFmtId="3" fontId="3" fillId="4" borderId="31" xfId="0" applyNumberFormat="1" applyFont="1" applyFill="1" applyBorder="1" applyAlignment="1">
      <alignment horizontal="center" vertical="center"/>
    </xf>
    <xf numFmtId="1" fontId="4" fillId="4" borderId="0" xfId="7" applyNumberFormat="1" applyFont="1" applyFill="1" applyBorder="1" applyAlignment="1">
      <alignment horizontal="center" vertical="center"/>
    </xf>
    <xf numFmtId="3" fontId="4" fillId="4" borderId="0" xfId="7" applyNumberFormat="1" applyFont="1" applyFill="1" applyBorder="1" applyAlignment="1">
      <alignment horizontal="center" vertical="center"/>
    </xf>
    <xf numFmtId="0" fontId="4" fillId="4" borderId="11" xfId="0" applyNumberFormat="1" applyFont="1" applyFill="1" applyBorder="1" applyAlignment="1">
      <alignment horizontal="center" vertical="center"/>
    </xf>
    <xf numFmtId="3" fontId="4" fillId="4" borderId="11"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206" fontId="4" fillId="4" borderId="37" xfId="0" applyNumberFormat="1" applyFont="1" applyFill="1" applyBorder="1" applyAlignment="1">
      <alignment horizontal="right" vertical="center"/>
    </xf>
    <xf numFmtId="3" fontId="3" fillId="4" borderId="32" xfId="0" applyNumberFormat="1" applyFont="1" applyFill="1" applyBorder="1" applyAlignment="1">
      <alignment horizontal="center" vertical="center"/>
    </xf>
    <xf numFmtId="1" fontId="4" fillId="4" borderId="21" xfId="7" applyNumberFormat="1" applyFont="1" applyFill="1" applyBorder="1" applyAlignment="1">
      <alignment horizontal="center" vertical="center"/>
    </xf>
    <xf numFmtId="3" fontId="4" fillId="4" borderId="21" xfId="7" applyNumberFormat="1" applyFont="1" applyFill="1" applyBorder="1" applyAlignment="1">
      <alignment horizontal="center" vertical="center"/>
    </xf>
    <xf numFmtId="206" fontId="4" fillId="4" borderId="22" xfId="0" applyNumberFormat="1" applyFont="1" applyFill="1" applyBorder="1" applyAlignment="1">
      <alignment horizontal="right" vertical="center"/>
    </xf>
    <xf numFmtId="3" fontId="4" fillId="0" borderId="0" xfId="0" applyNumberFormat="1" applyFont="1" applyFill="1"/>
    <xf numFmtId="0" fontId="7" fillId="0" borderId="0" xfId="0" applyFont="1" applyAlignment="1">
      <alignment horizontal="left"/>
    </xf>
    <xf numFmtId="10" fontId="4" fillId="0" borderId="0" xfId="7" applyNumberFormat="1" applyFont="1"/>
    <xf numFmtId="2" fontId="4" fillId="0" borderId="0" xfId="7" applyNumberFormat="1" applyFont="1"/>
    <xf numFmtId="3" fontId="0" fillId="0" borderId="0" xfId="0" applyNumberFormat="1" applyAlignment="1">
      <alignment horizontal="center"/>
    </xf>
    <xf numFmtId="0" fontId="40" fillId="2" borderId="10" xfId="0" applyFont="1" applyFill="1" applyBorder="1" applyAlignment="1">
      <alignment horizontal="centerContinuous"/>
    </xf>
    <xf numFmtId="3" fontId="4" fillId="3" borderId="10" xfId="0" applyNumberFormat="1" applyFont="1" applyFill="1" applyBorder="1" applyAlignment="1">
      <alignment horizontal="right" vertical="center"/>
    </xf>
    <xf numFmtId="3" fontId="7" fillId="3" borderId="10"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3" fontId="7" fillId="3" borderId="31" xfId="0" applyNumberFormat="1" applyFont="1" applyFill="1" applyBorder="1" applyAlignment="1">
      <alignment horizontal="center" vertical="center"/>
    </xf>
    <xf numFmtId="0" fontId="4" fillId="0" borderId="18" xfId="0" applyFont="1" applyBorder="1"/>
    <xf numFmtId="0" fontId="4" fillId="0" borderId="11" xfId="0" applyFont="1" applyBorder="1"/>
    <xf numFmtId="1" fontId="9" fillId="4" borderId="7"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4" borderId="30" xfId="0" applyNumberFormat="1" applyFont="1" applyFill="1" applyBorder="1" applyAlignment="1">
      <alignment horizontal="center" vertical="center"/>
    </xf>
    <xf numFmtId="1" fontId="9" fillId="4" borderId="17" xfId="0" applyNumberFormat="1" applyFont="1" applyFill="1" applyBorder="1" applyAlignment="1">
      <alignment horizontal="center" vertical="center"/>
    </xf>
    <xf numFmtId="1" fontId="4" fillId="4" borderId="11" xfId="0" applyNumberFormat="1" applyFont="1" applyFill="1" applyBorder="1" applyAlignment="1">
      <alignment horizontal="center" vertical="center"/>
    </xf>
    <xf numFmtId="3" fontId="4" fillId="4" borderId="32" xfId="0" applyNumberFormat="1" applyFont="1" applyFill="1" applyBorder="1" applyAlignment="1">
      <alignment horizontal="center" vertical="center"/>
    </xf>
    <xf numFmtId="0" fontId="12" fillId="2" borderId="10" xfId="0" applyFont="1" applyFill="1" applyBorder="1" applyAlignment="1">
      <alignment horizontal="centerContinuous"/>
    </xf>
    <xf numFmtId="0" fontId="39" fillId="2" borderId="10" xfId="0" applyFont="1" applyFill="1" applyBorder="1" applyAlignment="1">
      <alignment horizontal="centerContinuous"/>
    </xf>
    <xf numFmtId="0" fontId="4" fillId="0" borderId="21" xfId="0" applyFont="1" applyFill="1" applyBorder="1" applyAlignment="1">
      <alignment vertical="top"/>
    </xf>
    <xf numFmtId="0" fontId="9" fillId="0" borderId="32" xfId="0" applyFont="1" applyFill="1" applyBorder="1"/>
    <xf numFmtId="0" fontId="9" fillId="0" borderId="22" xfId="0" applyFont="1" applyFill="1" applyBorder="1" applyAlignment="1">
      <alignment vertical="top"/>
    </xf>
    <xf numFmtId="0" fontId="4" fillId="4" borderId="31" xfId="0" applyFont="1" applyFill="1" applyBorder="1"/>
    <xf numFmtId="0" fontId="4" fillId="4" borderId="18" xfId="0" applyFont="1" applyFill="1" applyBorder="1"/>
    <xf numFmtId="185" fontId="4" fillId="4" borderId="18" xfId="0" applyNumberFormat="1" applyFont="1" applyFill="1" applyBorder="1" applyAlignment="1">
      <alignment vertical="center"/>
    </xf>
    <xf numFmtId="3" fontId="42" fillId="4" borderId="0" xfId="0" applyNumberFormat="1" applyFont="1" applyFill="1" applyBorder="1" applyAlignment="1">
      <alignment horizontal="right" vertical="center"/>
    </xf>
    <xf numFmtId="3" fontId="42" fillId="4" borderId="0" xfId="0" applyNumberFormat="1" applyFont="1" applyFill="1" applyBorder="1" applyAlignment="1">
      <alignment vertical="center"/>
    </xf>
    <xf numFmtId="184" fontId="48" fillId="4" borderId="0" xfId="7" applyNumberFormat="1" applyFont="1" applyFill="1" applyBorder="1" applyAlignment="1">
      <alignment horizontal="right" vertical="center"/>
    </xf>
    <xf numFmtId="3" fontId="42" fillId="4" borderId="31" xfId="0" applyNumberFormat="1" applyFont="1" applyFill="1" applyBorder="1" applyAlignment="1">
      <alignment vertical="center"/>
    </xf>
    <xf numFmtId="164" fontId="42" fillId="4" borderId="31" xfId="0" applyNumberFormat="1" applyFont="1" applyFill="1" applyBorder="1" applyAlignment="1">
      <alignment vertical="center"/>
    </xf>
    <xf numFmtId="206" fontId="41" fillId="4" borderId="18" xfId="0" applyNumberFormat="1" applyFont="1" applyFill="1" applyBorder="1" applyAlignment="1">
      <alignment vertical="center"/>
    </xf>
    <xf numFmtId="0" fontId="23" fillId="0" borderId="0" xfId="0" applyFont="1" applyAlignment="1">
      <alignment vertical="center"/>
    </xf>
    <xf numFmtId="3" fontId="41" fillId="4" borderId="0" xfId="0" applyNumberFormat="1" applyFont="1" applyFill="1" applyBorder="1" applyAlignment="1">
      <alignment horizontal="right" vertical="center"/>
    </xf>
    <xf numFmtId="0" fontId="18" fillId="0" borderId="0" xfId="0" applyFont="1" applyAlignment="1">
      <alignment vertical="center"/>
    </xf>
    <xf numFmtId="206" fontId="9" fillId="4" borderId="18" xfId="0" applyNumberFormat="1" applyFont="1" applyFill="1" applyBorder="1" applyAlignment="1">
      <alignment vertical="center"/>
    </xf>
    <xf numFmtId="0" fontId="9" fillId="4" borderId="11" xfId="0" applyFont="1" applyFill="1" applyBorder="1"/>
    <xf numFmtId="0" fontId="9" fillId="4" borderId="21" xfId="0" applyFont="1" applyFill="1" applyBorder="1"/>
    <xf numFmtId="0" fontId="9" fillId="4" borderId="21" xfId="0" applyFont="1" applyFill="1" applyBorder="1" applyAlignment="1"/>
    <xf numFmtId="0" fontId="9" fillId="4" borderId="22" xfId="0" applyFont="1" applyFill="1" applyBorder="1" applyAlignment="1"/>
    <xf numFmtId="0" fontId="57" fillId="4" borderId="32" xfId="0" applyFont="1" applyFill="1" applyBorder="1"/>
    <xf numFmtId="0" fontId="57" fillId="4" borderId="21" xfId="0" applyFont="1" applyFill="1" applyBorder="1"/>
    <xf numFmtId="0" fontId="57" fillId="4" borderId="32" xfId="0" applyFont="1" applyFill="1" applyBorder="1" applyAlignment="1">
      <alignment horizontal="right"/>
    </xf>
    <xf numFmtId="0" fontId="57" fillId="4" borderId="22" xfId="0" applyFont="1" applyFill="1" applyBorder="1"/>
    <xf numFmtId="3" fontId="4" fillId="0" borderId="0" xfId="0" applyNumberFormat="1" applyFont="1" applyFill="1" applyBorder="1"/>
    <xf numFmtId="0" fontId="4" fillId="0" borderId="17" xfId="0" applyFont="1" applyFill="1" applyBorder="1" applyAlignment="1">
      <alignment horizontal="left" vertical="center"/>
    </xf>
    <xf numFmtId="0" fontId="9" fillId="0" borderId="42" xfId="0" applyFont="1" applyFill="1" applyBorder="1" applyAlignment="1">
      <alignment horizontal="centerContinuous" vertical="center"/>
    </xf>
    <xf numFmtId="0" fontId="4" fillId="0" borderId="43" xfId="0" applyFont="1" applyFill="1" applyBorder="1" applyAlignment="1">
      <alignment vertical="center"/>
    </xf>
    <xf numFmtId="0" fontId="11" fillId="0" borderId="44" xfId="0" applyFont="1" applyFill="1" applyBorder="1" applyAlignment="1">
      <alignment horizontal="center" vertical="center"/>
    </xf>
    <xf numFmtId="0" fontId="4" fillId="0" borderId="22" xfId="0" applyFont="1" applyFill="1" applyBorder="1" applyAlignment="1">
      <alignment horizontal="left" vertical="top"/>
    </xf>
    <xf numFmtId="0" fontId="45" fillId="0" borderId="11" xfId="0" applyFont="1" applyBorder="1" applyAlignment="1">
      <alignment horizontal="centerContinuous" vertical="center"/>
    </xf>
    <xf numFmtId="0" fontId="9" fillId="0" borderId="45" xfId="0" applyFont="1" applyFill="1" applyBorder="1" applyAlignment="1">
      <alignment vertical="top"/>
    </xf>
    <xf numFmtId="0" fontId="45" fillId="0" borderId="5" xfId="0" applyFont="1" applyFill="1" applyBorder="1" applyAlignment="1">
      <alignment horizontal="center" vertical="center"/>
    </xf>
    <xf numFmtId="4" fontId="3" fillId="4" borderId="31" xfId="0" applyNumberFormat="1" applyFont="1" applyFill="1" applyBorder="1" applyAlignment="1">
      <alignment horizontal="center" vertical="center"/>
    </xf>
    <xf numFmtId="199" fontId="4" fillId="4" borderId="44" xfId="0" applyNumberFormat="1" applyFont="1" applyFill="1" applyBorder="1"/>
    <xf numFmtId="0" fontId="4" fillId="4" borderId="43" xfId="0" applyFont="1" applyFill="1" applyBorder="1"/>
    <xf numFmtId="0" fontId="17" fillId="4" borderId="4" xfId="0" applyFont="1" applyFill="1" applyBorder="1" applyAlignment="1">
      <alignment horizontal="centerContinuous" vertical="top" wrapText="1"/>
    </xf>
    <xf numFmtId="0" fontId="17" fillId="4" borderId="18" xfId="0" applyFont="1" applyFill="1" applyBorder="1" applyAlignment="1">
      <alignment horizontal="center" vertical="top" wrapText="1"/>
    </xf>
    <xf numFmtId="200" fontId="21" fillId="4" borderId="31" xfId="0" applyNumberFormat="1" applyFont="1" applyFill="1" applyBorder="1" applyAlignment="1">
      <alignment horizontal="center" vertical="top"/>
    </xf>
    <xf numFmtId="0" fontId="21" fillId="4" borderId="44" xfId="0" applyFont="1" applyFill="1" applyBorder="1" applyAlignment="1">
      <alignment horizontal="center" vertical="top"/>
    </xf>
    <xf numFmtId="0" fontId="4" fillId="4" borderId="5" xfId="0" quotePrefix="1" applyFont="1" applyFill="1" applyBorder="1" applyAlignment="1">
      <alignment horizontal="center" vertical="top"/>
    </xf>
    <xf numFmtId="4" fontId="21" fillId="4" borderId="31" xfId="0" quotePrefix="1" applyNumberFormat="1" applyFont="1" applyFill="1" applyBorder="1" applyAlignment="1">
      <alignment horizontal="center" vertical="top"/>
    </xf>
    <xf numFmtId="4" fontId="21" fillId="4" borderId="31" xfId="0" applyNumberFormat="1" applyFont="1" applyFill="1" applyBorder="1" applyAlignment="1">
      <alignment horizontal="center" vertical="top"/>
    </xf>
    <xf numFmtId="49" fontId="21" fillId="4" borderId="44" xfId="0" applyNumberFormat="1" applyFont="1" applyFill="1" applyBorder="1" applyAlignment="1">
      <alignment horizontal="center" vertical="top" wrapText="1"/>
    </xf>
    <xf numFmtId="0" fontId="21" fillId="4" borderId="5" xfId="0" applyFont="1" applyFill="1" applyBorder="1" applyAlignment="1">
      <alignment horizontal="center" vertical="top"/>
    </xf>
    <xf numFmtId="0" fontId="17" fillId="4" borderId="34" xfId="0" applyFont="1" applyFill="1" applyBorder="1" applyAlignment="1">
      <alignment horizontal="center" vertical="center"/>
    </xf>
    <xf numFmtId="4" fontId="21" fillId="4" borderId="46" xfId="0" applyNumberFormat="1" applyFont="1" applyFill="1" applyBorder="1" applyAlignment="1">
      <alignment horizontal="center" vertical="center"/>
    </xf>
    <xf numFmtId="199" fontId="21" fillId="4" borderId="47" xfId="0" applyNumberFormat="1" applyFont="1" applyFill="1" applyBorder="1" applyAlignment="1">
      <alignment horizontal="center" vertical="center"/>
    </xf>
    <xf numFmtId="0" fontId="18" fillId="4" borderId="48" xfId="0" applyFont="1" applyFill="1" applyBorder="1" applyAlignment="1">
      <alignment horizontal="center" vertical="center"/>
    </xf>
    <xf numFmtId="0" fontId="45" fillId="0" borderId="0" xfId="0" applyFont="1" applyAlignment="1">
      <alignment vertical="center"/>
    </xf>
    <xf numFmtId="0" fontId="9" fillId="0" borderId="0" xfId="0" applyFont="1"/>
    <xf numFmtId="0" fontId="25" fillId="0" borderId="0" xfId="0" applyFont="1" applyAlignment="1">
      <alignment vertical="center"/>
    </xf>
    <xf numFmtId="0" fontId="52" fillId="2" borderId="17" xfId="0" applyFont="1" applyFill="1" applyBorder="1" applyAlignment="1">
      <alignment horizontal="center"/>
    </xf>
    <xf numFmtId="0" fontId="24" fillId="2" borderId="11" xfId="0" applyFont="1" applyFill="1" applyBorder="1" applyAlignment="1">
      <alignment horizontal="centerContinuous" vertical="top"/>
    </xf>
    <xf numFmtId="0" fontId="4" fillId="3" borderId="19" xfId="0" applyFont="1" applyFill="1" applyBorder="1" applyAlignment="1">
      <alignment horizontal="center"/>
    </xf>
    <xf numFmtId="0" fontId="9" fillId="0" borderId="7" xfId="0" applyFont="1" applyFill="1" applyBorder="1" applyAlignment="1">
      <alignment horizontal="centerContinuous" vertical="center"/>
    </xf>
    <xf numFmtId="0" fontId="4" fillId="0" borderId="30" xfId="0" applyNumberFormat="1" applyFont="1" applyFill="1" applyBorder="1" applyAlignment="1">
      <alignment horizontal="centerContinuous"/>
    </xf>
    <xf numFmtId="0" fontId="4" fillId="0" borderId="17" xfId="0" applyNumberFormat="1" applyFont="1" applyFill="1" applyBorder="1" applyAlignment="1">
      <alignment horizontal="centerContinuous"/>
    </xf>
    <xf numFmtId="0" fontId="4" fillId="3" borderId="23" xfId="0" applyFont="1" applyFill="1" applyBorder="1" applyAlignment="1">
      <alignment horizontal="center"/>
    </xf>
    <xf numFmtId="0" fontId="4" fillId="3" borderId="23" xfId="0" applyFont="1" applyFill="1" applyBorder="1" applyAlignment="1">
      <alignment horizontal="center" vertical="top"/>
    </xf>
    <xf numFmtId="0" fontId="17" fillId="3" borderId="20" xfId="0" applyFont="1" applyFill="1" applyBorder="1" applyAlignment="1">
      <alignment horizontal="center" vertical="top"/>
    </xf>
    <xf numFmtId="0" fontId="4" fillId="3" borderId="11" xfId="0" applyFont="1" applyFill="1" applyBorder="1" applyAlignment="1">
      <alignment horizontal="center"/>
    </xf>
    <xf numFmtId="0" fontId="4" fillId="3" borderId="32" xfId="0" applyFont="1" applyFill="1" applyBorder="1" applyAlignment="1">
      <alignment horizontal="center"/>
    </xf>
    <xf numFmtId="0" fontId="4" fillId="3" borderId="22" xfId="0" applyFont="1" applyFill="1" applyBorder="1" applyAlignment="1">
      <alignment horizontal="center"/>
    </xf>
    <xf numFmtId="9" fontId="3" fillId="4" borderId="10" xfId="7" applyFont="1" applyFill="1" applyBorder="1" applyAlignment="1">
      <alignment horizontal="center"/>
    </xf>
    <xf numFmtId="9" fontId="3" fillId="4" borderId="31" xfId="7" applyFont="1" applyFill="1" applyBorder="1" applyAlignment="1">
      <alignment horizontal="center"/>
    </xf>
    <xf numFmtId="0" fontId="17" fillId="4" borderId="30" xfId="0" applyFont="1" applyFill="1" applyBorder="1" applyAlignment="1">
      <alignment horizontal="center" vertical="center"/>
    </xf>
    <xf numFmtId="9" fontId="3" fillId="4" borderId="30" xfId="7" applyFont="1" applyFill="1" applyBorder="1" applyAlignment="1">
      <alignment horizontal="center"/>
    </xf>
    <xf numFmtId="172" fontId="3" fillId="4" borderId="0" xfId="1" applyNumberFormat="1" applyFont="1" applyFill="1" applyBorder="1" applyAlignment="1">
      <alignment horizontal="right"/>
    </xf>
    <xf numFmtId="184" fontId="3" fillId="4" borderId="0" xfId="7" applyNumberFormat="1" applyFont="1" applyFill="1" applyBorder="1" applyAlignment="1">
      <alignment horizontal="right"/>
    </xf>
    <xf numFmtId="184" fontId="3" fillId="4" borderId="31" xfId="7" quotePrefix="1" applyNumberFormat="1" applyFont="1" applyFill="1" applyBorder="1" applyAlignment="1">
      <alignment horizontal="right"/>
    </xf>
    <xf numFmtId="184" fontId="3" fillId="4" borderId="0" xfId="7" quotePrefix="1" applyNumberFormat="1" applyFont="1" applyFill="1" applyBorder="1" applyAlignment="1">
      <alignment horizontal="right"/>
    </xf>
    <xf numFmtId="172" fontId="3" fillId="4" borderId="18" xfId="1" applyNumberFormat="1" applyFont="1" applyFill="1" applyBorder="1" applyAlignment="1">
      <alignment horizontal="right"/>
    </xf>
    <xf numFmtId="170" fontId="3" fillId="4" borderId="31" xfId="0" applyNumberFormat="1" applyFont="1" applyFill="1" applyBorder="1" applyAlignment="1">
      <alignment vertical="center"/>
    </xf>
    <xf numFmtId="173" fontId="3" fillId="4" borderId="31" xfId="0" applyNumberFormat="1" applyFont="1" applyFill="1" applyBorder="1" applyAlignment="1">
      <alignment vertical="center"/>
    </xf>
    <xf numFmtId="173" fontId="3" fillId="4" borderId="10" xfId="1" applyNumberFormat="1" applyFont="1" applyFill="1" applyBorder="1" applyAlignment="1">
      <alignment horizontal="right"/>
    </xf>
    <xf numFmtId="184" fontId="3" fillId="4" borderId="27" xfId="7" applyNumberFormat="1" applyFont="1" applyFill="1" applyBorder="1" applyAlignment="1">
      <alignment horizontal="right"/>
    </xf>
    <xf numFmtId="173" fontId="3" fillId="4" borderId="31" xfId="1" applyNumberFormat="1" applyFont="1" applyFill="1" applyBorder="1" applyAlignment="1">
      <alignment horizontal="right"/>
    </xf>
    <xf numFmtId="173" fontId="3" fillId="4" borderId="31" xfId="1" applyNumberFormat="1" applyFont="1" applyFill="1" applyBorder="1" applyAlignment="1">
      <alignment vertical="center"/>
    </xf>
    <xf numFmtId="173" fontId="3" fillId="4" borderId="11" xfId="1" applyNumberFormat="1" applyFont="1" applyFill="1" applyBorder="1" applyAlignment="1">
      <alignment horizontal="right"/>
    </xf>
    <xf numFmtId="172" fontId="3" fillId="4" borderId="21" xfId="1" applyNumberFormat="1" applyFont="1" applyFill="1" applyBorder="1" applyAlignment="1">
      <alignment horizontal="right"/>
    </xf>
    <xf numFmtId="184" fontId="3" fillId="4" borderId="21" xfId="7" applyNumberFormat="1" applyFont="1" applyFill="1" applyBorder="1" applyAlignment="1">
      <alignment horizontal="right"/>
    </xf>
    <xf numFmtId="173" fontId="3" fillId="4" borderId="32" xfId="0" applyNumberFormat="1" applyFont="1" applyFill="1" applyBorder="1" applyAlignment="1">
      <alignment vertical="center"/>
    </xf>
    <xf numFmtId="173" fontId="3" fillId="4" borderId="32" xfId="1" applyNumberFormat="1" applyFont="1" applyFill="1" applyBorder="1" applyAlignment="1">
      <alignment vertical="center"/>
    </xf>
    <xf numFmtId="172" fontId="3" fillId="4" borderId="22" xfId="1" applyNumberFormat="1" applyFont="1" applyFill="1" applyBorder="1" applyAlignment="1">
      <alignment horizontal="right"/>
    </xf>
    <xf numFmtId="0" fontId="45" fillId="0" borderId="0" xfId="0" applyFont="1" applyFill="1" applyBorder="1"/>
    <xf numFmtId="0" fontId="4" fillId="2" borderId="8" xfId="0" applyNumberFormat="1" applyFont="1" applyFill="1" applyBorder="1"/>
    <xf numFmtId="0" fontId="4" fillId="0" borderId="8" xfId="0" applyNumberFormat="1" applyFont="1" applyFill="1" applyBorder="1" applyAlignment="1">
      <alignment horizontal="centerContinuous"/>
    </xf>
    <xf numFmtId="0" fontId="9" fillId="0" borderId="17"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31" xfId="0" applyFont="1" applyFill="1" applyBorder="1" applyAlignment="1">
      <alignment horizontal="centerContinuous" vertical="center"/>
    </xf>
    <xf numFmtId="0" fontId="3" fillId="0" borderId="0" xfId="0" applyNumberFormat="1" applyFont="1" applyFill="1" applyBorder="1" applyAlignment="1">
      <alignment horizontal="centerContinuous" vertical="center"/>
    </xf>
    <xf numFmtId="0" fontId="3" fillId="0" borderId="18" xfId="0" applyFont="1" applyFill="1" applyBorder="1" applyAlignment="1">
      <alignment horizontal="centerContinuous" vertical="center"/>
    </xf>
    <xf numFmtId="0" fontId="11" fillId="0" borderId="10" xfId="0" applyFont="1" applyFill="1" applyBorder="1" applyAlignment="1">
      <alignment horizontal="centerContinuous" vertical="center"/>
    </xf>
    <xf numFmtId="0" fontId="4" fillId="0" borderId="10" xfId="0" applyFont="1" applyFill="1" applyBorder="1" applyAlignment="1">
      <alignment vertical="top"/>
    </xf>
    <xf numFmtId="0" fontId="4" fillId="0" borderId="0" xfId="0" applyFont="1" applyFill="1" applyBorder="1" applyAlignment="1">
      <alignment horizontal="left" vertical="top"/>
    </xf>
    <xf numFmtId="0" fontId="9" fillId="0" borderId="31" xfId="0" applyFont="1" applyFill="1" applyBorder="1" applyAlignment="1">
      <alignment vertical="top"/>
    </xf>
    <xf numFmtId="0" fontId="9" fillId="0" borderId="0" xfId="0" applyNumberFormat="1" applyFont="1" applyFill="1" applyBorder="1"/>
    <xf numFmtId="0" fontId="9" fillId="0" borderId="18" xfId="0" applyFont="1" applyFill="1" applyBorder="1" applyAlignment="1">
      <alignment vertical="top"/>
    </xf>
    <xf numFmtId="0" fontId="4" fillId="0" borderId="0" xfId="0" applyFont="1" applyFill="1" applyBorder="1" applyAlignment="1">
      <alignment vertical="top"/>
    </xf>
    <xf numFmtId="0" fontId="4" fillId="4" borderId="7" xfId="0" applyFont="1" applyFill="1" applyBorder="1"/>
    <xf numFmtId="0" fontId="9" fillId="4" borderId="17" xfId="0" applyFont="1" applyFill="1" applyBorder="1" applyAlignment="1"/>
    <xf numFmtId="199" fontId="4" fillId="4" borderId="8" xfId="0" applyNumberFormat="1" applyFont="1" applyFill="1" applyBorder="1"/>
    <xf numFmtId="199" fontId="4" fillId="4" borderId="30" xfId="0" applyNumberFormat="1" applyFont="1" applyFill="1" applyBorder="1"/>
    <xf numFmtId="0" fontId="9" fillId="4" borderId="8" xfId="0" applyNumberFormat="1" applyFont="1" applyFill="1" applyBorder="1" applyAlignment="1">
      <alignment horizontal="center"/>
    </xf>
    <xf numFmtId="199" fontId="4" fillId="4" borderId="17" xfId="0" applyNumberFormat="1" applyFont="1" applyFill="1" applyBorder="1"/>
    <xf numFmtId="5" fontId="3" fillId="4" borderId="0" xfId="1" applyNumberFormat="1" applyFont="1" applyFill="1" applyBorder="1" applyAlignment="1">
      <alignment horizontal="right" vertical="center"/>
    </xf>
    <xf numFmtId="207" fontId="3" fillId="4" borderId="0" xfId="0" applyNumberFormat="1" applyFont="1" applyFill="1" applyBorder="1" applyAlignment="1">
      <alignment vertical="center"/>
    </xf>
    <xf numFmtId="5" fontId="3" fillId="4" borderId="31" xfId="1" applyNumberFormat="1" applyFont="1" applyFill="1" applyBorder="1" applyAlignment="1">
      <alignment horizontal="right" vertical="center"/>
    </xf>
    <xf numFmtId="207" fontId="3" fillId="4" borderId="18" xfId="0" applyNumberFormat="1" applyFont="1" applyFill="1" applyBorder="1" applyAlignment="1">
      <alignment vertical="center"/>
    </xf>
    <xf numFmtId="5" fontId="4" fillId="0" borderId="0" xfId="0" applyNumberFormat="1" applyFont="1" applyFill="1" applyBorder="1" applyAlignment="1">
      <alignment vertical="center"/>
    </xf>
    <xf numFmtId="0" fontId="81" fillId="0" borderId="0" xfId="5"/>
    <xf numFmtId="0" fontId="15" fillId="4" borderId="10" xfId="0" applyFont="1" applyFill="1" applyBorder="1" applyAlignment="1">
      <alignment vertical="center"/>
    </xf>
    <xf numFmtId="171" fontId="3" fillId="4" borderId="0" xfId="1" applyNumberFormat="1" applyFont="1" applyFill="1" applyBorder="1" applyAlignment="1">
      <alignment horizontal="right" vertical="center"/>
    </xf>
    <xf numFmtId="171" fontId="3" fillId="4" borderId="31" xfId="1" applyNumberFormat="1" applyFont="1" applyFill="1" applyBorder="1" applyAlignment="1">
      <alignment horizontal="right" vertical="center"/>
    </xf>
    <xf numFmtId="0" fontId="15" fillId="4" borderId="11" xfId="0" applyFont="1" applyFill="1" applyBorder="1" applyAlignment="1">
      <alignment vertical="center"/>
    </xf>
    <xf numFmtId="0" fontId="11" fillId="4" borderId="22" xfId="0" applyFont="1" applyFill="1" applyBorder="1" applyAlignment="1">
      <alignment horizontal="left" vertical="center"/>
    </xf>
    <xf numFmtId="195" fontId="4" fillId="0" borderId="0" xfId="0" applyNumberFormat="1" applyFont="1" applyFill="1" applyBorder="1" applyAlignment="1">
      <alignment vertical="center"/>
    </xf>
    <xf numFmtId="207" fontId="3" fillId="0" borderId="0" xfId="0" applyNumberFormat="1" applyFont="1" applyFill="1" applyBorder="1"/>
    <xf numFmtId="0" fontId="3" fillId="0" borderId="0" xfId="0" applyFont="1" applyFill="1" applyBorder="1"/>
    <xf numFmtId="0" fontId="3" fillId="0" borderId="0" xfId="0" applyNumberFormat="1" applyFont="1" applyFill="1" applyBorder="1"/>
    <xf numFmtId="0" fontId="45" fillId="0" borderId="0" xfId="0" applyFont="1" applyFill="1"/>
    <xf numFmtId="0" fontId="3" fillId="0" borderId="0" xfId="0" applyFont="1" applyFill="1"/>
    <xf numFmtId="0" fontId="3" fillId="0" borderId="0" xfId="0" applyNumberFormat="1" applyFont="1" applyFill="1"/>
    <xf numFmtId="0" fontId="7" fillId="0" borderId="0" xfId="0" applyFont="1" applyFill="1"/>
    <xf numFmtId="0" fontId="4" fillId="0" borderId="0" xfId="0" applyNumberFormat="1" applyFont="1" applyFill="1" applyBorder="1"/>
    <xf numFmtId="195" fontId="4" fillId="0" borderId="0" xfId="0" applyNumberFormat="1" applyFont="1" applyFill="1" applyBorder="1"/>
    <xf numFmtId="9" fontId="4" fillId="0" borderId="0" xfId="7" applyFont="1" applyFill="1" applyBorder="1"/>
    <xf numFmtId="0" fontId="4" fillId="0" borderId="0" xfId="0" applyNumberFormat="1" applyFont="1" applyBorder="1"/>
    <xf numFmtId="173" fontId="4" fillId="0" borderId="0" xfId="0" applyNumberFormat="1" applyFont="1" applyBorder="1"/>
    <xf numFmtId="173" fontId="4" fillId="0" borderId="0" xfId="0" applyNumberFormat="1" applyFont="1" applyFill="1" applyBorder="1"/>
    <xf numFmtId="209" fontId="4" fillId="0" borderId="0" xfId="0" applyNumberFormat="1" applyFont="1"/>
    <xf numFmtId="209" fontId="4" fillId="0" borderId="0" xfId="0" applyNumberFormat="1" applyFont="1" applyBorder="1"/>
    <xf numFmtId="209" fontId="4" fillId="0" borderId="0" xfId="0" applyNumberFormat="1" applyFont="1" applyAlignment="1">
      <alignment horizont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9" xfId="0" applyFont="1" applyFill="1" applyBorder="1" applyAlignment="1">
      <alignment horizontal="center" vertical="center"/>
    </xf>
    <xf numFmtId="209" fontId="4" fillId="0" borderId="0" xfId="0" applyNumberFormat="1" applyFont="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left" vertical="center"/>
    </xf>
    <xf numFmtId="0" fontId="4" fillId="0" borderId="1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28" xfId="0" applyFont="1" applyFill="1" applyBorder="1" applyAlignment="1">
      <alignment horizontal="left" vertical="top"/>
    </xf>
    <xf numFmtId="0" fontId="4" fillId="0" borderId="11" xfId="0" applyFont="1" applyFill="1" applyBorder="1" applyAlignment="1">
      <alignment horizontal="left" vertical="top"/>
    </xf>
    <xf numFmtId="0" fontId="8" fillId="0" borderId="31" xfId="0" applyFont="1" applyFill="1" applyBorder="1" applyAlignment="1">
      <alignment horizontal="center" vertical="top"/>
    </xf>
    <xf numFmtId="0" fontId="8" fillId="0" borderId="21" xfId="0" applyFont="1" applyFill="1" applyBorder="1" applyAlignment="1">
      <alignment horizontal="center" vertical="top"/>
    </xf>
    <xf numFmtId="0" fontId="4" fillId="4" borderId="4" xfId="0" applyFont="1" applyFill="1" applyBorder="1" applyAlignment="1">
      <alignment horizontal="left"/>
    </xf>
    <xf numFmtId="0" fontId="4" fillId="4" borderId="0" xfId="0" applyFont="1" applyFill="1" applyBorder="1" applyAlignment="1">
      <alignment horizontal="left"/>
    </xf>
    <xf numFmtId="0" fontId="4" fillId="4" borderId="7" xfId="0" applyFont="1" applyFill="1" applyBorder="1" applyAlignment="1">
      <alignment horizontal="left"/>
    </xf>
    <xf numFmtId="0" fontId="4" fillId="4" borderId="8" xfId="0" applyFont="1" applyFill="1" applyBorder="1" applyAlignment="1">
      <alignment horizontal="left"/>
    </xf>
    <xf numFmtId="0" fontId="4" fillId="4" borderId="30" xfId="0" applyFont="1" applyFill="1" applyBorder="1" applyAlignment="1">
      <alignment horizontal="center" vertical="center"/>
    </xf>
    <xf numFmtId="0" fontId="4" fillId="4" borderId="0" xfId="0" applyFont="1" applyFill="1" applyBorder="1" applyAlignment="1">
      <alignment horizontal="right"/>
    </xf>
    <xf numFmtId="210" fontId="3" fillId="4" borderId="0" xfId="0" applyNumberFormat="1" applyFont="1" applyFill="1" applyBorder="1" applyAlignment="1">
      <alignment horizontal="center" vertical="center"/>
    </xf>
    <xf numFmtId="177" fontId="3" fillId="4" borderId="0" xfId="0" applyNumberFormat="1" applyFont="1" applyFill="1" applyBorder="1" applyAlignment="1">
      <alignment horizontal="right" vertical="center"/>
    </xf>
    <xf numFmtId="177" fontId="3" fillId="4" borderId="5" xfId="0" applyNumberFormat="1" applyFont="1" applyFill="1" applyBorder="1" applyAlignment="1">
      <alignment horizontal="right" vertical="center"/>
    </xf>
    <xf numFmtId="209" fontId="4" fillId="0" borderId="0" xfId="0" applyNumberFormat="1" applyFont="1" applyAlignment="1">
      <alignment vertical="center"/>
    </xf>
    <xf numFmtId="177" fontId="4" fillId="4" borderId="0" xfId="0" applyNumberFormat="1" applyFont="1" applyFill="1" applyBorder="1" applyAlignment="1">
      <alignment horizontal="right" vertical="center"/>
    </xf>
    <xf numFmtId="0" fontId="3" fillId="4" borderId="4" xfId="0" applyFont="1" applyFill="1" applyBorder="1" applyAlignment="1">
      <alignment horizontal="center" vertical="center"/>
    </xf>
    <xf numFmtId="210" fontId="3" fillId="4" borderId="0" xfId="0" applyNumberFormat="1" applyFont="1" applyFill="1" applyBorder="1" applyAlignment="1">
      <alignment horizontal="left" vertical="center"/>
    </xf>
    <xf numFmtId="0" fontId="9" fillId="4" borderId="33" xfId="0" applyFont="1" applyFill="1" applyBorder="1" applyAlignment="1">
      <alignment horizontal="center"/>
    </xf>
    <xf numFmtId="0" fontId="9" fillId="4" borderId="34" xfId="0" applyFont="1" applyFill="1" applyBorder="1" applyAlignment="1">
      <alignment horizontal="center"/>
    </xf>
    <xf numFmtId="0" fontId="9" fillId="4" borderId="15" xfId="0" applyFont="1" applyFill="1" applyBorder="1" applyAlignment="1">
      <alignment horizontal="center"/>
    </xf>
    <xf numFmtId="0" fontId="4" fillId="4" borderId="35" xfId="0" applyFont="1" applyFill="1" applyBorder="1"/>
    <xf numFmtId="211" fontId="18" fillId="4" borderId="15" xfId="0" applyNumberFormat="1" applyFont="1" applyFill="1" applyBorder="1" applyAlignment="1">
      <alignment horizontal="right"/>
    </xf>
    <xf numFmtId="212" fontId="18" fillId="4" borderId="16" xfId="0" applyNumberFormat="1" applyFont="1" applyFill="1" applyBorder="1"/>
    <xf numFmtId="209" fontId="9" fillId="0" borderId="0" xfId="0" applyNumberFormat="1" applyFont="1" applyBorder="1" applyAlignment="1"/>
    <xf numFmtId="209" fontId="0" fillId="0" borderId="0" xfId="0" applyNumberFormat="1"/>
    <xf numFmtId="177" fontId="10" fillId="0" borderId="0" xfId="0" applyNumberFormat="1" applyFont="1" applyBorder="1"/>
    <xf numFmtId="8" fontId="4" fillId="0" borderId="0" xfId="0" applyNumberFormat="1" applyFont="1"/>
    <xf numFmtId="0" fontId="24" fillId="2" borderId="4" xfId="0" applyFont="1" applyFill="1" applyBorder="1" applyAlignment="1">
      <alignment horizontal="centerContinuous" vertical="top"/>
    </xf>
    <xf numFmtId="0" fontId="4" fillId="2" borderId="0" xfId="0" applyFont="1" applyFill="1" applyBorder="1" applyAlignment="1">
      <alignment horizontal="right" vertical="top"/>
    </xf>
    <xf numFmtId="0" fontId="4" fillId="2" borderId="5" xfId="0" applyFont="1" applyFill="1" applyBorder="1" applyAlignment="1">
      <alignment horizontal="right" vertical="top"/>
    </xf>
    <xf numFmtId="0" fontId="9" fillId="0" borderId="30" xfId="0" applyFont="1" applyFill="1" applyBorder="1" applyAlignment="1">
      <alignment horizontal="right" vertical="center"/>
    </xf>
    <xf numFmtId="0" fontId="9" fillId="0" borderId="8" xfId="0" applyFont="1" applyFill="1" applyBorder="1" applyAlignment="1">
      <alignment horizontal="right" vertical="center"/>
    </xf>
    <xf numFmtId="0" fontId="9" fillId="0" borderId="9" xfId="0" applyFont="1" applyFill="1" applyBorder="1" applyAlignment="1">
      <alignment horizontal="right" vertical="center"/>
    </xf>
    <xf numFmtId="0" fontId="9" fillId="0" borderId="4" xfId="0" applyFont="1" applyFill="1" applyBorder="1" applyAlignment="1">
      <alignment horizontal="left" vertical="center"/>
    </xf>
    <xf numFmtId="0" fontId="4" fillId="0" borderId="31" xfId="0" applyFont="1" applyFill="1" applyBorder="1" applyAlignment="1">
      <alignment vertical="center"/>
    </xf>
    <xf numFmtId="0" fontId="9" fillId="0" borderId="0" xfId="0" applyFont="1" applyFill="1" applyBorder="1" applyAlignment="1">
      <alignment vertical="center"/>
    </xf>
    <xf numFmtId="0" fontId="9" fillId="0" borderId="31" xfId="0" applyFont="1" applyFill="1" applyBorder="1" applyAlignment="1">
      <alignment horizontal="right" vertical="center"/>
    </xf>
    <xf numFmtId="0" fontId="9" fillId="0" borderId="0" xfId="0" applyFont="1" applyFill="1" applyBorder="1" applyAlignment="1">
      <alignment horizontal="right" vertical="center"/>
    </xf>
    <xf numFmtId="0" fontId="9" fillId="0" borderId="5" xfId="0" applyFont="1" applyFill="1" applyBorder="1" applyAlignment="1">
      <alignment horizontal="right" vertical="center"/>
    </xf>
    <xf numFmtId="0" fontId="4" fillId="0" borderId="49" xfId="0" applyFont="1" applyBorder="1" applyAlignment="1">
      <alignment vertical="center"/>
    </xf>
    <xf numFmtId="0" fontId="17" fillId="0" borderId="31"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5" xfId="0" applyFont="1" applyFill="1" applyBorder="1" applyAlignment="1">
      <alignment horizontal="right" vertical="center"/>
    </xf>
    <xf numFmtId="0" fontId="17" fillId="0" borderId="4" xfId="0" applyFont="1" applyFill="1" applyBorder="1" applyAlignment="1">
      <alignment horizontal="center" vertical="center"/>
    </xf>
    <xf numFmtId="0" fontId="4" fillId="0" borderId="10" xfId="0" applyFont="1" applyBorder="1" applyAlignment="1">
      <alignment vertical="center"/>
    </xf>
    <xf numFmtId="0" fontId="17" fillId="0" borderId="31" xfId="0" applyFont="1" applyFill="1" applyBorder="1" applyAlignment="1">
      <alignment horizontal="centerContinuous" vertical="center"/>
    </xf>
    <xf numFmtId="0" fontId="22" fillId="0" borderId="31" xfId="0" applyFont="1" applyBorder="1" applyAlignment="1">
      <alignment horizontal="right"/>
    </xf>
    <xf numFmtId="0" fontId="22" fillId="0" borderId="0" xfId="0" applyFont="1" applyBorder="1" applyAlignment="1">
      <alignment horizontal="right"/>
    </xf>
    <xf numFmtId="0" fontId="22" fillId="0" borderId="5" xfId="0" applyFont="1" applyBorder="1" applyAlignment="1">
      <alignment horizontal="right"/>
    </xf>
    <xf numFmtId="0" fontId="17" fillId="0" borderId="10" xfId="0" applyFont="1" applyFill="1" applyBorder="1" applyAlignment="1">
      <alignment horizontal="centerContinuous" vertical="center"/>
    </xf>
    <xf numFmtId="0" fontId="4" fillId="0" borderId="32" xfId="0" applyFont="1" applyFill="1" applyBorder="1" applyAlignment="1">
      <alignment horizontal="right" vertical="top"/>
    </xf>
    <xf numFmtId="0" fontId="4" fillId="0" borderId="21" xfId="0" applyFont="1" applyFill="1" applyBorder="1" applyAlignment="1">
      <alignment horizontal="right" vertical="top"/>
    </xf>
    <xf numFmtId="0" fontId="4" fillId="0" borderId="29" xfId="0" applyFont="1" applyFill="1" applyBorder="1" applyAlignment="1">
      <alignment horizontal="right" vertical="top"/>
    </xf>
    <xf numFmtId="0" fontId="9" fillId="4" borderId="13" xfId="0" applyFont="1" applyFill="1" applyBorder="1" applyAlignment="1"/>
    <xf numFmtId="0" fontId="4" fillId="4" borderId="31" xfId="0" applyFont="1" applyFill="1" applyBorder="1" applyAlignment="1">
      <alignment horizontal="right"/>
    </xf>
    <xf numFmtId="0" fontId="4" fillId="4" borderId="5" xfId="0" applyFont="1" applyFill="1" applyBorder="1" applyAlignment="1">
      <alignment horizontal="right"/>
    </xf>
    <xf numFmtId="0" fontId="17" fillId="4" borderId="13" xfId="0" applyFont="1" applyFill="1" applyBorder="1" applyAlignment="1">
      <alignment horizontal="center" vertical="center"/>
    </xf>
    <xf numFmtId="177" fontId="17" fillId="4" borderId="0" xfId="0" applyNumberFormat="1" applyFont="1" applyFill="1" applyBorder="1" applyAlignment="1">
      <alignment vertical="center"/>
    </xf>
    <xf numFmtId="177" fontId="17" fillId="4" borderId="31" xfId="0" applyNumberFormat="1" applyFont="1" applyFill="1" applyBorder="1" applyAlignment="1">
      <alignment vertical="center"/>
    </xf>
    <xf numFmtId="177" fontId="17" fillId="4" borderId="0" xfId="0" applyNumberFormat="1" applyFont="1" applyFill="1" applyBorder="1" applyAlignment="1">
      <alignment horizontal="right" vertical="center"/>
    </xf>
    <xf numFmtId="10" fontId="17" fillId="4" borderId="31" xfId="0" applyNumberFormat="1" applyFont="1" applyFill="1" applyBorder="1" applyAlignment="1">
      <alignment horizontal="right" vertical="center"/>
    </xf>
    <xf numFmtId="10" fontId="17" fillId="4" borderId="0" xfId="0" applyNumberFormat="1" applyFont="1" applyFill="1" applyBorder="1" applyAlignment="1">
      <alignment horizontal="right" vertical="center"/>
    </xf>
    <xf numFmtId="10" fontId="17" fillId="4" borderId="5" xfId="0" applyNumberFormat="1" applyFont="1" applyFill="1" applyBorder="1" applyAlignment="1">
      <alignment horizontal="right" vertical="center"/>
    </xf>
    <xf numFmtId="0" fontId="17" fillId="4" borderId="14" xfId="0" applyFont="1" applyFill="1" applyBorder="1" applyAlignment="1">
      <alignment horizontal="center" vertical="center"/>
    </xf>
    <xf numFmtId="0" fontId="4" fillId="0" borderId="0" xfId="0" applyFont="1" applyFill="1" applyAlignment="1">
      <alignment horizontal="right"/>
    </xf>
    <xf numFmtId="0" fontId="4" fillId="0" borderId="0" xfId="0" applyFont="1" applyFill="1" applyAlignment="1">
      <alignment horizontal="right" vertical="center"/>
    </xf>
    <xf numFmtId="0" fontId="58" fillId="0" borderId="0" xfId="0" applyFont="1" applyBorder="1" applyAlignment="1"/>
    <xf numFmtId="0" fontId="3" fillId="0" borderId="0" xfId="0" applyFont="1" applyAlignment="1">
      <alignment horizontal="right"/>
    </xf>
    <xf numFmtId="0" fontId="59" fillId="2" borderId="0" xfId="0" applyFont="1" applyFill="1" applyBorder="1" applyAlignment="1">
      <alignment horizontal="centerContinuous"/>
    </xf>
    <xf numFmtId="0" fontId="39" fillId="2" borderId="0" xfId="0" applyFont="1" applyFill="1" applyBorder="1" applyAlignment="1">
      <alignment horizontal="centerContinuous"/>
    </xf>
    <xf numFmtId="0" fontId="24" fillId="2" borderId="0" xfId="0" applyFont="1" applyFill="1" applyBorder="1" applyAlignment="1">
      <alignment horizontal="centerContinuous" vertical="top"/>
    </xf>
    <xf numFmtId="0" fontId="40" fillId="2" borderId="5" xfId="0" applyFont="1" applyFill="1" applyBorder="1" applyAlignment="1">
      <alignment horizontal="centerContinuous" vertical="top"/>
    </xf>
    <xf numFmtId="0" fontId="4" fillId="0" borderId="30" xfId="0" applyFont="1" applyFill="1" applyBorder="1" applyAlignment="1">
      <alignment horizontal="centerContinuous" vertical="center"/>
    </xf>
    <xf numFmtId="0" fontId="4" fillId="0" borderId="9" xfId="0" applyFont="1" applyFill="1" applyBorder="1" applyAlignment="1">
      <alignment horizontal="centerContinuous" vertical="center"/>
    </xf>
    <xf numFmtId="49" fontId="11" fillId="0" borderId="28" xfId="0" applyNumberFormat="1" applyFont="1" applyFill="1" applyBorder="1" applyAlignment="1">
      <alignment horizontal="centerContinuous" vertical="center"/>
    </xf>
    <xf numFmtId="49" fontId="11" fillId="0" borderId="21" xfId="0" applyNumberFormat="1" applyFont="1" applyFill="1" applyBorder="1" applyAlignment="1">
      <alignment horizontal="centerContinuous" vertical="center"/>
    </xf>
    <xf numFmtId="0" fontId="4" fillId="4" borderId="0" xfId="0" applyFont="1" applyFill="1" applyBorder="1" applyAlignment="1">
      <alignment horizontal="left" vertical="center"/>
    </xf>
    <xf numFmtId="0" fontId="4" fillId="4" borderId="31" xfId="0" applyFont="1" applyFill="1" applyBorder="1" applyAlignment="1">
      <alignment horizontal="left" vertical="center"/>
    </xf>
    <xf numFmtId="0" fontId="4" fillId="4" borderId="5" xfId="0" applyFont="1" applyFill="1" applyBorder="1" applyAlignment="1">
      <alignment horizontal="left" vertical="center"/>
    </xf>
    <xf numFmtId="0" fontId="40" fillId="4" borderId="4" xfId="0" applyFont="1" applyFill="1" applyBorder="1"/>
    <xf numFmtId="0" fontId="4" fillId="4" borderId="0" xfId="0" applyFont="1" applyFill="1" applyBorder="1" applyAlignment="1">
      <alignment horizontal="right" vertical="center"/>
    </xf>
    <xf numFmtId="3" fontId="4" fillId="4" borderId="0" xfId="0" applyNumberFormat="1" applyFont="1" applyFill="1" applyBorder="1" applyAlignment="1">
      <alignment horizontal="left" vertical="center"/>
    </xf>
    <xf numFmtId="3" fontId="4" fillId="4" borderId="31" xfId="0" applyNumberFormat="1" applyFont="1" applyFill="1" applyBorder="1" applyAlignment="1">
      <alignment horizontal="left" vertical="center"/>
    </xf>
    <xf numFmtId="3" fontId="4" fillId="4" borderId="5" xfId="0" applyNumberFormat="1" applyFont="1" applyFill="1" applyBorder="1" applyAlignment="1">
      <alignment horizontal="left" vertical="center"/>
    </xf>
    <xf numFmtId="0" fontId="4" fillId="4" borderId="0" xfId="0" quotePrefix="1" applyFont="1" applyFill="1" applyBorder="1" applyAlignment="1">
      <alignment horizontal="right" vertical="center"/>
    </xf>
    <xf numFmtId="0" fontId="4" fillId="4" borderId="0" xfId="0" quotePrefix="1" applyFont="1" applyFill="1" applyBorder="1" applyAlignment="1">
      <alignment horizontal="center" vertical="center"/>
    </xf>
    <xf numFmtId="0" fontId="4" fillId="4" borderId="31" xfId="0" quotePrefix="1" applyFont="1" applyFill="1" applyBorder="1" applyAlignment="1">
      <alignment horizontal="center" vertical="center"/>
    </xf>
    <xf numFmtId="0" fontId="4" fillId="4" borderId="1" xfId="0" applyFont="1" applyFill="1" applyBorder="1"/>
    <xf numFmtId="0" fontId="4" fillId="4" borderId="2" xfId="0" applyFont="1" applyFill="1" applyBorder="1"/>
    <xf numFmtId="0" fontId="4" fillId="4" borderId="50" xfId="0" applyFont="1" applyFill="1" applyBorder="1"/>
    <xf numFmtId="0" fontId="4" fillId="4" borderId="2" xfId="0" applyFont="1" applyFill="1" applyBorder="1" applyAlignment="1">
      <alignment horizontal="right" vertical="center"/>
    </xf>
    <xf numFmtId="0" fontId="4" fillId="4" borderId="2" xfId="0" applyFont="1" applyFill="1" applyBorder="1" applyAlignment="1">
      <alignment horizontal="left" vertical="center"/>
    </xf>
    <xf numFmtId="0" fontId="4" fillId="4" borderId="51" xfId="0" applyFont="1" applyFill="1" applyBorder="1" applyAlignment="1">
      <alignment horizontal="left" vertical="center"/>
    </xf>
    <xf numFmtId="0" fontId="4" fillId="4" borderId="3" xfId="0" applyFont="1" applyFill="1" applyBorder="1" applyAlignment="1">
      <alignment horizontal="left" vertical="center"/>
    </xf>
    <xf numFmtId="0" fontId="4" fillId="4" borderId="33" xfId="0" applyFont="1" applyFill="1" applyBorder="1"/>
    <xf numFmtId="0" fontId="4" fillId="4" borderId="15" xfId="0" applyFont="1" applyFill="1" applyBorder="1"/>
    <xf numFmtId="0" fontId="4" fillId="4" borderId="39" xfId="0" applyFont="1" applyFill="1" applyBorder="1"/>
    <xf numFmtId="0" fontId="4" fillId="4" borderId="15" xfId="0" applyFont="1" applyFill="1" applyBorder="1" applyAlignment="1">
      <alignment horizontal="left" vertical="center"/>
    </xf>
    <xf numFmtId="0" fontId="4" fillId="4" borderId="35" xfId="0" applyFont="1" applyFill="1" applyBorder="1" applyAlignment="1">
      <alignment horizontal="left" vertical="center"/>
    </xf>
    <xf numFmtId="0" fontId="4" fillId="4" borderId="16" xfId="0" applyFont="1" applyFill="1" applyBorder="1" applyAlignment="1">
      <alignment horizontal="left" vertical="center"/>
    </xf>
    <xf numFmtId="0" fontId="8" fillId="0" borderId="0" xfId="0" applyFont="1"/>
    <xf numFmtId="0" fontId="4" fillId="2" borderId="28" xfId="0" applyFont="1" applyFill="1" applyBorder="1" applyAlignment="1">
      <alignment horizontal="center"/>
    </xf>
    <xf numFmtId="0" fontId="4" fillId="2" borderId="21" xfId="0" applyFont="1" applyFill="1" applyBorder="1" applyAlignment="1">
      <alignment horizontal="center"/>
    </xf>
    <xf numFmtId="0" fontId="4" fillId="2" borderId="29" xfId="0" applyFont="1" applyFill="1" applyBorder="1" applyAlignment="1">
      <alignment horizontal="center"/>
    </xf>
    <xf numFmtId="0" fontId="4" fillId="3" borderId="4" xfId="0" applyFont="1" applyFill="1" applyBorder="1" applyAlignment="1">
      <alignment horizontal="centerContinuous" vertical="center"/>
    </xf>
    <xf numFmtId="0" fontId="7" fillId="3" borderId="10" xfId="0" applyFont="1" applyFill="1" applyBorder="1" applyAlignment="1">
      <alignment horizontal="center" vertical="center"/>
    </xf>
    <xf numFmtId="0" fontId="7" fillId="3" borderId="0" xfId="0" applyFont="1" applyFill="1" applyBorder="1" applyAlignment="1">
      <alignment horizontal="center" vertical="center"/>
    </xf>
    <xf numFmtId="0" fontId="4" fillId="3" borderId="28" xfId="0" applyFont="1" applyFill="1" applyBorder="1" applyAlignment="1">
      <alignment horizontal="left" vertical="top"/>
    </xf>
    <xf numFmtId="0" fontId="8" fillId="3" borderId="21" xfId="0" applyFont="1" applyFill="1" applyBorder="1" applyAlignment="1">
      <alignment horizontal="center" vertical="top"/>
    </xf>
    <xf numFmtId="0" fontId="4" fillId="3" borderId="21" xfId="0" applyFont="1" applyFill="1" applyBorder="1"/>
    <xf numFmtId="0" fontId="4" fillId="3" borderId="5" xfId="0" applyFont="1" applyFill="1" applyBorder="1"/>
    <xf numFmtId="0" fontId="4" fillId="4" borderId="7" xfId="0" applyFont="1" applyFill="1" applyBorder="1" applyAlignment="1">
      <alignment horizontal="center" vertical="center"/>
    </xf>
    <xf numFmtId="0" fontId="4" fillId="4" borderId="9" xfId="0" applyFont="1" applyFill="1" applyBorder="1" applyAlignment="1">
      <alignment horizontal="center"/>
    </xf>
    <xf numFmtId="195" fontId="4" fillId="4" borderId="0" xfId="0" applyNumberFormat="1" applyFont="1" applyFill="1" applyBorder="1" applyAlignment="1">
      <alignment vertical="center"/>
    </xf>
    <xf numFmtId="213" fontId="3" fillId="4" borderId="0" xfId="0" applyNumberFormat="1" applyFont="1" applyFill="1" applyBorder="1" applyAlignment="1">
      <alignment horizontal="right" vertical="center"/>
    </xf>
    <xf numFmtId="214" fontId="3" fillId="4" borderId="5" xfId="0" applyNumberFormat="1" applyFont="1" applyFill="1" applyBorder="1" applyAlignment="1">
      <alignment vertical="center"/>
    </xf>
    <xf numFmtId="193" fontId="4" fillId="4" borderId="0" xfId="0" applyNumberFormat="1" applyFont="1" applyFill="1" applyBorder="1" applyAlignment="1">
      <alignment vertical="center"/>
    </xf>
    <xf numFmtId="3" fontId="4" fillId="4" borderId="0" xfId="0" applyNumberFormat="1" applyFont="1" applyFill="1" applyBorder="1" applyAlignment="1">
      <alignment horizontal="center"/>
    </xf>
    <xf numFmtId="0" fontId="4" fillId="4" borderId="14" xfId="0" applyFont="1" applyFill="1" applyBorder="1" applyAlignment="1">
      <alignment horizontal="center"/>
    </xf>
    <xf numFmtId="3" fontId="4" fillId="4" borderId="15" xfId="0" applyNumberFormat="1" applyFont="1" applyFill="1" applyBorder="1" applyAlignment="1">
      <alignment horizontal="center"/>
    </xf>
    <xf numFmtId="193" fontId="4" fillId="4" borderId="15" xfId="0" applyNumberFormat="1" applyFont="1" applyFill="1" applyBorder="1" applyAlignment="1">
      <alignment vertical="center"/>
    </xf>
    <xf numFmtId="0" fontId="10" fillId="0" borderId="0" xfId="0" applyFont="1" applyBorder="1" applyAlignment="1">
      <alignment vertical="center"/>
    </xf>
    <xf numFmtId="0" fontId="9" fillId="0" borderId="0" xfId="0" applyFont="1" applyBorder="1" applyAlignment="1">
      <alignment vertical="center"/>
    </xf>
    <xf numFmtId="43" fontId="9" fillId="0" borderId="0" xfId="1" applyFont="1" applyFill="1" applyBorder="1" applyAlignment="1"/>
    <xf numFmtId="9" fontId="4" fillId="0" borderId="0" xfId="7" applyFont="1"/>
    <xf numFmtId="171" fontId="61" fillId="0" borderId="0" xfId="1" applyNumberFormat="1" applyFont="1"/>
    <xf numFmtId="0" fontId="3" fillId="2" borderId="29" xfId="0" applyFont="1" applyFill="1" applyBorder="1"/>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1" fillId="0" borderId="0" xfId="0" applyFont="1" applyFill="1" applyBorder="1" applyAlignment="1">
      <alignment horizontal="centerContinuous" vertical="center"/>
    </xf>
    <xf numFmtId="0" fontId="11" fillId="0" borderId="5" xfId="0" applyFont="1" applyFill="1" applyBorder="1" applyAlignment="1">
      <alignment horizontal="centerContinuous" vertical="center"/>
    </xf>
    <xf numFmtId="0" fontId="11" fillId="0" borderId="5" xfId="0" applyFont="1" applyFill="1" applyBorder="1" applyAlignment="1">
      <alignment horizontal="centerContinuous"/>
    </xf>
    <xf numFmtId="0" fontId="10" fillId="0" borderId="1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applyFont="1" applyFill="1" applyBorder="1" applyAlignment="1">
      <alignment horizontal="center" vertical="center"/>
    </xf>
    <xf numFmtId="0" fontId="19" fillId="0" borderId="5" xfId="0" applyFont="1" applyFill="1" applyBorder="1" applyAlignment="1">
      <alignment horizontal="center" vertical="top"/>
    </xf>
    <xf numFmtId="0" fontId="9" fillId="4" borderId="4" xfId="0" applyFont="1" applyFill="1" applyBorder="1" applyAlignment="1">
      <alignment horizontal="left"/>
    </xf>
    <xf numFmtId="0" fontId="9" fillId="4" borderId="7" xfId="0" applyFont="1" applyFill="1" applyBorder="1" applyAlignment="1">
      <alignment horizontal="center" vertical="center"/>
    </xf>
    <xf numFmtId="0" fontId="9" fillId="4" borderId="9" xfId="0" applyFont="1" applyFill="1" applyBorder="1" applyAlignment="1">
      <alignment horizontal="center" vertical="center"/>
    </xf>
    <xf numFmtId="215" fontId="4" fillId="4" borderId="0" xfId="0" applyNumberFormat="1" applyFont="1" applyFill="1" applyBorder="1" applyAlignment="1">
      <alignment horizontal="right" vertical="center"/>
    </xf>
    <xf numFmtId="215" fontId="4" fillId="4" borderId="0" xfId="0" applyNumberFormat="1" applyFont="1" applyFill="1" applyBorder="1" applyAlignment="1">
      <alignment vertical="center"/>
    </xf>
    <xf numFmtId="216" fontId="4" fillId="4" borderId="0" xfId="0" applyNumberFormat="1" applyFont="1" applyFill="1" applyBorder="1" applyAlignment="1">
      <alignment horizontal="right" vertical="center"/>
    </xf>
    <xf numFmtId="218" fontId="4" fillId="4" borderId="0" xfId="0" applyNumberFormat="1" applyFont="1" applyFill="1" applyBorder="1" applyAlignment="1">
      <alignment vertical="center"/>
    </xf>
    <xf numFmtId="43" fontId="3" fillId="0" borderId="0" xfId="1" applyFont="1" applyAlignment="1">
      <alignment vertical="center"/>
    </xf>
    <xf numFmtId="218" fontId="4" fillId="4" borderId="10" xfId="0" applyNumberFormat="1" applyFont="1" applyFill="1" applyBorder="1" applyAlignment="1">
      <alignment vertical="center"/>
    </xf>
    <xf numFmtId="0" fontId="4" fillId="4" borderId="14" xfId="0" applyFont="1" applyFill="1" applyBorder="1" applyAlignment="1">
      <alignment horizontal="center" vertical="center"/>
    </xf>
    <xf numFmtId="218" fontId="4" fillId="4" borderId="39" xfId="0" applyNumberFormat="1" applyFont="1" applyFill="1" applyBorder="1" applyAlignment="1">
      <alignment vertical="center"/>
    </xf>
    <xf numFmtId="218" fontId="4" fillId="4" borderId="15" xfId="0" applyNumberFormat="1" applyFont="1" applyFill="1" applyBorder="1" applyAlignment="1">
      <alignment vertical="center"/>
    </xf>
    <xf numFmtId="218" fontId="0" fillId="0" borderId="0" xfId="0" applyNumberFormat="1"/>
    <xf numFmtId="0" fontId="3" fillId="2" borderId="21" xfId="0" applyFont="1" applyFill="1" applyBorder="1"/>
    <xf numFmtId="0" fontId="9" fillId="4" borderId="8" xfId="0" applyFont="1" applyFill="1" applyBorder="1" applyAlignment="1">
      <alignment horizontal="center" vertical="center"/>
    </xf>
    <xf numFmtId="215" fontId="11" fillId="4" borderId="0" xfId="0" applyNumberFormat="1" applyFont="1" applyFill="1" applyBorder="1" applyAlignment="1">
      <alignment vertical="center"/>
    </xf>
    <xf numFmtId="218" fontId="11" fillId="4" borderId="0" xfId="0" applyNumberFormat="1" applyFont="1" applyFill="1" applyBorder="1" applyAlignment="1">
      <alignment vertical="center"/>
    </xf>
    <xf numFmtId="218" fontId="11" fillId="4" borderId="10" xfId="0" applyNumberFormat="1" applyFont="1" applyFill="1" applyBorder="1" applyAlignment="1">
      <alignment vertical="center"/>
    </xf>
    <xf numFmtId="218" fontId="11" fillId="4" borderId="39" xfId="0" applyNumberFormat="1" applyFont="1" applyFill="1" applyBorder="1" applyAlignment="1">
      <alignment vertical="center"/>
    </xf>
    <xf numFmtId="218" fontId="11" fillId="4" borderId="15" xfId="0" applyNumberFormat="1" applyFont="1" applyFill="1" applyBorder="1" applyAlignment="1">
      <alignment vertical="center"/>
    </xf>
    <xf numFmtId="0" fontId="24" fillId="2" borderId="4" xfId="0" applyFont="1" applyFill="1" applyBorder="1" applyAlignment="1">
      <alignment horizontal="centerContinuous"/>
    </xf>
    <xf numFmtId="0" fontId="4" fillId="0" borderId="9" xfId="0" applyFont="1" applyFill="1" applyBorder="1" applyAlignment="1">
      <alignment vertical="center"/>
    </xf>
    <xf numFmtId="0" fontId="58" fillId="0" borderId="10" xfId="0" applyFont="1" applyFill="1" applyBorder="1" applyAlignment="1">
      <alignment horizontal="center" vertical="center"/>
    </xf>
    <xf numFmtId="0" fontId="58" fillId="0" borderId="0" xfId="0" applyFont="1" applyFill="1" applyBorder="1" applyAlignment="1">
      <alignment horizontal="centerContinuous" vertical="center"/>
    </xf>
    <xf numFmtId="0" fontId="15" fillId="0" borderId="0" xfId="0" applyFont="1" applyFill="1" applyBorder="1" applyAlignment="1">
      <alignment horizontal="centerContinuous" vertical="top"/>
    </xf>
    <xf numFmtId="0" fontId="15" fillId="0" borderId="5" xfId="0" applyFont="1" applyFill="1" applyBorder="1" applyAlignment="1">
      <alignment horizontal="centerContinuous" vertical="top"/>
    </xf>
    <xf numFmtId="164" fontId="17" fillId="4" borderId="0" xfId="0" applyNumberFormat="1" applyFont="1" applyFill="1" applyBorder="1" applyAlignment="1">
      <alignment horizontal="right" vertical="center"/>
    </xf>
    <xf numFmtId="177" fontId="17" fillId="4" borderId="5" xfId="0" applyNumberFormat="1" applyFont="1" applyFill="1" applyBorder="1" applyAlignment="1">
      <alignment vertical="center"/>
    </xf>
    <xf numFmtId="3" fontId="17" fillId="4" borderId="0" xfId="1" applyNumberFormat="1" applyFont="1" applyFill="1" applyBorder="1" applyAlignment="1">
      <alignment horizontal="right" vertical="center"/>
    </xf>
    <xf numFmtId="193" fontId="0" fillId="0" borderId="0" xfId="0" applyNumberFormat="1"/>
    <xf numFmtId="0" fontId="17" fillId="4" borderId="13" xfId="0" applyFont="1" applyFill="1" applyBorder="1" applyAlignment="1">
      <alignment horizontal="center"/>
    </xf>
    <xf numFmtId="193" fontId="17" fillId="4" borderId="10" xfId="0" applyNumberFormat="1" applyFont="1" applyFill="1" applyBorder="1" applyAlignment="1">
      <alignment vertical="center"/>
    </xf>
    <xf numFmtId="3" fontId="17" fillId="4" borderId="0" xfId="0" applyNumberFormat="1" applyFont="1" applyFill="1" applyBorder="1" applyAlignment="1">
      <alignment vertical="center"/>
    </xf>
    <xf numFmtId="3" fontId="17" fillId="4" borderId="0" xfId="0" applyNumberFormat="1" applyFont="1" applyFill="1" applyBorder="1" applyAlignment="1">
      <alignment horizontal="right" vertical="center"/>
    </xf>
    <xf numFmtId="0" fontId="18" fillId="4" borderId="14" xfId="0" applyFont="1" applyFill="1" applyBorder="1" applyAlignment="1">
      <alignment horizontal="center"/>
    </xf>
    <xf numFmtId="193" fontId="17" fillId="4" borderId="39" xfId="0" applyNumberFormat="1" applyFont="1" applyFill="1" applyBorder="1" applyAlignment="1">
      <alignment vertical="center"/>
    </xf>
    <xf numFmtId="3" fontId="17" fillId="4" borderId="15" xfId="0" applyNumberFormat="1" applyFont="1" applyFill="1" applyBorder="1" applyAlignment="1">
      <alignment vertical="center"/>
    </xf>
    <xf numFmtId="3" fontId="17" fillId="4" borderId="15" xfId="0" applyNumberFormat="1" applyFont="1" applyFill="1" applyBorder="1" applyAlignment="1">
      <alignment horizontal="right" vertical="center"/>
    </xf>
    <xf numFmtId="3" fontId="17" fillId="4" borderId="15" xfId="1" applyNumberFormat="1" applyFont="1" applyFill="1" applyBorder="1" applyAlignment="1">
      <alignment horizontal="right" vertical="center"/>
    </xf>
    <xf numFmtId="3" fontId="4" fillId="2" borderId="2" xfId="0" applyNumberFormat="1" applyFont="1" applyFill="1" applyBorder="1"/>
    <xf numFmtId="3" fontId="3" fillId="2" borderId="0" xfId="0" applyNumberFormat="1" applyFont="1" applyFill="1" applyBorder="1" applyAlignment="1">
      <alignment horizontal="centerContinuous"/>
    </xf>
    <xf numFmtId="219" fontId="3" fillId="2" borderId="0" xfId="0" applyNumberFormat="1" applyFont="1" applyFill="1" applyBorder="1" applyAlignment="1">
      <alignment horizontal="centerContinuous"/>
    </xf>
    <xf numFmtId="0" fontId="4" fillId="2" borderId="28" xfId="0" applyFont="1" applyFill="1" applyBorder="1"/>
    <xf numFmtId="3" fontId="4" fillId="2" borderId="21" xfId="0" applyNumberFormat="1" applyFont="1" applyFill="1" applyBorder="1" applyAlignment="1">
      <alignment horizontal="left"/>
    </xf>
    <xf numFmtId="0" fontId="4" fillId="2" borderId="29" xfId="0" applyFont="1" applyFill="1" applyBorder="1" applyAlignment="1">
      <alignment horizontal="left"/>
    </xf>
    <xf numFmtId="3" fontId="9" fillId="0" borderId="7" xfId="0" applyNumberFormat="1" applyFont="1" applyFill="1" applyBorder="1" applyAlignment="1">
      <alignment horizontal="left" vertical="center"/>
    </xf>
    <xf numFmtId="3" fontId="9" fillId="0" borderId="30" xfId="0" applyNumberFormat="1" applyFont="1" applyFill="1" applyBorder="1" applyAlignment="1">
      <alignment horizontal="left" vertical="center"/>
    </xf>
    <xf numFmtId="0" fontId="9" fillId="0" borderId="30" xfId="0" applyFont="1" applyFill="1" applyBorder="1" applyAlignment="1">
      <alignment horizontal="left" vertical="center"/>
    </xf>
    <xf numFmtId="0" fontId="9" fillId="0" borderId="36" xfId="0" applyFont="1" applyFill="1" applyBorder="1" applyAlignment="1">
      <alignment horizontal="left" vertical="center"/>
    </xf>
    <xf numFmtId="0" fontId="9" fillId="0" borderId="9" xfId="0" applyFont="1" applyFill="1" applyBorder="1" applyAlignment="1">
      <alignment horizontal="left" vertical="center"/>
    </xf>
    <xf numFmtId="3" fontId="26" fillId="0" borderId="10" xfId="0" applyNumberFormat="1" applyFont="1" applyFill="1" applyBorder="1" applyAlignment="1">
      <alignment horizontal="centerContinuous" vertical="center"/>
    </xf>
    <xf numFmtId="0" fontId="26" fillId="0" borderId="0" xfId="0" applyFont="1" applyFill="1" applyBorder="1" applyAlignment="1">
      <alignment horizontal="centerContinuous" vertical="center"/>
    </xf>
    <xf numFmtId="0" fontId="26" fillId="0" borderId="31" xfId="0" applyFont="1" applyFill="1" applyBorder="1" applyAlignment="1">
      <alignment horizontal="centerContinuous" vertical="center"/>
    </xf>
    <xf numFmtId="0" fontId="26" fillId="0" borderId="27" xfId="0" applyFont="1" applyFill="1" applyBorder="1" applyAlignment="1">
      <alignment horizontal="centerContinuous" vertical="center"/>
    </xf>
    <xf numFmtId="0" fontId="26" fillId="0" borderId="5" xfId="0" applyFont="1" applyFill="1" applyBorder="1" applyAlignment="1">
      <alignment horizontal="centerContinuous" vertical="center"/>
    </xf>
    <xf numFmtId="3" fontId="28" fillId="0" borderId="10" xfId="0" applyNumberFormat="1" applyFont="1" applyFill="1" applyBorder="1" applyAlignment="1">
      <alignment horizontal="center"/>
    </xf>
    <xf numFmtId="9" fontId="28" fillId="0" borderId="0" xfId="0" applyNumberFormat="1" applyFont="1" applyFill="1" applyBorder="1" applyAlignment="1">
      <alignment horizontal="center"/>
    </xf>
    <xf numFmtId="0" fontId="28" fillId="0" borderId="31" xfId="0" applyFont="1" applyFill="1" applyBorder="1" applyAlignment="1">
      <alignment horizontal="centerContinuous"/>
    </xf>
    <xf numFmtId="0" fontId="28" fillId="0" borderId="0" xfId="0" applyFont="1" applyFill="1" applyBorder="1" applyAlignment="1">
      <alignment horizontal="centerContinuous"/>
    </xf>
    <xf numFmtId="9" fontId="28" fillId="0" borderId="27" xfId="0" applyNumberFormat="1" applyFont="1" applyFill="1" applyBorder="1" applyAlignment="1">
      <alignment horizontal="centerContinuous"/>
    </xf>
    <xf numFmtId="9" fontId="28" fillId="0" borderId="5" xfId="0" applyNumberFormat="1" applyFont="1" applyFill="1" applyBorder="1" applyAlignment="1">
      <alignment horizontal="centerContinuous"/>
    </xf>
    <xf numFmtId="0" fontId="38" fillId="0" borderId="21" xfId="0" applyFont="1" applyFill="1" applyBorder="1" applyAlignment="1">
      <alignment horizontal="center" vertical="top"/>
    </xf>
    <xf numFmtId="3" fontId="38" fillId="0" borderId="11" xfId="0" applyNumberFormat="1" applyFont="1" applyFill="1" applyBorder="1" applyAlignment="1">
      <alignment horizontal="left" vertical="top"/>
    </xf>
    <xf numFmtId="0" fontId="38" fillId="0" borderId="21" xfId="0" applyFont="1" applyFill="1" applyBorder="1" applyAlignment="1">
      <alignment horizontal="left" vertical="top"/>
    </xf>
    <xf numFmtId="3" fontId="38" fillId="0" borderId="32" xfId="0" applyNumberFormat="1" applyFont="1" applyFill="1" applyBorder="1" applyAlignment="1">
      <alignment horizontal="left" vertical="top"/>
    </xf>
    <xf numFmtId="0" fontId="38" fillId="0" borderId="32" xfId="0" applyFont="1" applyFill="1" applyBorder="1" applyAlignment="1">
      <alignment horizontal="left" vertical="top"/>
    </xf>
    <xf numFmtId="0" fontId="38" fillId="0" borderId="37" xfId="0" applyFont="1" applyFill="1" applyBorder="1" applyAlignment="1">
      <alignment horizontal="left" vertical="top"/>
    </xf>
    <xf numFmtId="0" fontId="38" fillId="0" borderId="29" xfId="0" applyFont="1" applyFill="1" applyBorder="1" applyAlignment="1">
      <alignment horizontal="left" vertical="top"/>
    </xf>
    <xf numFmtId="0" fontId="38" fillId="4" borderId="18" xfId="0" applyFont="1" applyFill="1" applyBorder="1" applyAlignment="1">
      <alignment horizontal="center"/>
    </xf>
    <xf numFmtId="3" fontId="38" fillId="4" borderId="0" xfId="0" applyNumberFormat="1" applyFont="1" applyFill="1" applyBorder="1" applyAlignment="1"/>
    <xf numFmtId="0" fontId="38" fillId="4" borderId="0" xfId="0" applyFont="1" applyFill="1" applyBorder="1" applyAlignment="1"/>
    <xf numFmtId="3" fontId="38" fillId="4" borderId="31" xfId="0" applyNumberFormat="1" applyFont="1" applyFill="1" applyBorder="1" applyAlignment="1"/>
    <xf numFmtId="0" fontId="38" fillId="4" borderId="30" xfId="0" applyFont="1" applyFill="1" applyBorder="1" applyAlignment="1"/>
    <xf numFmtId="0" fontId="38" fillId="4" borderId="31" xfId="0" applyFont="1" applyFill="1" applyBorder="1" applyAlignment="1"/>
    <xf numFmtId="177" fontId="3" fillId="4" borderId="5" xfId="0" applyNumberFormat="1" applyFont="1" applyFill="1" applyBorder="1" applyAlignment="1">
      <alignment vertical="center"/>
    </xf>
    <xf numFmtId="0" fontId="26" fillId="4" borderId="18" xfId="0" applyFont="1" applyFill="1" applyBorder="1" applyAlignment="1">
      <alignment horizontal="left" vertical="center"/>
    </xf>
    <xf numFmtId="173" fontId="4" fillId="4" borderId="0" xfId="1" applyNumberFormat="1" applyFont="1" applyFill="1" applyBorder="1" applyAlignment="1">
      <alignment horizontal="right" vertical="center"/>
    </xf>
    <xf numFmtId="184" fontId="4" fillId="4" borderId="0" xfId="0" applyNumberFormat="1" applyFont="1" applyFill="1" applyBorder="1" applyAlignment="1">
      <alignment horizontal="right" vertical="center"/>
    </xf>
    <xf numFmtId="177" fontId="4" fillId="4" borderId="0" xfId="0" applyNumberFormat="1" applyFont="1" applyFill="1" applyBorder="1" applyAlignment="1">
      <alignment horizontal="center" vertical="center"/>
    </xf>
    <xf numFmtId="164" fontId="4" fillId="4" borderId="31" xfId="1" applyNumberFormat="1" applyFont="1" applyFill="1" applyBorder="1" applyAlignment="1">
      <alignment horizontal="right" vertical="center"/>
    </xf>
    <xf numFmtId="184" fontId="11" fillId="4" borderId="0" xfId="7" applyNumberFormat="1" applyFont="1" applyFill="1" applyBorder="1" applyAlignment="1">
      <alignment horizontal="right" vertical="center"/>
    </xf>
    <xf numFmtId="164" fontId="18" fillId="4" borderId="31" xfId="1" quotePrefix="1" applyNumberFormat="1" applyFont="1" applyFill="1" applyBorder="1" applyAlignment="1">
      <alignment horizontal="right" vertical="center"/>
    </xf>
    <xf numFmtId="177" fontId="4" fillId="4" borderId="5" xfId="0" applyNumberFormat="1" applyFont="1" applyFill="1" applyBorder="1" applyAlignment="1">
      <alignment horizontal="left" vertical="center"/>
    </xf>
    <xf numFmtId="177" fontId="4" fillId="4" borderId="0" xfId="0" applyNumberFormat="1" applyFont="1" applyFill="1" applyBorder="1" applyAlignment="1">
      <alignment horizontal="left" vertical="center"/>
    </xf>
    <xf numFmtId="164" fontId="4" fillId="4" borderId="31" xfId="1" quotePrefix="1" applyNumberFormat="1" applyFont="1" applyFill="1" applyBorder="1" applyAlignment="1">
      <alignment horizontal="right" vertical="center"/>
    </xf>
    <xf numFmtId="3" fontId="4" fillId="4" borderId="15" xfId="0" applyNumberFormat="1" applyFont="1" applyFill="1" applyBorder="1" applyAlignment="1"/>
    <xf numFmtId="0" fontId="4" fillId="4" borderId="15" xfId="0" applyFont="1" applyFill="1" applyBorder="1" applyAlignment="1"/>
    <xf numFmtId="0" fontId="4" fillId="4" borderId="40" xfId="0" applyFont="1" applyFill="1" applyBorder="1"/>
    <xf numFmtId="0" fontId="4" fillId="4" borderId="35" xfId="0" applyFont="1" applyFill="1" applyBorder="1" applyAlignment="1"/>
    <xf numFmtId="3" fontId="10" fillId="0" borderId="0" xfId="0" applyNumberFormat="1" applyFont="1" applyFill="1"/>
    <xf numFmtId="3" fontId="9" fillId="0" borderId="0" xfId="0" applyNumberFormat="1" applyFont="1" applyFill="1" applyBorder="1" applyAlignment="1"/>
    <xf numFmtId="0" fontId="4" fillId="2" borderId="0" xfId="0" applyFont="1" applyFill="1" applyBorder="1" applyAlignment="1">
      <alignment horizontal="left"/>
    </xf>
    <xf numFmtId="0" fontId="4" fillId="2" borderId="0" xfId="0" applyFont="1" applyFill="1" applyBorder="1"/>
    <xf numFmtId="0" fontId="9" fillId="0" borderId="0" xfId="0" applyFont="1" applyFill="1" applyBorder="1" applyAlignment="1">
      <alignment horizontal="left" vertical="center"/>
    </xf>
    <xf numFmtId="0" fontId="10" fillId="0" borderId="0" xfId="0" applyFont="1" applyBorder="1" applyAlignment="1"/>
    <xf numFmtId="0" fontId="3" fillId="4" borderId="17" xfId="0" applyFont="1" applyFill="1" applyBorder="1"/>
    <xf numFmtId="220" fontId="3" fillId="4" borderId="8" xfId="0" applyNumberFormat="1" applyFont="1" applyFill="1" applyBorder="1"/>
    <xf numFmtId="0" fontId="3" fillId="4" borderId="8" xfId="0" applyFont="1" applyFill="1" applyBorder="1"/>
    <xf numFmtId="220" fontId="3" fillId="4" borderId="8" xfId="0" applyNumberFormat="1" applyFont="1" applyFill="1" applyBorder="1" applyAlignment="1">
      <alignment horizontal="right"/>
    </xf>
    <xf numFmtId="220" fontId="3" fillId="4" borderId="8" xfId="0" applyNumberFormat="1" applyFont="1" applyFill="1" applyBorder="1" applyAlignment="1">
      <alignment horizontal="center"/>
    </xf>
    <xf numFmtId="200" fontId="3" fillId="4" borderId="0" xfId="0" applyNumberFormat="1" applyFont="1" applyFill="1" applyBorder="1" applyAlignment="1">
      <alignment horizontal="right"/>
    </xf>
    <xf numFmtId="4" fontId="3" fillId="4" borderId="0" xfId="0" applyNumberFormat="1" applyFont="1" applyFill="1" applyBorder="1" applyAlignment="1">
      <alignment horizontal="center"/>
    </xf>
    <xf numFmtId="2" fontId="3" fillId="4" borderId="0" xfId="0" quotePrefix="1" applyNumberFormat="1" applyFont="1" applyFill="1" applyBorder="1" applyAlignment="1">
      <alignment horizontal="right"/>
    </xf>
    <xf numFmtId="0" fontId="3" fillId="4" borderId="0" xfId="0" applyFont="1" applyFill="1" applyBorder="1" applyAlignment="1">
      <alignment horizontal="center"/>
    </xf>
    <xf numFmtId="4" fontId="3" fillId="4" borderId="0" xfId="0" applyNumberFormat="1" applyFont="1" applyFill="1" applyBorder="1" applyAlignment="1"/>
    <xf numFmtId="170" fontId="3" fillId="4" borderId="0" xfId="0" quotePrefix="1" applyNumberFormat="1" applyFont="1" applyFill="1" applyBorder="1" applyAlignment="1">
      <alignment horizontal="right"/>
    </xf>
    <xf numFmtId="4" fontId="3" fillId="4" borderId="0" xfId="0" applyNumberFormat="1" applyFont="1" applyFill="1" applyBorder="1" applyAlignment="1">
      <alignment horizontal="right"/>
    </xf>
    <xf numFmtId="173" fontId="3" fillId="4" borderId="0" xfId="0" quotePrefix="1" applyNumberFormat="1" applyFont="1" applyFill="1" applyBorder="1" applyAlignment="1">
      <alignment horizontal="right"/>
    </xf>
    <xf numFmtId="2" fontId="3" fillId="4" borderId="0" xfId="0" applyNumberFormat="1" applyFont="1" applyFill="1" applyBorder="1" applyAlignment="1">
      <alignment horizontal="right"/>
    </xf>
    <xf numFmtId="2" fontId="3" fillId="4" borderId="0" xfId="0" applyNumberFormat="1" applyFont="1" applyFill="1" applyBorder="1" applyAlignment="1">
      <alignment horizontal="center"/>
    </xf>
    <xf numFmtId="2" fontId="3" fillId="4" borderId="0" xfId="0" applyNumberFormat="1" applyFont="1" applyFill="1" applyBorder="1" applyAlignment="1"/>
    <xf numFmtId="200" fontId="3" fillId="4" borderId="0" xfId="0" applyNumberFormat="1" applyFont="1" applyFill="1" applyBorder="1" applyAlignment="1">
      <alignment horizontal="right" vertical="center"/>
    </xf>
    <xf numFmtId="8" fontId="3" fillId="4" borderId="0" xfId="0" applyNumberFormat="1" applyFont="1" applyFill="1" applyBorder="1" applyAlignment="1">
      <alignment horizontal="center"/>
    </xf>
    <xf numFmtId="4" fontId="3" fillId="4" borderId="0" xfId="1" applyNumberFormat="1" applyFont="1" applyFill="1" applyBorder="1" applyAlignment="1">
      <alignment horizontal="right" vertical="center"/>
    </xf>
    <xf numFmtId="173" fontId="3" fillId="4" borderId="0" xfId="0" applyNumberFormat="1" applyFont="1" applyFill="1" applyBorder="1" applyAlignment="1">
      <alignment horizontal="right"/>
    </xf>
    <xf numFmtId="0" fontId="3" fillId="0" borderId="0" xfId="0" applyFont="1" applyFill="1" applyBorder="1" applyAlignment="1">
      <alignment vertical="center"/>
    </xf>
    <xf numFmtId="0" fontId="25" fillId="0" borderId="0" xfId="0" applyFont="1" applyFill="1" applyBorder="1" applyAlignment="1">
      <alignment vertical="center"/>
    </xf>
    <xf numFmtId="179" fontId="25" fillId="0" borderId="0" xfId="0" applyNumberFormat="1" applyFont="1" applyFill="1" applyBorder="1" applyAlignment="1">
      <alignment vertical="center"/>
    </xf>
    <xf numFmtId="201" fontId="25" fillId="0" borderId="0" xfId="0" applyNumberFormat="1" applyFont="1" applyFill="1" applyBorder="1" applyAlignment="1">
      <alignment vertical="center"/>
    </xf>
    <xf numFmtId="168" fontId="25" fillId="0" borderId="0" xfId="0" applyNumberFormat="1" applyFont="1" applyFill="1" applyBorder="1" applyAlignment="1">
      <alignment vertical="center"/>
    </xf>
    <xf numFmtId="0" fontId="3" fillId="0" borderId="0" xfId="0" applyFont="1" applyFill="1" applyAlignment="1">
      <alignment vertical="center"/>
    </xf>
    <xf numFmtId="3" fontId="3" fillId="0" borderId="0" xfId="0" applyNumberFormat="1" applyFont="1" applyFill="1"/>
    <xf numFmtId="9" fontId="3" fillId="0" borderId="0" xfId="0" applyNumberFormat="1" applyFont="1" applyFill="1"/>
    <xf numFmtId="3" fontId="3" fillId="0" borderId="0" xfId="0" applyNumberFormat="1" applyFont="1" applyFill="1" applyBorder="1"/>
    <xf numFmtId="0" fontId="23" fillId="0" borderId="0" xfId="0" applyFont="1"/>
    <xf numFmtId="193" fontId="36" fillId="0" borderId="0" xfId="0" applyNumberFormat="1" applyFont="1" applyFill="1" applyBorder="1" applyAlignment="1">
      <alignment vertical="center"/>
    </xf>
    <xf numFmtId="0" fontId="62" fillId="2" borderId="0" xfId="0" applyFont="1" applyFill="1" applyBorder="1" applyAlignment="1">
      <alignment horizontal="centerContinuous"/>
    </xf>
    <xf numFmtId="0" fontId="63" fillId="2" borderId="0" xfId="0" applyFont="1" applyFill="1" applyBorder="1" applyAlignment="1">
      <alignment horizontal="centerContinuous"/>
    </xf>
    <xf numFmtId="0" fontId="63" fillId="2" borderId="18" xfId="0" applyFont="1" applyFill="1" applyBorder="1" applyAlignment="1">
      <alignment horizontal="centerContinuous"/>
    </xf>
    <xf numFmtId="0" fontId="24" fillId="2" borderId="10" xfId="0" applyFont="1" applyFill="1" applyBorder="1" applyAlignment="1">
      <alignment horizontal="centerContinuous"/>
    </xf>
    <xf numFmtId="0" fontId="27" fillId="2" borderId="0" xfId="0" applyFont="1" applyFill="1" applyBorder="1" applyAlignment="1">
      <alignment horizontal="centerContinuous"/>
    </xf>
    <xf numFmtId="0" fontId="64" fillId="2" borderId="0" xfId="0" applyFont="1" applyFill="1" applyBorder="1" applyAlignment="1">
      <alignment horizontal="centerContinuous"/>
    </xf>
    <xf numFmtId="0" fontId="61" fillId="2" borderId="0" xfId="0" applyFont="1" applyFill="1" applyBorder="1" applyAlignment="1">
      <alignment horizontal="centerContinuous"/>
    </xf>
    <xf numFmtId="0" fontId="61" fillId="2" borderId="18" xfId="0" applyFont="1" applyFill="1" applyBorder="1" applyAlignment="1">
      <alignment horizontal="centerContinuous"/>
    </xf>
    <xf numFmtId="0" fontId="4" fillId="2" borderId="10" xfId="0" applyFont="1" applyFill="1" applyBorder="1" applyAlignment="1">
      <alignment horizontal="centerContinuous"/>
    </xf>
    <xf numFmtId="0" fontId="4" fillId="2" borderId="18" xfId="0" applyFont="1" applyFill="1" applyBorder="1"/>
    <xf numFmtId="0" fontId="4" fillId="3" borderId="10" xfId="0" applyFont="1" applyFill="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left" vertical="center"/>
    </xf>
    <xf numFmtId="0" fontId="18" fillId="3" borderId="18" xfId="0" applyFont="1" applyFill="1" applyBorder="1" applyAlignment="1">
      <alignment horizontal="centerContinuous" vertical="center"/>
    </xf>
    <xf numFmtId="0" fontId="18" fillId="3" borderId="0" xfId="0" applyFont="1" applyFill="1" applyBorder="1" applyAlignment="1">
      <alignment horizontal="centerContinuous" vertical="center"/>
    </xf>
    <xf numFmtId="0" fontId="4" fillId="3" borderId="27" xfId="0" applyFont="1" applyFill="1" applyBorder="1"/>
    <xf numFmtId="0" fontId="4" fillId="3" borderId="31" xfId="0" applyFont="1" applyFill="1" applyBorder="1" applyAlignment="1">
      <alignment horizontal="center" vertical="center"/>
    </xf>
    <xf numFmtId="0" fontId="4" fillId="3" borderId="18" xfId="0" applyFont="1" applyFill="1" applyBorder="1"/>
    <xf numFmtId="0" fontId="18" fillId="3" borderId="0" xfId="0" applyFont="1" applyFill="1" applyBorder="1" applyAlignment="1">
      <alignment horizontal="left"/>
    </xf>
    <xf numFmtId="0" fontId="21" fillId="3" borderId="27" xfId="0" applyFont="1" applyFill="1" applyBorder="1" applyAlignment="1">
      <alignment horizontal="centerContinuous" vertical="center"/>
    </xf>
    <xf numFmtId="0" fontId="4" fillId="3" borderId="10" xfId="0" applyFont="1" applyFill="1" applyBorder="1" applyAlignment="1">
      <alignment horizontal="centerContinuous" vertical="center"/>
    </xf>
    <xf numFmtId="0" fontId="4" fillId="3" borderId="0" xfId="0" applyFont="1" applyFill="1" applyBorder="1" applyAlignment="1">
      <alignment horizontal="centerContinuous" vertical="center"/>
    </xf>
    <xf numFmtId="0" fontId="3" fillId="3" borderId="18" xfId="0" applyFont="1" applyFill="1" applyBorder="1" applyAlignment="1">
      <alignment horizontal="centerContinuous" vertical="center"/>
    </xf>
    <xf numFmtId="0" fontId="3" fillId="3" borderId="0" xfId="0" applyFont="1" applyFill="1" applyBorder="1" applyAlignment="1">
      <alignment horizontal="centerContinuous" vertical="center"/>
    </xf>
    <xf numFmtId="0" fontId="25" fillId="3" borderId="27" xfId="0" applyFont="1" applyFill="1" applyBorder="1" applyAlignment="1">
      <alignment horizontal="centerContinuous" vertical="center"/>
    </xf>
    <xf numFmtId="0" fontId="4" fillId="3" borderId="11" xfId="0" applyFont="1" applyFill="1" applyBorder="1" applyAlignment="1">
      <alignment vertical="top"/>
    </xf>
    <xf numFmtId="0" fontId="4" fillId="3" borderId="21" xfId="0" applyFont="1" applyFill="1" applyBorder="1" applyAlignment="1">
      <alignment vertical="top"/>
    </xf>
    <xf numFmtId="0" fontId="4" fillId="3" borderId="21" xfId="0" applyFont="1" applyFill="1" applyBorder="1" applyAlignment="1">
      <alignment horizontal="left" vertical="top"/>
    </xf>
    <xf numFmtId="0" fontId="4" fillId="3" borderId="22" xfId="0" applyFont="1" applyFill="1" applyBorder="1" applyAlignment="1">
      <alignment horizontal="left" vertical="top"/>
    </xf>
    <xf numFmtId="0" fontId="4" fillId="3" borderId="37" xfId="0" applyFont="1" applyFill="1" applyBorder="1"/>
    <xf numFmtId="0" fontId="4" fillId="3" borderId="32" xfId="0" applyFont="1" applyFill="1" applyBorder="1" applyAlignment="1">
      <alignment horizontal="center" vertical="top"/>
    </xf>
    <xf numFmtId="0" fontId="4" fillId="3" borderId="22" xfId="0" applyFont="1" applyFill="1" applyBorder="1"/>
    <xf numFmtId="0" fontId="25" fillId="4" borderId="0" xfId="0" applyFont="1" applyFill="1" applyBorder="1" applyAlignment="1">
      <alignment vertical="center"/>
    </xf>
    <xf numFmtId="0" fontId="9" fillId="4" borderId="0" xfId="0" applyFont="1" applyFill="1" applyBorder="1" applyAlignment="1">
      <alignment horizontal="center"/>
    </xf>
    <xf numFmtId="0" fontId="21" fillId="4" borderId="10" xfId="0" applyFont="1" applyFill="1" applyBorder="1" applyAlignment="1">
      <alignment vertical="center"/>
    </xf>
    <xf numFmtId="0" fontId="21" fillId="4" borderId="0" xfId="0" applyFont="1" applyFill="1" applyBorder="1" applyAlignment="1">
      <alignment vertical="center"/>
    </xf>
    <xf numFmtId="0" fontId="21" fillId="4" borderId="18" xfId="0" applyFont="1" applyFill="1" applyBorder="1" applyAlignment="1">
      <alignment vertical="center"/>
    </xf>
    <xf numFmtId="9" fontId="21" fillId="4" borderId="0" xfId="7" applyFont="1" applyFill="1" applyBorder="1" applyAlignment="1">
      <alignment horizontal="right" vertical="center"/>
    </xf>
    <xf numFmtId="9" fontId="21" fillId="4" borderId="27" xfId="7" applyFont="1" applyFill="1" applyBorder="1" applyAlignment="1">
      <alignment horizontal="right" vertical="center"/>
    </xf>
    <xf numFmtId="206" fontId="21" fillId="4" borderId="27" xfId="0" applyNumberFormat="1" applyFont="1" applyFill="1" applyBorder="1" applyAlignment="1">
      <alignment vertical="center"/>
    </xf>
    <xf numFmtId="0" fontId="65" fillId="4" borderId="10" xfId="0" applyFont="1" applyFill="1" applyBorder="1" applyAlignment="1">
      <alignment vertical="center"/>
    </xf>
    <xf numFmtId="0" fontId="65" fillId="4" borderId="0" xfId="0" applyFont="1" applyFill="1" applyBorder="1" applyAlignment="1">
      <alignment vertical="center"/>
    </xf>
    <xf numFmtId="0" fontId="65" fillId="4" borderId="18" xfId="0" applyFont="1" applyFill="1" applyBorder="1" applyAlignment="1">
      <alignment vertical="center"/>
    </xf>
    <xf numFmtId="9" fontId="42" fillId="4" borderId="0" xfId="7" applyFont="1" applyFill="1" applyBorder="1" applyAlignment="1">
      <alignment horizontal="right" vertical="center"/>
    </xf>
    <xf numFmtId="9" fontId="42" fillId="4" borderId="27" xfId="7" applyFont="1" applyFill="1" applyBorder="1" applyAlignment="1">
      <alignment horizontal="right" vertical="center"/>
    </xf>
    <xf numFmtId="3" fontId="42" fillId="4" borderId="0" xfId="1" applyNumberFormat="1" applyFont="1" applyFill="1" applyBorder="1" applyAlignment="1">
      <alignment horizontal="right" vertical="center"/>
    </xf>
    <xf numFmtId="0" fontId="65" fillId="4" borderId="18" xfId="0" applyFont="1" applyFill="1" applyBorder="1" applyAlignment="1">
      <alignment horizontal="left" vertical="center"/>
    </xf>
    <xf numFmtId="0" fontId="65" fillId="4" borderId="0" xfId="0" applyFont="1" applyFill="1" applyBorder="1" applyAlignment="1">
      <alignment horizontal="left" vertical="center"/>
    </xf>
    <xf numFmtId="0" fontId="25" fillId="4" borderId="10" xfId="0" applyFont="1" applyFill="1" applyBorder="1" applyAlignment="1">
      <alignment vertical="center"/>
    </xf>
    <xf numFmtId="0" fontId="42" fillId="4" borderId="18" xfId="0" applyFont="1" applyFill="1" applyBorder="1" applyAlignment="1">
      <alignment vertical="center"/>
    </xf>
    <xf numFmtId="0" fontId="42" fillId="4" borderId="0" xfId="0" applyFont="1" applyFill="1" applyBorder="1" applyAlignment="1">
      <alignment vertical="center"/>
    </xf>
    <xf numFmtId="0" fontId="15" fillId="4" borderId="10" xfId="0" applyFont="1" applyFill="1" applyBorder="1"/>
    <xf numFmtId="0" fontId="15" fillId="4" borderId="21" xfId="0" applyFont="1" applyFill="1" applyBorder="1"/>
    <xf numFmtId="9" fontId="3" fillId="4" borderId="21" xfId="7" applyFont="1" applyFill="1" applyBorder="1" applyAlignment="1">
      <alignment horizontal="right"/>
    </xf>
    <xf numFmtId="9" fontId="3" fillId="4" borderId="37" xfId="7" applyFont="1" applyFill="1" applyBorder="1" applyAlignment="1">
      <alignment horizontal="right"/>
    </xf>
    <xf numFmtId="3" fontId="3" fillId="4" borderId="21" xfId="0" applyNumberFormat="1" applyFont="1" applyFill="1" applyBorder="1"/>
    <xf numFmtId="0" fontId="3" fillId="4" borderId="37" xfId="0" applyNumberFormat="1" applyFont="1" applyFill="1" applyBorder="1" applyAlignment="1">
      <alignment horizontal="right"/>
    </xf>
    <xf numFmtId="0" fontId="3" fillId="4" borderId="22" xfId="0" applyNumberFormat="1" applyFont="1" applyFill="1" applyBorder="1" applyAlignment="1">
      <alignment horizontal="right"/>
    </xf>
    <xf numFmtId="0" fontId="3" fillId="3" borderId="8" xfId="0" applyFont="1" applyFill="1" applyBorder="1"/>
    <xf numFmtId="0" fontId="4" fillId="3" borderId="8" xfId="0" applyFont="1" applyFill="1" applyBorder="1"/>
    <xf numFmtId="0" fontId="18" fillId="3" borderId="8" xfId="0" applyFont="1" applyFill="1" applyBorder="1" applyAlignment="1"/>
    <xf numFmtId="0" fontId="7" fillId="3" borderId="0" xfId="0" applyFont="1" applyFill="1" applyBorder="1"/>
    <xf numFmtId="0" fontId="10" fillId="3" borderId="0" xfId="0" applyFont="1" applyFill="1" applyBorder="1" applyAlignment="1">
      <alignment vertical="center"/>
    </xf>
    <xf numFmtId="0" fontId="52" fillId="2" borderId="1" xfId="0" applyFont="1" applyFill="1" applyBorder="1"/>
    <xf numFmtId="0" fontId="52" fillId="2" borderId="2" xfId="0" applyFont="1" applyFill="1" applyBorder="1"/>
    <xf numFmtId="0" fontId="52" fillId="2" borderId="3" xfId="0" applyFont="1" applyFill="1" applyBorder="1"/>
    <xf numFmtId="0" fontId="1" fillId="2" borderId="0" xfId="0" applyFont="1" applyFill="1" applyBorder="1" applyAlignment="1">
      <alignment horizontal="centerContinuous"/>
    </xf>
    <xf numFmtId="0" fontId="52" fillId="2" borderId="0" xfId="0" applyFont="1" applyFill="1" applyBorder="1" applyAlignment="1">
      <alignment horizontal="centerContinuous"/>
    </xf>
    <xf numFmtId="0" fontId="52" fillId="2" borderId="5" xfId="0" applyFont="1" applyFill="1" applyBorder="1" applyAlignment="1">
      <alignment horizontal="centerContinuous"/>
    </xf>
    <xf numFmtId="0" fontId="52" fillId="2" borderId="28" xfId="0" applyFont="1" applyFill="1" applyBorder="1"/>
    <xf numFmtId="0" fontId="52" fillId="2" borderId="21" xfId="0" applyFont="1" applyFill="1" applyBorder="1"/>
    <xf numFmtId="0" fontId="52" fillId="2" borderId="29" xfId="0" applyFont="1" applyFill="1" applyBorder="1"/>
    <xf numFmtId="0" fontId="11" fillId="3" borderId="4" xfId="0" applyFont="1" applyFill="1" applyBorder="1"/>
    <xf numFmtId="0" fontId="11" fillId="3" borderId="0" xfId="0" applyFont="1" applyFill="1" applyBorder="1"/>
    <xf numFmtId="0" fontId="11" fillId="3" borderId="18" xfId="0" applyFont="1" applyFill="1" applyBorder="1"/>
    <xf numFmtId="0" fontId="11" fillId="3" borderId="8" xfId="0" applyFont="1" applyFill="1" applyBorder="1"/>
    <xf numFmtId="0" fontId="11" fillId="3" borderId="30" xfId="0" applyFont="1" applyFill="1" applyBorder="1"/>
    <xf numFmtId="0" fontId="11" fillId="3" borderId="5" xfId="0" applyFont="1" applyFill="1" applyBorder="1"/>
    <xf numFmtId="0" fontId="17" fillId="3" borderId="4" xfId="0" applyFont="1" applyFill="1" applyBorder="1" applyAlignment="1">
      <alignment vertical="center"/>
    </xf>
    <xf numFmtId="0" fontId="17" fillId="3" borderId="0" xfId="0" applyFont="1" applyFill="1" applyBorder="1" applyAlignment="1">
      <alignment vertical="center"/>
    </xf>
    <xf numFmtId="0" fontId="17" fillId="3" borderId="18" xfId="0" applyFont="1" applyFill="1" applyBorder="1" applyAlignment="1">
      <alignment vertical="center"/>
    </xf>
    <xf numFmtId="0" fontId="17" fillId="3" borderId="0" xfId="0" applyFont="1" applyFill="1" applyBorder="1" applyAlignment="1">
      <alignment horizontal="centerContinuous" vertical="center"/>
    </xf>
    <xf numFmtId="0" fontId="17" fillId="3" borderId="31" xfId="0" applyFont="1" applyFill="1" applyBorder="1" applyAlignment="1">
      <alignment horizontal="centerContinuous" vertical="center"/>
    </xf>
    <xf numFmtId="0" fontId="17" fillId="3" borderId="0" xfId="0" applyFont="1" applyFill="1" applyBorder="1" applyAlignment="1">
      <alignment horizontal="center" vertical="center"/>
    </xf>
    <xf numFmtId="0" fontId="17" fillId="3" borderId="5" xfId="0" applyFont="1" applyFill="1" applyBorder="1" applyAlignment="1">
      <alignment horizontal="centerContinuous" vertical="center"/>
    </xf>
    <xf numFmtId="0" fontId="17" fillId="3" borderId="4" xfId="0" applyFont="1" applyFill="1" applyBorder="1" applyAlignment="1">
      <alignment horizontal="center" vertical="center"/>
    </xf>
    <xf numFmtId="0" fontId="17" fillId="3" borderId="18" xfId="0" applyFont="1" applyFill="1" applyBorder="1" applyAlignment="1">
      <alignment horizontal="center" vertical="center"/>
    </xf>
    <xf numFmtId="0" fontId="58" fillId="3" borderId="5" xfId="0" applyFont="1" applyFill="1" applyBorder="1" applyAlignment="1">
      <alignment horizontal="center" vertical="center"/>
    </xf>
    <xf numFmtId="0" fontId="11" fillId="3" borderId="28" xfId="0" applyFont="1" applyFill="1" applyBorder="1"/>
    <xf numFmtId="0" fontId="11" fillId="3" borderId="21" xfId="0" applyFont="1" applyFill="1" applyBorder="1"/>
    <xf numFmtId="0" fontId="11" fillId="3" borderId="22" xfId="0" applyFont="1" applyFill="1" applyBorder="1"/>
    <xf numFmtId="0" fontId="11" fillId="3" borderId="32" xfId="0" applyFont="1" applyFill="1" applyBorder="1"/>
    <xf numFmtId="0" fontId="11" fillId="3" borderId="29" xfId="0" applyFont="1" applyFill="1" applyBorder="1"/>
    <xf numFmtId="0" fontId="11" fillId="4" borderId="36" xfId="0" applyFont="1" applyFill="1" applyBorder="1"/>
    <xf numFmtId="0" fontId="11" fillId="4" borderId="31" xfId="0" applyFont="1" applyFill="1" applyBorder="1"/>
    <xf numFmtId="0" fontId="17" fillId="4" borderId="4" xfId="0" applyFont="1" applyFill="1" applyBorder="1" applyAlignment="1">
      <alignment vertical="center"/>
    </xf>
    <xf numFmtId="0" fontId="17" fillId="4" borderId="0" xfId="0" applyFont="1" applyFill="1" applyBorder="1" applyAlignment="1">
      <alignment vertical="center"/>
    </xf>
    <xf numFmtId="0" fontId="17" fillId="4" borderId="18" xfId="0" applyFont="1" applyFill="1" applyBorder="1" applyAlignment="1">
      <alignment vertical="center"/>
    </xf>
    <xf numFmtId="164" fontId="21" fillId="4" borderId="5" xfId="0" applyNumberFormat="1" applyFont="1" applyFill="1" applyBorder="1" applyAlignment="1">
      <alignment horizontal="right" vertical="center"/>
    </xf>
    <xf numFmtId="164" fontId="43" fillId="0" borderId="0" xfId="3" applyNumberFormat="1" applyAlignment="1" applyProtection="1"/>
    <xf numFmtId="0" fontId="15" fillId="4" borderId="18" xfId="0" applyFont="1" applyFill="1" applyBorder="1" applyAlignment="1">
      <alignment vertical="center"/>
    </xf>
    <xf numFmtId="3" fontId="25" fillId="4" borderId="5" xfId="0" applyNumberFormat="1" applyFont="1" applyFill="1" applyBorder="1" applyAlignment="1">
      <alignment horizontal="right" vertical="center"/>
    </xf>
    <xf numFmtId="3" fontId="21" fillId="4" borderId="0" xfId="0" applyNumberFormat="1" applyFont="1" applyFill="1" applyBorder="1" applyAlignment="1">
      <alignment horizontal="right" vertical="center"/>
    </xf>
    <xf numFmtId="3" fontId="21" fillId="4" borderId="31" xfId="0" applyNumberFormat="1" applyFont="1" applyFill="1" applyBorder="1" applyAlignment="1">
      <alignment horizontal="right" vertical="center"/>
    </xf>
    <xf numFmtId="3" fontId="43" fillId="0" borderId="0" xfId="3" applyNumberFormat="1" applyAlignment="1" applyProtection="1"/>
    <xf numFmtId="3" fontId="21" fillId="4" borderId="5" xfId="0" applyNumberFormat="1" applyFont="1" applyFill="1" applyBorder="1" applyAlignment="1">
      <alignment horizontal="right" vertical="center"/>
    </xf>
    <xf numFmtId="3" fontId="25" fillId="4" borderId="16" xfId="0" applyNumberFormat="1" applyFont="1" applyFill="1" applyBorder="1" applyAlignment="1">
      <alignment horizontal="right" vertical="center"/>
    </xf>
    <xf numFmtId="0" fontId="15" fillId="3" borderId="0" xfId="0" applyFont="1" applyFill="1" applyBorder="1" applyAlignment="1">
      <alignment vertical="center"/>
    </xf>
    <xf numFmtId="3" fontId="25" fillId="3" borderId="0" xfId="0" applyNumberFormat="1" applyFont="1" applyFill="1" applyBorder="1" applyAlignment="1">
      <alignment horizontal="right" vertical="center"/>
    </xf>
    <xf numFmtId="221" fontId="25" fillId="3" borderId="0" xfId="0" applyNumberFormat="1" applyFont="1" applyFill="1" applyBorder="1" applyAlignment="1">
      <alignment vertical="center"/>
    </xf>
    <xf numFmtId="0" fontId="52" fillId="2" borderId="33" xfId="0" applyFont="1" applyFill="1" applyBorder="1"/>
    <xf numFmtId="0" fontId="52" fillId="2" borderId="15" xfId="0" applyFont="1" applyFill="1" applyBorder="1"/>
    <xf numFmtId="0" fontId="52" fillId="2" borderId="16" xfId="0" applyFont="1" applyFill="1" applyBorder="1"/>
    <xf numFmtId="0" fontId="11" fillId="3" borderId="31" xfId="0" applyFont="1" applyFill="1" applyBorder="1"/>
    <xf numFmtId="0" fontId="11" fillId="4" borderId="8" xfId="0" applyFont="1" applyFill="1" applyBorder="1"/>
    <xf numFmtId="0" fontId="11" fillId="4" borderId="30" xfId="0" applyFont="1" applyFill="1" applyBorder="1"/>
    <xf numFmtId="164" fontId="17" fillId="4" borderId="4" xfId="0" applyNumberFormat="1" applyFont="1" applyFill="1" applyBorder="1" applyAlignment="1">
      <alignment vertical="center"/>
    </xf>
    <xf numFmtId="164" fontId="21" fillId="4" borderId="0" xfId="0" applyNumberFormat="1" applyFont="1" applyFill="1" applyBorder="1" applyAlignment="1">
      <alignment vertical="center"/>
    </xf>
    <xf numFmtId="164" fontId="21" fillId="4" borderId="5" xfId="0" applyNumberFormat="1" applyFont="1" applyFill="1" applyBorder="1" applyAlignment="1">
      <alignment vertical="center"/>
    </xf>
    <xf numFmtId="3" fontId="25" fillId="4" borderId="5" xfId="0" applyNumberFormat="1" applyFont="1" applyFill="1" applyBorder="1" applyAlignment="1">
      <alignment vertical="center"/>
    </xf>
    <xf numFmtId="3" fontId="21" fillId="4" borderId="0" xfId="0" applyNumberFormat="1" applyFont="1" applyFill="1" applyBorder="1" applyAlignment="1">
      <alignment vertical="center"/>
    </xf>
    <xf numFmtId="3" fontId="21" fillId="4" borderId="5" xfId="0" applyNumberFormat="1" applyFont="1" applyFill="1" applyBorder="1" applyAlignment="1">
      <alignment vertical="center"/>
    </xf>
    <xf numFmtId="0" fontId="15" fillId="4" borderId="33" xfId="0" applyFont="1" applyFill="1" applyBorder="1"/>
    <xf numFmtId="0" fontId="15" fillId="4" borderId="34" xfId="0" applyFont="1" applyFill="1" applyBorder="1"/>
    <xf numFmtId="0" fontId="15" fillId="4" borderId="15" xfId="0" applyFont="1" applyFill="1" applyBorder="1"/>
    <xf numFmtId="0" fontId="15" fillId="4" borderId="35" xfId="0" applyFont="1" applyFill="1" applyBorder="1"/>
    <xf numFmtId="0" fontId="15" fillId="4" borderId="16" xfId="0" applyFont="1" applyFill="1" applyBorder="1"/>
    <xf numFmtId="0" fontId="15" fillId="3" borderId="0" xfId="0" applyFont="1" applyFill="1"/>
    <xf numFmtId="0" fontId="15" fillId="3" borderId="0" xfId="0" applyFont="1" applyFill="1" applyBorder="1"/>
    <xf numFmtId="0" fontId="7" fillId="3" borderId="0" xfId="0" applyFont="1" applyFill="1"/>
    <xf numFmtId="0" fontId="9" fillId="3" borderId="0" xfId="0" applyFont="1" applyFill="1" applyBorder="1" applyAlignment="1"/>
    <xf numFmtId="0" fontId="4" fillId="3" borderId="0" xfId="0" applyFont="1" applyFill="1" applyBorder="1"/>
    <xf numFmtId="0" fontId="11" fillId="3" borderId="0" xfId="0" applyFont="1" applyFill="1"/>
    <xf numFmtId="0" fontId="66" fillId="3" borderId="0" xfId="0" applyFont="1" applyFill="1" applyBorder="1" applyAlignment="1"/>
    <xf numFmtId="0" fontId="66" fillId="3" borderId="0" xfId="0" applyFont="1" applyFill="1"/>
    <xf numFmtId="0" fontId="66" fillId="3" borderId="0" xfId="0" applyFont="1" applyFill="1" applyBorder="1"/>
    <xf numFmtId="0" fontId="65" fillId="3" borderId="0" xfId="0" applyFont="1" applyFill="1"/>
    <xf numFmtId="0" fontId="65" fillId="3" borderId="0" xfId="0" applyFont="1" applyFill="1" applyBorder="1"/>
    <xf numFmtId="204" fontId="11" fillId="0" borderId="0" xfId="0" applyNumberFormat="1" applyFont="1"/>
    <xf numFmtId="3" fontId="52" fillId="2" borderId="8" xfId="0" applyNumberFormat="1" applyFont="1" applyFill="1" applyBorder="1"/>
    <xf numFmtId="0" fontId="2" fillId="2" borderId="0" xfId="0" applyFont="1" applyFill="1" applyBorder="1" applyAlignment="1">
      <alignment horizontal="centerContinuous"/>
    </xf>
    <xf numFmtId="3" fontId="52" fillId="2" borderId="0" xfId="0" applyNumberFormat="1" applyFont="1" applyFill="1" applyBorder="1" applyAlignment="1">
      <alignment horizontal="centerContinuous"/>
    </xf>
    <xf numFmtId="0" fontId="52" fillId="2" borderId="18" xfId="0" applyFont="1" applyFill="1" applyBorder="1" applyAlignment="1">
      <alignment horizontal="centerContinuous"/>
    </xf>
    <xf numFmtId="0" fontId="5" fillId="2" borderId="10" xfId="0" applyFont="1" applyFill="1" applyBorder="1" applyAlignment="1">
      <alignment horizontal="centerContinuous"/>
    </xf>
    <xf numFmtId="0" fontId="67" fillId="2" borderId="0" xfId="0" applyFont="1" applyFill="1" applyBorder="1" applyAlignment="1">
      <alignment horizontal="centerContinuous"/>
    </xf>
    <xf numFmtId="0" fontId="52" fillId="2" borderId="10" xfId="0" applyFont="1" applyFill="1" applyBorder="1"/>
    <xf numFmtId="0" fontId="52" fillId="2" borderId="0" xfId="0" applyFont="1" applyFill="1" applyBorder="1"/>
    <xf numFmtId="3" fontId="52" fillId="2" borderId="0" xfId="0" applyNumberFormat="1" applyFont="1" applyFill="1" applyBorder="1"/>
    <xf numFmtId="0" fontId="52" fillId="2" borderId="18" xfId="0" applyFont="1" applyFill="1" applyBorder="1"/>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17" xfId="0" applyFont="1" applyFill="1" applyBorder="1" applyAlignment="1">
      <alignment vertical="center"/>
    </xf>
    <xf numFmtId="3" fontId="11" fillId="3" borderId="8" xfId="0" applyNumberFormat="1" applyFont="1" applyFill="1" applyBorder="1"/>
    <xf numFmtId="0" fontId="11" fillId="3" borderId="17" xfId="0" applyFont="1" applyFill="1" applyBorder="1"/>
    <xf numFmtId="0" fontId="3" fillId="3" borderId="10" xfId="0" applyFont="1" applyFill="1" applyBorder="1" applyAlignment="1">
      <alignment vertical="center"/>
    </xf>
    <xf numFmtId="0" fontId="3" fillId="3" borderId="0" xfId="0" applyFont="1" applyFill="1" applyBorder="1" applyAlignment="1">
      <alignment vertical="center"/>
    </xf>
    <xf numFmtId="0" fontId="3" fillId="3" borderId="18" xfId="0" applyFont="1" applyFill="1" applyBorder="1" applyAlignment="1">
      <alignment vertical="center"/>
    </xf>
    <xf numFmtId="0" fontId="11" fillId="3" borderId="0" xfId="0" applyFont="1" applyFill="1" applyBorder="1" applyAlignment="1">
      <alignment horizontal="centerContinuous" vertical="center"/>
    </xf>
    <xf numFmtId="0" fontId="0" fillId="0" borderId="0" xfId="0" applyFill="1" applyBorder="1" applyAlignment="1">
      <alignment horizontal="centerContinuous"/>
    </xf>
    <xf numFmtId="0" fontId="0" fillId="3" borderId="0" xfId="0" applyFill="1" applyBorder="1" applyAlignment="1">
      <alignment horizontal="centerContinuous"/>
    </xf>
    <xf numFmtId="0" fontId="11" fillId="3" borderId="31" xfId="0" applyFont="1" applyFill="1" applyBorder="1" applyAlignment="1">
      <alignment horizontal="centerContinuous" vertical="center"/>
    </xf>
    <xf numFmtId="3" fontId="11" fillId="3" borderId="0" xfId="0" applyNumberFormat="1" applyFont="1" applyFill="1" applyBorder="1" applyAlignment="1">
      <alignment horizontal="centerContinuous" vertical="center"/>
    </xf>
    <xf numFmtId="0" fontId="11" fillId="3" borderId="18" xfId="0" applyFont="1" applyFill="1" applyBorder="1" applyAlignment="1">
      <alignment horizontal="centerContinuous" vertical="center"/>
    </xf>
    <xf numFmtId="0" fontId="11" fillId="3" borderId="0" xfId="0" applyFont="1" applyFill="1" applyBorder="1" applyAlignment="1">
      <alignment horizontal="centerContinuous"/>
    </xf>
    <xf numFmtId="3" fontId="69" fillId="3" borderId="0" xfId="0" applyNumberFormat="1" applyFont="1" applyFill="1" applyBorder="1" applyAlignment="1">
      <alignment horizontal="centerContinuous" vertical="center"/>
    </xf>
    <xf numFmtId="0" fontId="69" fillId="3" borderId="0" xfId="0" applyFont="1" applyFill="1" applyBorder="1" applyAlignment="1">
      <alignment horizontal="centerContinuous" vertical="center"/>
    </xf>
    <xf numFmtId="0" fontId="3" fillId="3" borderId="31" xfId="0" applyFont="1" applyFill="1" applyBorder="1" applyAlignment="1">
      <alignment horizontal="centerContinuous"/>
    </xf>
    <xf numFmtId="0" fontId="3" fillId="3" borderId="0" xfId="0" applyFont="1" applyFill="1" applyBorder="1" applyAlignment="1">
      <alignment horizontal="centerContinuous"/>
    </xf>
    <xf numFmtId="0" fontId="70" fillId="3" borderId="0" xfId="0" applyFont="1" applyFill="1" applyBorder="1" applyAlignment="1">
      <alignment horizontal="centerContinuous" vertical="center"/>
    </xf>
    <xf numFmtId="0" fontId="70" fillId="3" borderId="18" xfId="0" applyFont="1" applyFill="1" applyBorder="1" applyAlignment="1">
      <alignment horizontal="centerContinuous" vertical="center"/>
    </xf>
    <xf numFmtId="3" fontId="17" fillId="3" borderId="0" xfId="0" applyNumberFormat="1" applyFont="1" applyFill="1" applyBorder="1" applyAlignment="1">
      <alignment horizontal="centerContinuous" vertical="center"/>
    </xf>
    <xf numFmtId="43" fontId="23" fillId="3" borderId="31" xfId="1" applyFont="1" applyFill="1" applyBorder="1"/>
    <xf numFmtId="0" fontId="3" fillId="3" borderId="11" xfId="0" applyFont="1" applyFill="1" applyBorder="1" applyAlignment="1">
      <alignment vertical="center"/>
    </xf>
    <xf numFmtId="0" fontId="3" fillId="3" borderId="22" xfId="0" applyFont="1" applyFill="1" applyBorder="1" applyAlignment="1">
      <alignment vertical="center"/>
    </xf>
    <xf numFmtId="0" fontId="71" fillId="3" borderId="21" xfId="0" applyFont="1" applyFill="1" applyBorder="1"/>
    <xf numFmtId="0" fontId="71" fillId="3" borderId="21" xfId="0" applyFont="1" applyFill="1" applyBorder="1" applyAlignment="1">
      <alignment horizontal="right"/>
    </xf>
    <xf numFmtId="3" fontId="71" fillId="3" borderId="21" xfId="0" applyNumberFormat="1" applyFont="1" applyFill="1" applyBorder="1" applyAlignment="1">
      <alignment horizontal="right"/>
    </xf>
    <xf numFmtId="222" fontId="0" fillId="0" borderId="0" xfId="0" applyNumberFormat="1"/>
    <xf numFmtId="0" fontId="17" fillId="4" borderId="10" xfId="0" applyFont="1" applyFill="1" applyBorder="1" applyAlignment="1">
      <alignment vertical="center"/>
    </xf>
    <xf numFmtId="3" fontId="21" fillId="4" borderId="31" xfId="0" applyNumberFormat="1" applyFont="1" applyFill="1" applyBorder="1" applyAlignment="1">
      <alignment vertical="center"/>
    </xf>
    <xf numFmtId="223" fontId="17" fillId="4" borderId="18" xfId="0" applyNumberFormat="1" applyFont="1" applyFill="1" applyBorder="1" applyAlignment="1">
      <alignment vertical="center"/>
    </xf>
    <xf numFmtId="3" fontId="48" fillId="4" borderId="0" xfId="0" applyNumberFormat="1" applyFont="1" applyFill="1" applyBorder="1" applyAlignment="1">
      <alignment vertical="center"/>
    </xf>
    <xf numFmtId="220" fontId="25" fillId="4" borderId="18" xfId="0" applyNumberFormat="1" applyFont="1" applyFill="1" applyBorder="1" applyAlignment="1">
      <alignment vertical="center"/>
    </xf>
    <xf numFmtId="220" fontId="21" fillId="4" borderId="18" xfId="0" applyNumberFormat="1" applyFont="1" applyFill="1" applyBorder="1" applyAlignment="1">
      <alignment vertical="center"/>
    </xf>
    <xf numFmtId="0" fontId="15" fillId="4" borderId="21" xfId="0" applyFont="1" applyFill="1" applyBorder="1" applyAlignment="1">
      <alignment vertical="center"/>
    </xf>
    <xf numFmtId="0" fontId="15" fillId="4" borderId="22" xfId="0" applyFont="1" applyFill="1" applyBorder="1" applyAlignment="1">
      <alignment vertical="center"/>
    </xf>
    <xf numFmtId="221" fontId="15" fillId="4" borderId="21" xfId="0" applyNumberFormat="1" applyFont="1" applyFill="1" applyBorder="1" applyAlignment="1">
      <alignment vertical="center"/>
    </xf>
    <xf numFmtId="179" fontId="15" fillId="4" borderId="21" xfId="0" applyNumberFormat="1" applyFont="1" applyFill="1" applyBorder="1" applyAlignment="1">
      <alignment vertical="center"/>
    </xf>
    <xf numFmtId="179" fontId="15" fillId="4" borderId="37" xfId="0" applyNumberFormat="1" applyFont="1" applyFill="1" applyBorder="1" applyAlignment="1">
      <alignment vertical="center"/>
    </xf>
    <xf numFmtId="220" fontId="25" fillId="4" borderId="32" xfId="0" applyNumberFormat="1" applyFont="1" applyFill="1" applyBorder="1" applyAlignment="1">
      <alignment vertical="center"/>
    </xf>
    <xf numFmtId="3" fontId="25" fillId="4" borderId="21" xfId="0" applyNumberFormat="1" applyFont="1" applyFill="1" applyBorder="1" applyAlignment="1">
      <alignment vertical="center"/>
    </xf>
    <xf numFmtId="220" fontId="25" fillId="4" borderId="21" xfId="0" applyNumberFormat="1" applyFont="1" applyFill="1" applyBorder="1" applyAlignment="1">
      <alignment vertical="center"/>
    </xf>
    <xf numFmtId="219" fontId="25" fillId="4" borderId="55" xfId="0" applyNumberFormat="1" applyFont="1" applyFill="1" applyBorder="1" applyAlignment="1">
      <alignment vertical="center"/>
    </xf>
    <xf numFmtId="168" fontId="25" fillId="4" borderId="21" xfId="0" applyNumberFormat="1" applyFont="1" applyFill="1" applyBorder="1" applyAlignment="1">
      <alignment vertical="center"/>
    </xf>
    <xf numFmtId="220" fontId="25" fillId="4" borderId="22" xfId="0" applyNumberFormat="1" applyFont="1" applyFill="1" applyBorder="1" applyAlignment="1">
      <alignment vertical="center"/>
    </xf>
    <xf numFmtId="221" fontId="15" fillId="3" borderId="0" xfId="0" applyNumberFormat="1" applyFont="1" applyFill="1" applyBorder="1" applyAlignment="1">
      <alignment vertical="center"/>
    </xf>
    <xf numFmtId="179" fontId="15" fillId="3" borderId="0" xfId="0" applyNumberFormat="1" applyFont="1" applyFill="1" applyBorder="1" applyAlignment="1">
      <alignment vertical="center"/>
    </xf>
    <xf numFmtId="220" fontId="25" fillId="3" borderId="0" xfId="0" applyNumberFormat="1" applyFont="1" applyFill="1" applyBorder="1" applyAlignment="1">
      <alignment vertical="center"/>
    </xf>
    <xf numFmtId="3" fontId="25" fillId="3" borderId="0" xfId="0" applyNumberFormat="1" applyFont="1" applyFill="1" applyBorder="1" applyAlignment="1">
      <alignment vertical="center"/>
    </xf>
    <xf numFmtId="168" fontId="25" fillId="3" borderId="0" xfId="0" applyNumberFormat="1" applyFont="1" applyFill="1" applyBorder="1" applyAlignment="1">
      <alignment vertical="center"/>
    </xf>
    <xf numFmtId="219" fontId="25" fillId="3" borderId="0" xfId="0" applyNumberFormat="1" applyFont="1" applyFill="1" applyBorder="1" applyAlignment="1">
      <alignment vertical="center"/>
    </xf>
    <xf numFmtId="3" fontId="11" fillId="2" borderId="8" xfId="0" applyNumberFormat="1" applyFont="1" applyFill="1" applyBorder="1"/>
    <xf numFmtId="221" fontId="52" fillId="2" borderId="8" xfId="0" applyNumberFormat="1" applyFont="1" applyFill="1" applyBorder="1"/>
    <xf numFmtId="221" fontId="52" fillId="2" borderId="17" xfId="0" applyNumberFormat="1" applyFont="1" applyFill="1" applyBorder="1"/>
    <xf numFmtId="3" fontId="11" fillId="2" borderId="0" xfId="0" applyNumberFormat="1" applyFont="1" applyFill="1" applyBorder="1" applyAlignment="1">
      <alignment horizontal="centerContinuous"/>
    </xf>
    <xf numFmtId="221" fontId="52" fillId="2" borderId="0" xfId="0" applyNumberFormat="1" applyFont="1" applyFill="1" applyBorder="1" applyAlignment="1">
      <alignment horizontal="centerContinuous"/>
    </xf>
    <xf numFmtId="221" fontId="52" fillId="2" borderId="18" xfId="0" applyNumberFormat="1" applyFont="1" applyFill="1" applyBorder="1" applyAlignment="1">
      <alignment horizontal="centerContinuous"/>
    </xf>
    <xf numFmtId="3" fontId="11" fillId="2" borderId="0" xfId="0" applyNumberFormat="1" applyFont="1" applyFill="1" applyBorder="1"/>
    <xf numFmtId="221" fontId="52" fillId="2" borderId="0" xfId="0" applyNumberFormat="1" applyFont="1" applyFill="1" applyBorder="1"/>
    <xf numFmtId="221" fontId="52" fillId="2" borderId="18" xfId="0" applyNumberFormat="1" applyFont="1" applyFill="1" applyBorder="1"/>
    <xf numFmtId="0" fontId="3" fillId="0" borderId="7"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1"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221" fontId="21" fillId="4" borderId="0" xfId="0" applyNumberFormat="1" applyFont="1" applyFill="1" applyBorder="1" applyAlignment="1">
      <alignment vertical="center"/>
    </xf>
    <xf numFmtId="221" fontId="11" fillId="4" borderId="0" xfId="0" applyNumberFormat="1" applyFont="1" applyFill="1" applyBorder="1"/>
    <xf numFmtId="221" fontId="11" fillId="4" borderId="18" xfId="0" applyNumberFormat="1" applyFont="1" applyFill="1" applyBorder="1"/>
    <xf numFmtId="179" fontId="48" fillId="4" borderId="0" xfId="0" applyNumberFormat="1" applyFont="1" applyFill="1" applyBorder="1" applyAlignment="1">
      <alignment vertical="center"/>
    </xf>
    <xf numFmtId="171" fontId="42" fillId="4" borderId="0" xfId="1" applyNumberFormat="1" applyFont="1" applyFill="1" applyBorder="1" applyAlignment="1">
      <alignment horizontal="right" vertical="center"/>
    </xf>
    <xf numFmtId="179" fontId="18" fillId="4" borderId="0" xfId="0" applyNumberFormat="1" applyFont="1" applyFill="1" applyBorder="1" applyAlignment="1">
      <alignment vertical="center"/>
    </xf>
    <xf numFmtId="220" fontId="42" fillId="4" borderId="18" xfId="0" applyNumberFormat="1" applyFont="1" applyFill="1" applyBorder="1" applyAlignment="1">
      <alignment vertical="center"/>
    </xf>
    <xf numFmtId="3" fontId="21" fillId="4" borderId="0" xfId="0" quotePrefix="1" applyNumberFormat="1" applyFont="1" applyFill="1" applyBorder="1" applyAlignment="1">
      <alignment horizontal="right" vertical="center"/>
    </xf>
    <xf numFmtId="0" fontId="17" fillId="4" borderId="11" xfId="0" applyFont="1" applyFill="1" applyBorder="1" applyAlignment="1">
      <alignment vertical="center"/>
    </xf>
    <xf numFmtId="0" fontId="17" fillId="4" borderId="21" xfId="0" applyFont="1" applyFill="1" applyBorder="1" applyAlignment="1">
      <alignment vertical="center"/>
    </xf>
    <xf numFmtId="0" fontId="17" fillId="4" borderId="22" xfId="0" applyFont="1" applyFill="1" applyBorder="1" applyAlignment="1">
      <alignment vertical="center"/>
    </xf>
    <xf numFmtId="3" fontId="21" fillId="4" borderId="32" xfId="0" applyNumberFormat="1" applyFont="1" applyFill="1" applyBorder="1" applyAlignment="1">
      <alignment vertical="center"/>
    </xf>
    <xf numFmtId="164" fontId="21" fillId="4" borderId="21" xfId="2" applyNumberFormat="1" applyFont="1" applyFill="1" applyBorder="1" applyAlignment="1">
      <alignment vertical="center"/>
    </xf>
    <xf numFmtId="191" fontId="17" fillId="4" borderId="21" xfId="0" applyNumberFormat="1" applyFont="1" applyFill="1" applyBorder="1" applyAlignment="1">
      <alignment vertical="center"/>
    </xf>
    <xf numFmtId="171" fontId="21" fillId="4" borderId="21" xfId="1" applyNumberFormat="1" applyFont="1" applyFill="1" applyBorder="1" applyAlignment="1">
      <alignment horizontal="right" vertical="center"/>
    </xf>
    <xf numFmtId="223" fontId="17" fillId="4" borderId="22" xfId="0" applyNumberFormat="1" applyFont="1" applyFill="1" applyBorder="1" applyAlignment="1">
      <alignment vertical="center"/>
    </xf>
    <xf numFmtId="0" fontId="65" fillId="0" borderId="0" xfId="0" applyFont="1"/>
    <xf numFmtId="3" fontId="65" fillId="0" borderId="0" xfId="0" applyNumberFormat="1" applyFont="1"/>
    <xf numFmtId="3" fontId="11" fillId="0" borderId="0" xfId="0" applyNumberFormat="1" applyFont="1" applyFill="1" applyBorder="1"/>
    <xf numFmtId="0" fontId="6" fillId="0" borderId="0" xfId="0" applyFont="1" applyBorder="1"/>
    <xf numFmtId="0" fontId="40" fillId="0" borderId="0" xfId="0" applyFont="1"/>
    <xf numFmtId="0" fontId="21" fillId="0" borderId="10" xfId="0" applyFont="1" applyBorder="1" applyAlignment="1">
      <alignment horizontal="centerContinuous" vertical="center"/>
    </xf>
    <xf numFmtId="0" fontId="21" fillId="0" borderId="0" xfId="0" applyFont="1" applyFill="1" applyBorder="1" applyAlignment="1">
      <alignment horizontal="centerContinuous" vertical="center"/>
    </xf>
    <xf numFmtId="49" fontId="17" fillId="0" borderId="10" xfId="0" applyNumberFormat="1" applyFont="1" applyFill="1" applyBorder="1" applyAlignment="1">
      <alignment horizontal="centerContinuous" vertical="center"/>
    </xf>
    <xf numFmtId="0" fontId="21" fillId="0" borderId="0" xfId="0" applyFont="1" applyBorder="1" applyAlignment="1">
      <alignment horizontal="centerContinuous" vertical="center"/>
    </xf>
    <xf numFmtId="49" fontId="17" fillId="0" borderId="11" xfId="0" applyNumberFormat="1" applyFont="1" applyFill="1" applyBorder="1" applyAlignment="1">
      <alignment horizontal="centerContinuous" vertical="center"/>
    </xf>
    <xf numFmtId="0" fontId="21" fillId="0" borderId="21" xfId="0" applyFont="1" applyBorder="1" applyAlignment="1">
      <alignment horizontal="centerContinuous" vertical="center"/>
    </xf>
    <xf numFmtId="0" fontId="21" fillId="0" borderId="11" xfId="0" applyFont="1" applyBorder="1" applyAlignment="1">
      <alignment horizontal="center" vertical="center"/>
    </xf>
    <xf numFmtId="0" fontId="21" fillId="0" borderId="21" xfId="0" applyFont="1" applyBorder="1" applyAlignment="1">
      <alignment horizontal="center" vertical="center"/>
    </xf>
    <xf numFmtId="0" fontId="17" fillId="0" borderId="21" xfId="0" applyFont="1" applyFill="1" applyBorder="1" applyAlignment="1">
      <alignment horizontal="left" vertical="center"/>
    </xf>
    <xf numFmtId="0" fontId="17" fillId="0" borderId="22" xfId="0" applyFont="1" applyFill="1" applyBorder="1" applyAlignment="1">
      <alignment horizontal="left" vertical="center"/>
    </xf>
    <xf numFmtId="199" fontId="4" fillId="4" borderId="7" xfId="0" applyNumberFormat="1" applyFont="1" applyFill="1" applyBorder="1" applyAlignment="1">
      <alignment horizontal="center"/>
    </xf>
    <xf numFmtId="199" fontId="4" fillId="4" borderId="8" xfId="0" applyNumberFormat="1" applyFont="1" applyFill="1" applyBorder="1" applyAlignment="1">
      <alignment horizontal="center"/>
    </xf>
    <xf numFmtId="0" fontId="0" fillId="4" borderId="10" xfId="0" applyFill="1" applyBorder="1" applyAlignment="1">
      <alignment horizontal="center"/>
    </xf>
    <xf numFmtId="0" fontId="3" fillId="4" borderId="18" xfId="0" applyFont="1" applyFill="1" applyBorder="1" applyAlignment="1">
      <alignment horizontal="center"/>
    </xf>
    <xf numFmtId="7" fontId="68" fillId="4" borderId="0" xfId="1" applyNumberFormat="1" applyFont="1" applyFill="1" applyBorder="1" applyAlignment="1">
      <alignment horizontal="right" vertical="center"/>
    </xf>
    <xf numFmtId="199" fontId="4" fillId="4" borderId="0" xfId="0" applyNumberFormat="1" applyFont="1" applyFill="1" applyBorder="1" applyAlignment="1">
      <alignment horizontal="center"/>
    </xf>
    <xf numFmtId="199" fontId="4" fillId="4" borderId="18" xfId="0" applyNumberFormat="1" applyFont="1" applyFill="1" applyBorder="1"/>
    <xf numFmtId="43" fontId="68" fillId="4" borderId="0" xfId="1" applyNumberFormat="1" applyFont="1" applyFill="1" applyBorder="1" applyAlignment="1">
      <alignment horizontal="right" vertical="center"/>
    </xf>
    <xf numFmtId="0" fontId="3" fillId="4" borderId="0" xfId="0" applyFont="1" applyFill="1" applyAlignment="1">
      <alignment horizontal="center"/>
    </xf>
    <xf numFmtId="43" fontId="68" fillId="4" borderId="10" xfId="1" applyNumberFormat="1" applyFont="1" applyFill="1" applyBorder="1" applyAlignment="1">
      <alignment horizontal="right" vertical="center"/>
    </xf>
    <xf numFmtId="224" fontId="21" fillId="4" borderId="0" xfId="0" applyNumberFormat="1" applyFont="1" applyFill="1" applyBorder="1" applyAlignment="1">
      <alignment horizontal="center" vertical="center"/>
    </xf>
    <xf numFmtId="224" fontId="21" fillId="4" borderId="18" xfId="0" applyNumberFormat="1" applyFont="1" applyFill="1" applyBorder="1" applyAlignment="1">
      <alignment horizontal="center" vertical="center"/>
    </xf>
    <xf numFmtId="0" fontId="11" fillId="4" borderId="22" xfId="0" applyFont="1" applyFill="1" applyBorder="1" applyAlignment="1">
      <alignment vertical="center"/>
    </xf>
    <xf numFmtId="199" fontId="68" fillId="4" borderId="11" xfId="0" applyNumberFormat="1" applyFont="1" applyFill="1" applyBorder="1" applyAlignment="1">
      <alignment horizontal="center" vertical="center"/>
    </xf>
    <xf numFmtId="199" fontId="68" fillId="4" borderId="21" xfId="0" applyNumberFormat="1" applyFont="1" applyFill="1" applyBorder="1" applyAlignment="1">
      <alignment horizontal="center" vertical="center"/>
    </xf>
    <xf numFmtId="199" fontId="68" fillId="4" borderId="22" xfId="0" applyNumberFormat="1" applyFont="1" applyFill="1" applyBorder="1" applyAlignment="1">
      <alignment horizontal="center" vertical="center"/>
    </xf>
    <xf numFmtId="0" fontId="68" fillId="0" borderId="0" xfId="0" applyFont="1"/>
    <xf numFmtId="0" fontId="68" fillId="0" borderId="0" xfId="0" applyFont="1" applyBorder="1"/>
    <xf numFmtId="0" fontId="68" fillId="0" borderId="0" xfId="0" applyFont="1" applyAlignment="1">
      <alignment vertical="center"/>
    </xf>
    <xf numFmtId="0" fontId="7" fillId="0" borderId="0" xfId="0" applyFont="1" applyBorder="1" applyAlignment="1">
      <alignment vertical="center"/>
    </xf>
    <xf numFmtId="0" fontId="72" fillId="0" borderId="0" xfId="0" applyFont="1" applyAlignment="1">
      <alignment vertical="center"/>
    </xf>
    <xf numFmtId="0" fontId="72" fillId="0" borderId="0" xfId="0" applyFont="1" applyBorder="1" applyAlignment="1">
      <alignment vertical="center"/>
    </xf>
    <xf numFmtId="0" fontId="0" fillId="3" borderId="0" xfId="0" applyFill="1" applyAlignment="1">
      <alignment wrapText="1"/>
    </xf>
    <xf numFmtId="0" fontId="10" fillId="3" borderId="10" xfId="0" applyFont="1" applyFill="1" applyBorder="1" applyAlignment="1">
      <alignment horizontal="left" vertical="center"/>
    </xf>
    <xf numFmtId="0" fontId="9" fillId="3" borderId="0" xfId="0" applyFont="1" applyFill="1" applyBorder="1" applyAlignment="1">
      <alignment horizontal="center" vertical="center"/>
    </xf>
    <xf numFmtId="0" fontId="10" fillId="3" borderId="0" xfId="0" applyFont="1" applyFill="1" applyBorder="1" applyAlignment="1">
      <alignment horizontal="center"/>
    </xf>
    <xf numFmtId="0" fontId="9" fillId="3" borderId="5" xfId="0" applyFont="1" applyFill="1" applyBorder="1" applyAlignment="1">
      <alignment horizontal="center" vertical="center"/>
    </xf>
    <xf numFmtId="0" fontId="8" fillId="3" borderId="10" xfId="0" applyFont="1" applyFill="1" applyBorder="1" applyAlignment="1">
      <alignment horizontal="center" vertical="top"/>
    </xf>
    <xf numFmtId="0" fontId="4" fillId="4" borderId="6" xfId="0" applyFont="1" applyFill="1" applyBorder="1" applyAlignment="1">
      <alignment horizontal="right"/>
    </xf>
    <xf numFmtId="0" fontId="4" fillId="4" borderId="4" xfId="0" applyFont="1" applyFill="1" applyBorder="1" applyAlignment="1">
      <alignment horizontal="center" vertical="center"/>
    </xf>
    <xf numFmtId="164" fontId="3" fillId="4" borderId="10" xfId="0" applyNumberFormat="1" applyFont="1" applyFill="1" applyBorder="1" applyAlignment="1">
      <alignment horizontal="right" vertical="center"/>
    </xf>
    <xf numFmtId="164" fontId="68" fillId="4" borderId="5" xfId="0" applyNumberFormat="1" applyFont="1" applyFill="1" applyBorder="1" applyAlignment="1">
      <alignment horizontal="right" vertical="center"/>
    </xf>
    <xf numFmtId="1" fontId="4" fillId="0" borderId="0" xfId="0" applyNumberFormat="1" applyFont="1"/>
    <xf numFmtId="3" fontId="3" fillId="4" borderId="10" xfId="1" applyNumberFormat="1" applyFont="1" applyFill="1" applyBorder="1" applyAlignment="1">
      <alignment horizontal="right" vertical="center"/>
    </xf>
    <xf numFmtId="1" fontId="68" fillId="4" borderId="5" xfId="0" applyNumberFormat="1" applyFont="1" applyFill="1" applyBorder="1" applyAlignment="1">
      <alignment horizontal="right" vertical="center"/>
    </xf>
    <xf numFmtId="0" fontId="9" fillId="4" borderId="33" xfId="0" applyFont="1" applyFill="1" applyBorder="1"/>
    <xf numFmtId="1" fontId="9" fillId="4" borderId="39" xfId="0" applyNumberFormat="1" applyFont="1" applyFill="1" applyBorder="1" applyAlignment="1">
      <alignment horizontal="center"/>
    </xf>
    <xf numFmtId="0" fontId="11" fillId="0" borderId="6" xfId="0" applyFont="1" applyFill="1" applyBorder="1"/>
    <xf numFmtId="0" fontId="11" fillId="0" borderId="9" xfId="0" applyFont="1" applyFill="1" applyBorder="1"/>
    <xf numFmtId="0" fontId="4" fillId="3" borderId="18" xfId="0" applyFont="1" applyFill="1" applyBorder="1" applyAlignment="1">
      <alignment horizontal="center" vertical="center"/>
    </xf>
    <xf numFmtId="0" fontId="4" fillId="3" borderId="4" xfId="0" applyFont="1" applyFill="1" applyBorder="1" applyAlignment="1">
      <alignment horizontal="right" vertical="center"/>
    </xf>
    <xf numFmtId="0" fontId="73" fillId="3" borderId="18" xfId="0" quotePrefix="1" applyFont="1" applyFill="1" applyBorder="1" applyAlignment="1">
      <alignment horizontal="left" vertical="top"/>
    </xf>
    <xf numFmtId="0" fontId="11" fillId="0" borderId="0" xfId="0" applyFont="1" applyFill="1" applyBorder="1" applyAlignment="1"/>
    <xf numFmtId="0" fontId="7" fillId="0" borderId="5" xfId="0" applyFont="1" applyFill="1" applyBorder="1" applyAlignment="1">
      <alignment horizontal="center"/>
    </xf>
    <xf numFmtId="0" fontId="11" fillId="4" borderId="6" xfId="0" applyFont="1" applyFill="1" applyBorder="1"/>
    <xf numFmtId="0" fontId="11" fillId="4" borderId="7" xfId="0" applyFont="1" applyFill="1" applyBorder="1"/>
    <xf numFmtId="165" fontId="11" fillId="4" borderId="10" xfId="0" applyNumberFormat="1" applyFont="1" applyFill="1" applyBorder="1" applyAlignment="1">
      <alignment horizontal="right" vertical="center"/>
    </xf>
    <xf numFmtId="165" fontId="11" fillId="4" borderId="5" xfId="0" applyNumberFormat="1" applyFont="1" applyFill="1" applyBorder="1" applyAlignment="1">
      <alignment horizontal="right" vertical="center"/>
    </xf>
    <xf numFmtId="166" fontId="11" fillId="4" borderId="10" xfId="0" applyNumberFormat="1" applyFont="1" applyFill="1" applyBorder="1" applyAlignment="1">
      <alignment horizontal="right" vertical="center"/>
    </xf>
    <xf numFmtId="166" fontId="11" fillId="4" borderId="5" xfId="0" applyNumberFormat="1" applyFont="1" applyFill="1" applyBorder="1" applyAlignment="1">
      <alignment horizontal="right" vertical="center"/>
    </xf>
    <xf numFmtId="166" fontId="11" fillId="4" borderId="0" xfId="0" quotePrefix="1" applyNumberFormat="1" applyFont="1" applyFill="1" applyBorder="1" applyAlignment="1">
      <alignment horizontal="left" vertical="center"/>
    </xf>
    <xf numFmtId="166" fontId="11" fillId="4" borderId="0" xfId="0" applyNumberFormat="1" applyFont="1" applyFill="1" applyBorder="1" applyAlignment="1">
      <alignment vertical="center"/>
    </xf>
    <xf numFmtId="166" fontId="11" fillId="4" borderId="0" xfId="0" applyNumberFormat="1" applyFont="1" applyFill="1" applyBorder="1" applyAlignment="1">
      <alignment horizontal="center" vertical="center"/>
    </xf>
    <xf numFmtId="166" fontId="11" fillId="4" borderId="0" xfId="0" quotePrefix="1" applyNumberFormat="1" applyFont="1" applyFill="1" applyBorder="1" applyAlignment="1">
      <alignment horizontal="right" vertical="center"/>
    </xf>
    <xf numFmtId="0" fontId="11" fillId="4" borderId="33" xfId="0" applyFont="1" applyFill="1" applyBorder="1"/>
    <xf numFmtId="0" fontId="11" fillId="4" borderId="15" xfId="0" applyFont="1" applyFill="1" applyBorder="1"/>
    <xf numFmtId="0" fontId="11" fillId="4" borderId="39" xfId="0" applyFont="1" applyFill="1" applyBorder="1"/>
    <xf numFmtId="0" fontId="11" fillId="4" borderId="16" xfId="0" applyFont="1" applyFill="1" applyBorder="1"/>
    <xf numFmtId="0" fontId="7" fillId="0" borderId="0" xfId="0" applyFont="1" applyAlignment="1">
      <alignment vertical="top"/>
    </xf>
    <xf numFmtId="0" fontId="6" fillId="2" borderId="0" xfId="0" applyFont="1" applyFill="1" applyBorder="1" applyAlignment="1">
      <alignment horizontal="centerContinuous" vertical="center"/>
    </xf>
    <xf numFmtId="0" fontId="6" fillId="2" borderId="5" xfId="0" applyFont="1" applyFill="1" applyBorder="1" applyAlignment="1">
      <alignment horizontal="centerContinuous" vertical="center"/>
    </xf>
    <xf numFmtId="0" fontId="6" fillId="2" borderId="5" xfId="0" applyFont="1" applyFill="1" applyBorder="1" applyAlignment="1">
      <alignment horizontal="centerContinuous" vertical="top"/>
    </xf>
    <xf numFmtId="0" fontId="4" fillId="3" borderId="17" xfId="0" applyFont="1" applyFill="1" applyBorder="1" applyAlignment="1">
      <alignment horizontal="center" vertical="center"/>
    </xf>
    <xf numFmtId="0" fontId="4" fillId="3" borderId="30" xfId="0" applyFont="1" applyFill="1" applyBorder="1" applyAlignment="1">
      <alignment horizontal="center" vertical="center"/>
    </xf>
    <xf numFmtId="0" fontId="11" fillId="3" borderId="10" xfId="0" applyFont="1" applyFill="1" applyBorder="1" applyAlignment="1" applyProtection="1">
      <alignment horizontal="centerContinuous" vertical="top"/>
    </xf>
    <xf numFmtId="0" fontId="11" fillId="3" borderId="0" xfId="0" applyFont="1" applyFill="1" applyBorder="1" applyAlignment="1" applyProtection="1">
      <alignment horizontal="centerContinuous" vertical="top"/>
    </xf>
    <xf numFmtId="0" fontId="11" fillId="3" borderId="31" xfId="0" applyFont="1" applyFill="1" applyBorder="1" applyAlignment="1" applyProtection="1">
      <alignment horizontal="center" vertical="top"/>
    </xf>
    <xf numFmtId="0" fontId="11" fillId="3" borderId="0" xfId="0" applyFont="1" applyFill="1" applyBorder="1" applyAlignment="1" applyProtection="1">
      <alignment horizontal="center" vertical="top"/>
    </xf>
    <xf numFmtId="0" fontId="11" fillId="3" borderId="5" xfId="0" applyFont="1" applyFill="1" applyBorder="1" applyAlignment="1" applyProtection="1">
      <alignment horizontal="center" vertical="top"/>
    </xf>
    <xf numFmtId="0" fontId="11" fillId="3" borderId="10" xfId="0" applyFont="1" applyFill="1" applyBorder="1" applyAlignment="1" applyProtection="1">
      <alignment horizontal="left"/>
    </xf>
    <xf numFmtId="0" fontId="11" fillId="3" borderId="0" xfId="0" applyFont="1" applyFill="1" applyBorder="1" applyAlignment="1" applyProtection="1">
      <alignment horizontal="left"/>
    </xf>
    <xf numFmtId="0" fontId="3" fillId="3" borderId="0" xfId="0" applyFont="1" applyFill="1" applyBorder="1" applyAlignment="1" applyProtection="1">
      <alignment horizontal="left"/>
    </xf>
    <xf numFmtId="0" fontId="4" fillId="3" borderId="0" xfId="0" applyFont="1" applyFill="1" applyBorder="1" applyAlignment="1">
      <alignment horizontal="left"/>
    </xf>
    <xf numFmtId="0" fontId="4" fillId="3" borderId="5" xfId="0" applyFont="1" applyFill="1" applyBorder="1" applyAlignment="1">
      <alignment horizontal="left"/>
    </xf>
    <xf numFmtId="0" fontId="8" fillId="3" borderId="31" xfId="0" applyFont="1" applyFill="1" applyBorder="1" applyAlignment="1">
      <alignment horizontal="center" vertical="top"/>
    </xf>
    <xf numFmtId="0" fontId="4" fillId="3" borderId="29" xfId="0" applyFont="1" applyFill="1" applyBorder="1"/>
    <xf numFmtId="3" fontId="4" fillId="4" borderId="10" xfId="1" applyNumberFormat="1" applyFont="1" applyFill="1" applyBorder="1" applyAlignment="1">
      <alignment horizontal="right" vertical="center"/>
    </xf>
    <xf numFmtId="183" fontId="4" fillId="4" borderId="0" xfId="1" applyNumberFormat="1" applyFont="1" applyFill="1" applyBorder="1" applyAlignment="1">
      <alignment horizontal="center" vertical="center"/>
    </xf>
    <xf numFmtId="164" fontId="3" fillId="4" borderId="31" xfId="0" applyNumberFormat="1" applyFont="1" applyFill="1" applyBorder="1" applyAlignment="1">
      <alignment horizontal="right" vertical="center"/>
    </xf>
    <xf numFmtId="164" fontId="11" fillId="4" borderId="0" xfId="0" applyNumberFormat="1" applyFont="1" applyFill="1" applyBorder="1" applyAlignment="1">
      <alignment horizontal="center" vertical="center"/>
    </xf>
    <xf numFmtId="164" fontId="11" fillId="4" borderId="0" xfId="0" applyNumberFormat="1" applyFont="1" applyFill="1" applyBorder="1" applyAlignment="1">
      <alignment horizontal="right" vertical="center"/>
    </xf>
    <xf numFmtId="164" fontId="11" fillId="4" borderId="5" xfId="0" applyNumberFormat="1" applyFont="1" applyFill="1" applyBorder="1" applyAlignment="1">
      <alignment horizontal="right" vertical="center"/>
    </xf>
    <xf numFmtId="3" fontId="3" fillId="4" borderId="31" xfId="1" applyNumberFormat="1" applyFont="1" applyFill="1" applyBorder="1" applyAlignment="1">
      <alignment horizontal="right" vertical="center"/>
    </xf>
    <xf numFmtId="0" fontId="4" fillId="4" borderId="5" xfId="0" applyFont="1" applyFill="1" applyBorder="1" applyAlignment="1">
      <alignment horizontal="right" vertical="center"/>
    </xf>
    <xf numFmtId="0" fontId="72" fillId="0" borderId="0" xfId="0" applyFont="1"/>
    <xf numFmtId="0" fontId="3" fillId="4" borderId="0" xfId="0" applyFont="1" applyFill="1" applyBorder="1" applyAlignment="1">
      <alignment horizontal="right" vertical="center"/>
    </xf>
    <xf numFmtId="0" fontId="9" fillId="4" borderId="27" xfId="0" applyFont="1" applyFill="1" applyBorder="1" applyAlignment="1">
      <alignment horizontal="center"/>
    </xf>
    <xf numFmtId="0" fontId="3" fillId="4" borderId="0" xfId="0" applyFont="1" applyFill="1" applyBorder="1" applyAlignment="1"/>
    <xf numFmtId="0" fontId="9" fillId="4" borderId="5" xfId="0" applyFont="1" applyFill="1" applyBorder="1" applyAlignment="1"/>
    <xf numFmtId="0" fontId="9" fillId="4" borderId="16" xfId="0" applyFont="1" applyFill="1" applyBorder="1" applyAlignment="1"/>
    <xf numFmtId="0" fontId="18" fillId="3" borderId="0" xfId="0" applyFont="1" applyFill="1" applyBorder="1" applyAlignment="1">
      <alignment horizontal="center"/>
    </xf>
    <xf numFmtId="0" fontId="18" fillId="3" borderId="31" xfId="0" applyFont="1" applyFill="1" applyBorder="1" applyAlignment="1">
      <alignment horizontal="center"/>
    </xf>
    <xf numFmtId="0" fontId="18" fillId="3" borderId="5" xfId="0" applyFont="1" applyFill="1" applyBorder="1" applyAlignment="1">
      <alignment horizontal="center"/>
    </xf>
    <xf numFmtId="0" fontId="17" fillId="3" borderId="10" xfId="0" applyFont="1" applyFill="1" applyBorder="1" applyAlignment="1">
      <alignment horizontal="center" vertical="center"/>
    </xf>
    <xf numFmtId="0" fontId="4" fillId="3" borderId="4" xfId="0" applyFont="1" applyFill="1" applyBorder="1" applyAlignment="1">
      <alignment horizontal="centerContinuous"/>
    </xf>
    <xf numFmtId="0" fontId="4" fillId="3" borderId="0" xfId="0" applyFont="1" applyFill="1" applyBorder="1" applyAlignment="1">
      <alignment horizontal="centerContinuous"/>
    </xf>
    <xf numFmtId="0" fontId="44" fillId="3" borderId="0" xfId="0" quotePrefix="1" applyFont="1" applyFill="1" applyBorder="1" applyAlignment="1">
      <alignment horizontal="left" vertical="top"/>
    </xf>
    <xf numFmtId="0" fontId="17" fillId="3" borderId="21" xfId="0" applyFont="1" applyFill="1" applyBorder="1" applyAlignment="1">
      <alignment horizontal="center" vertical="top"/>
    </xf>
    <xf numFmtId="0" fontId="17" fillId="3" borderId="11" xfId="0" applyFont="1" applyFill="1" applyBorder="1" applyAlignment="1">
      <alignment horizontal="center" vertical="top"/>
    </xf>
    <xf numFmtId="0" fontId="0" fillId="4" borderId="31" xfId="0" applyFill="1" applyBorder="1"/>
    <xf numFmtId="0" fontId="0" fillId="4" borderId="5" xfId="0" applyFill="1" applyBorder="1"/>
    <xf numFmtId="0" fontId="3" fillId="4" borderId="10" xfId="0" applyFont="1" applyFill="1" applyBorder="1" applyAlignment="1">
      <alignment horizontal="right" vertical="top"/>
    </xf>
    <xf numFmtId="0" fontId="73" fillId="4" borderId="0" xfId="0" quotePrefix="1" applyFont="1" applyFill="1" applyBorder="1" applyAlignment="1">
      <alignment horizontal="left" vertical="top"/>
    </xf>
    <xf numFmtId="170" fontId="3" fillId="4" borderId="0" xfId="1" applyNumberFormat="1" applyFont="1" applyFill="1" applyBorder="1" applyAlignment="1">
      <alignment horizontal="right"/>
    </xf>
    <xf numFmtId="43" fontId="3" fillId="4" borderId="0" xfId="1" quotePrefix="1" applyFont="1" applyFill="1" applyBorder="1" applyAlignment="1">
      <alignment horizontal="right"/>
    </xf>
    <xf numFmtId="0" fontId="3" fillId="4" borderId="0" xfId="0" applyFont="1" applyFill="1" applyBorder="1" applyAlignment="1">
      <alignment horizontal="right" vertical="top"/>
    </xf>
    <xf numFmtId="170" fontId="3" fillId="4" borderId="31" xfId="1" applyNumberFormat="1" applyFont="1" applyFill="1" applyBorder="1" applyAlignment="1">
      <alignment horizontal="right"/>
    </xf>
    <xf numFmtId="173" fontId="3" fillId="4" borderId="0" xfId="1" applyNumberFormat="1" applyFont="1" applyFill="1" applyBorder="1" applyAlignment="1">
      <alignment horizontal="right"/>
    </xf>
    <xf numFmtId="0" fontId="3" fillId="4" borderId="0" xfId="1" applyNumberFormat="1" applyFont="1" applyFill="1" applyBorder="1" applyAlignment="1">
      <alignment horizontal="right"/>
    </xf>
    <xf numFmtId="0" fontId="44" fillId="4" borderId="0" xfId="0" quotePrefix="1" applyFont="1" applyFill="1" applyBorder="1" applyAlignment="1">
      <alignment horizontal="left" vertical="top"/>
    </xf>
    <xf numFmtId="225" fontId="3" fillId="4" borderId="0" xfId="1" quotePrefix="1" applyNumberFormat="1" applyFont="1" applyFill="1" applyBorder="1" applyAlignment="1">
      <alignment horizontal="distributed" vertical="center"/>
    </xf>
    <xf numFmtId="0" fontId="3" fillId="4" borderId="10" xfId="0" applyFont="1" applyFill="1" applyBorder="1" applyAlignment="1">
      <alignment horizontal="right" vertical="center"/>
    </xf>
    <xf numFmtId="0" fontId="73" fillId="4" borderId="0" xfId="0" quotePrefix="1" applyFont="1" applyFill="1" applyBorder="1" applyAlignment="1">
      <alignment horizontal="left" vertical="center"/>
    </xf>
    <xf numFmtId="0" fontId="0" fillId="4" borderId="0" xfId="0" applyFill="1" applyBorder="1" applyAlignment="1">
      <alignment vertical="center"/>
    </xf>
    <xf numFmtId="173" fontId="3" fillId="4" borderId="0" xfId="1" applyNumberFormat="1" applyFont="1" applyFill="1" applyBorder="1" applyAlignment="1">
      <alignment horizontal="right" vertical="center"/>
    </xf>
    <xf numFmtId="205" fontId="3" fillId="4" borderId="0" xfId="7" applyNumberFormat="1" applyFont="1" applyFill="1" applyBorder="1" applyAlignment="1">
      <alignment horizontal="center" vertical="center"/>
    </xf>
    <xf numFmtId="0" fontId="0" fillId="4" borderId="31" xfId="0" applyFill="1" applyBorder="1" applyAlignment="1">
      <alignment vertical="center"/>
    </xf>
    <xf numFmtId="0" fontId="44" fillId="4" borderId="0" xfId="0" quotePrefix="1" applyFont="1" applyFill="1" applyBorder="1" applyAlignment="1">
      <alignment horizontal="left" vertical="center"/>
    </xf>
    <xf numFmtId="0" fontId="74" fillId="4" borderId="0" xfId="0" applyFont="1" applyFill="1" applyBorder="1" applyAlignment="1">
      <alignment horizontal="left" vertical="center"/>
    </xf>
    <xf numFmtId="170" fontId="3" fillId="4" borderId="31" xfId="1" applyNumberFormat="1" applyFont="1" applyFill="1" applyBorder="1" applyAlignment="1">
      <alignment horizontal="right" vertical="center"/>
    </xf>
    <xf numFmtId="205" fontId="3" fillId="4" borderId="5" xfId="7" applyNumberFormat="1" applyFont="1" applyFill="1" applyBorder="1" applyAlignment="1">
      <alignment horizontal="center" vertical="center"/>
    </xf>
    <xf numFmtId="0" fontId="74" fillId="4" borderId="0" xfId="0" applyFont="1" applyFill="1" applyBorder="1" applyAlignment="1">
      <alignment horizontal="left" vertical="top"/>
    </xf>
    <xf numFmtId="0" fontId="44" fillId="4" borderId="0" xfId="0" applyFont="1" applyFill="1" applyBorder="1" applyAlignment="1">
      <alignment horizontal="left" vertical="center"/>
    </xf>
    <xf numFmtId="0" fontId="4" fillId="4" borderId="4" xfId="0" applyFont="1" applyFill="1" applyBorder="1" applyAlignment="1">
      <alignment horizontal="right" vertical="center"/>
    </xf>
    <xf numFmtId="0" fontId="44" fillId="4" borderId="5" xfId="0" quotePrefix="1" applyFont="1" applyFill="1" applyBorder="1" applyAlignment="1">
      <alignment horizontal="left" vertical="top"/>
    </xf>
    <xf numFmtId="0" fontId="4" fillId="4" borderId="33" xfId="0" applyFont="1" applyFill="1" applyBorder="1" applyAlignment="1">
      <alignment horizontal="center" vertical="top"/>
    </xf>
    <xf numFmtId="0" fontId="4" fillId="4" borderId="15" xfId="0" applyFont="1" applyFill="1" applyBorder="1" applyAlignment="1">
      <alignment horizontal="center" vertical="top"/>
    </xf>
    <xf numFmtId="0" fontId="0" fillId="4" borderId="39" xfId="0" applyFill="1" applyBorder="1" applyAlignment="1">
      <alignment vertical="top"/>
    </xf>
    <xf numFmtId="0" fontId="0" fillId="4" borderId="35" xfId="0" applyFill="1" applyBorder="1" applyAlignment="1">
      <alignment vertical="top"/>
    </xf>
    <xf numFmtId="205" fontId="3" fillId="4" borderId="16" xfId="7" applyNumberFormat="1" applyFont="1" applyFill="1" applyBorder="1" applyAlignment="1">
      <alignment horizontal="center" vertical="top"/>
    </xf>
    <xf numFmtId="0" fontId="4" fillId="0" borderId="0" xfId="0" applyFont="1" applyFill="1" applyBorder="1" applyAlignment="1">
      <alignment horizontal="center" vertical="top"/>
    </xf>
    <xf numFmtId="0" fontId="0" fillId="0" borderId="0" xfId="0" applyFill="1" applyBorder="1" applyAlignment="1">
      <alignment vertical="top"/>
    </xf>
    <xf numFmtId="205" fontId="3" fillId="0" borderId="0" xfId="7" applyNumberFormat="1" applyFont="1" applyFill="1" applyBorder="1" applyAlignment="1">
      <alignment horizontal="center" vertical="top"/>
    </xf>
    <xf numFmtId="170" fontId="0" fillId="0" borderId="0" xfId="0" applyNumberFormat="1" applyBorder="1"/>
    <xf numFmtId="0" fontId="68" fillId="0" borderId="10" xfId="0" applyFont="1" applyBorder="1" applyAlignment="1">
      <alignment horizontal="center" vertical="center"/>
    </xf>
    <xf numFmtId="0" fontId="75" fillId="0" borderId="0" xfId="0" applyFont="1" applyFill="1"/>
    <xf numFmtId="0" fontId="53" fillId="0" borderId="0" xfId="0" applyFont="1" applyFill="1"/>
    <xf numFmtId="0" fontId="53" fillId="5" borderId="0" xfId="0" applyFont="1" applyFill="1"/>
    <xf numFmtId="0" fontId="75" fillId="0" borderId="0" xfId="0" applyFont="1" applyFill="1" applyBorder="1"/>
    <xf numFmtId="0" fontId="53" fillId="0" borderId="0" xfId="0" applyFont="1" applyFill="1" applyBorder="1"/>
    <xf numFmtId="0" fontId="53" fillId="5" borderId="0" xfId="0" applyFont="1" applyFill="1" applyBorder="1"/>
    <xf numFmtId="0" fontId="75" fillId="0" borderId="0" xfId="0" applyFont="1" applyFill="1" applyAlignment="1">
      <alignment vertical="center"/>
    </xf>
    <xf numFmtId="0" fontId="53" fillId="0" borderId="0" xfId="0" applyFont="1" applyFill="1" applyAlignment="1">
      <alignment vertical="center"/>
    </xf>
    <xf numFmtId="0" fontId="53" fillId="5" borderId="0" xfId="0" applyFont="1" applyFill="1" applyAlignment="1">
      <alignment vertical="center"/>
    </xf>
    <xf numFmtId="0" fontId="75" fillId="0" borderId="0" xfId="0" applyFont="1" applyFill="1" applyBorder="1" applyAlignment="1">
      <alignment vertical="center"/>
    </xf>
    <xf numFmtId="0" fontId="53" fillId="0" borderId="0" xfId="0" applyFont="1" applyFill="1" applyAlignment="1">
      <alignment horizontal="center" vertical="center"/>
    </xf>
    <xf numFmtId="0" fontId="53" fillId="5" borderId="0" xfId="0" applyFont="1" applyFill="1" applyAlignment="1">
      <alignment horizontal="center" vertical="center"/>
    </xf>
    <xf numFmtId="0" fontId="4" fillId="3" borderId="17" xfId="0" applyFont="1" applyFill="1" applyBorder="1" applyAlignment="1">
      <alignment horizontal="center"/>
    </xf>
    <xf numFmtId="0" fontId="68" fillId="0" borderId="0" xfId="0" applyFont="1" applyFill="1"/>
    <xf numFmtId="0" fontId="4" fillId="0" borderId="0" xfId="0" applyFont="1" applyFill="1" applyAlignment="1">
      <alignment horizontal="center"/>
    </xf>
    <xf numFmtId="0" fontId="54" fillId="3" borderId="21" xfId="0" applyFont="1" applyFill="1" applyBorder="1" applyAlignment="1">
      <alignment horizontal="center" vertical="top"/>
    </xf>
    <xf numFmtId="0" fontId="17" fillId="3" borderId="22" xfId="0" applyFont="1" applyFill="1" applyBorder="1" applyAlignment="1">
      <alignment horizontal="center" vertical="top"/>
    </xf>
    <xf numFmtId="184" fontId="3" fillId="4" borderId="18" xfId="7" applyNumberFormat="1" applyFont="1" applyFill="1" applyBorder="1" applyAlignment="1">
      <alignment horizontal="center"/>
    </xf>
    <xf numFmtId="205" fontId="0" fillId="0" borderId="0" xfId="0" applyNumberFormat="1" applyFill="1"/>
    <xf numFmtId="184" fontId="0" fillId="0" borderId="0" xfId="0" applyNumberFormat="1" applyFill="1"/>
    <xf numFmtId="0" fontId="0" fillId="4" borderId="11" xfId="0" applyFill="1" applyBorder="1"/>
    <xf numFmtId="184" fontId="3" fillId="4" borderId="22" xfId="7" applyNumberFormat="1" applyFont="1" applyFill="1" applyBorder="1" applyAlignment="1">
      <alignment horizontal="center"/>
    </xf>
    <xf numFmtId="0" fontId="0" fillId="0" borderId="0" xfId="0" applyAlignment="1">
      <alignment vertical="top"/>
    </xf>
    <xf numFmtId="0" fontId="0" fillId="0" borderId="0" xfId="0" applyFill="1" applyAlignment="1">
      <alignment vertical="top"/>
    </xf>
    <xf numFmtId="0" fontId="4" fillId="2" borderId="8" xfId="0" applyFont="1" applyFill="1" applyBorder="1" applyAlignment="1"/>
    <xf numFmtId="0" fontId="4" fillId="2" borderId="0" xfId="0" applyFont="1" applyFill="1" applyBorder="1" applyAlignment="1"/>
    <xf numFmtId="0" fontId="9" fillId="3" borderId="11" xfId="0" applyFont="1" applyFill="1" applyBorder="1" applyAlignment="1">
      <alignment vertical="top"/>
    </xf>
    <xf numFmtId="0" fontId="9" fillId="3" borderId="21" xfId="0" applyFont="1" applyFill="1" applyBorder="1" applyAlignment="1">
      <alignment vertical="top"/>
    </xf>
    <xf numFmtId="0" fontId="7" fillId="3" borderId="32" xfId="0" applyFont="1" applyFill="1" applyBorder="1" applyAlignment="1">
      <alignment vertical="top"/>
    </xf>
    <xf numFmtId="0" fontId="7" fillId="3" borderId="21" xfId="0" applyFont="1" applyFill="1" applyBorder="1" applyAlignment="1">
      <alignment vertical="top"/>
    </xf>
    <xf numFmtId="0" fontId="4" fillId="3" borderId="22" xfId="0" applyFont="1" applyFill="1" applyBorder="1" applyAlignment="1">
      <alignment horizontal="center" vertical="top"/>
    </xf>
    <xf numFmtId="0" fontId="9" fillId="4" borderId="7" xfId="0" applyFont="1" applyFill="1" applyBorder="1"/>
    <xf numFmtId="0" fontId="9" fillId="4" borderId="8" xfId="0" applyFont="1" applyFill="1" applyBorder="1" applyAlignment="1"/>
    <xf numFmtId="0" fontId="9" fillId="4" borderId="17" xfId="0" applyFont="1" applyFill="1" applyBorder="1" applyAlignment="1">
      <alignment vertical="center"/>
    </xf>
    <xf numFmtId="0" fontId="57" fillId="4" borderId="30" xfId="0" applyFont="1" applyFill="1" applyBorder="1"/>
    <xf numFmtId="0" fontId="57" fillId="4" borderId="8" xfId="0" applyFont="1" applyFill="1" applyBorder="1" applyAlignment="1"/>
    <xf numFmtId="0" fontId="57" fillId="4" borderId="8" xfId="0" applyFont="1" applyFill="1" applyBorder="1"/>
    <xf numFmtId="0" fontId="57" fillId="4" borderId="30" xfId="0" applyFont="1" applyFill="1" applyBorder="1" applyAlignment="1">
      <alignment horizontal="right"/>
    </xf>
    <xf numFmtId="0" fontId="57" fillId="4" borderId="17" xfId="0" applyFont="1" applyFill="1" applyBorder="1" applyAlignment="1">
      <alignment horizontal="right"/>
    </xf>
    <xf numFmtId="0" fontId="18" fillId="4" borderId="0" xfId="0" applyFont="1" applyFill="1" applyBorder="1" applyAlignment="1">
      <alignment vertical="center"/>
    </xf>
    <xf numFmtId="0" fontId="18" fillId="4" borderId="18" xfId="0" applyFont="1" applyFill="1" applyBorder="1" applyAlignment="1">
      <alignment vertical="center"/>
    </xf>
    <xf numFmtId="3" fontId="76" fillId="4" borderId="31" xfId="0" applyNumberFormat="1" applyFont="1" applyFill="1" applyBorder="1" applyAlignment="1">
      <alignment vertical="center"/>
    </xf>
    <xf numFmtId="185" fontId="18" fillId="4" borderId="0" xfId="0" applyNumberFormat="1" applyFont="1" applyFill="1" applyBorder="1" applyAlignment="1">
      <alignment vertical="center"/>
    </xf>
    <xf numFmtId="185" fontId="23" fillId="4" borderId="18" xfId="0" applyNumberFormat="1" applyFont="1" applyFill="1" applyBorder="1" applyAlignment="1">
      <alignment vertical="center"/>
    </xf>
    <xf numFmtId="0" fontId="41" fillId="4" borderId="10" xfId="0" applyFont="1" applyFill="1" applyBorder="1" applyAlignment="1">
      <alignment vertical="center"/>
    </xf>
    <xf numFmtId="3" fontId="42" fillId="4" borderId="0" xfId="0" applyNumberFormat="1" applyFont="1" applyFill="1" applyBorder="1" applyAlignment="1">
      <alignment horizontal="right"/>
    </xf>
    <xf numFmtId="185" fontId="41" fillId="4" borderId="0" xfId="0" applyNumberFormat="1" applyFont="1" applyFill="1" applyBorder="1" applyAlignment="1">
      <alignment vertical="center"/>
    </xf>
    <xf numFmtId="201" fontId="23" fillId="4" borderId="18" xfId="0" applyNumberFormat="1" applyFont="1" applyFill="1" applyBorder="1" applyAlignment="1">
      <alignment vertical="center"/>
    </xf>
    <xf numFmtId="3" fontId="21" fillId="4" borderId="0" xfId="0" applyNumberFormat="1" applyFont="1" applyFill="1" applyBorder="1" applyAlignment="1">
      <alignment horizontal="right"/>
    </xf>
    <xf numFmtId="185" fontId="77" fillId="4" borderId="0" xfId="0" applyNumberFormat="1" applyFont="1" applyFill="1" applyBorder="1" applyAlignment="1">
      <alignment vertical="center"/>
    </xf>
    <xf numFmtId="0" fontId="18" fillId="4" borderId="10" xfId="0" applyFont="1" applyFill="1" applyBorder="1" applyAlignment="1">
      <alignment vertical="center"/>
    </xf>
    <xf numFmtId="0" fontId="57" fillId="4" borderId="21" xfId="0" applyFont="1" applyFill="1" applyBorder="1" applyAlignment="1"/>
    <xf numFmtId="0" fontId="57" fillId="4" borderId="22" xfId="0" applyFont="1" applyFill="1" applyBorder="1" applyAlignment="1">
      <alignment horizontal="right"/>
    </xf>
    <xf numFmtId="0" fontId="4" fillId="0" borderId="0" xfId="0" applyFont="1" applyFill="1" applyAlignment="1"/>
    <xf numFmtId="0" fontId="10" fillId="0" borderId="0" xfId="0" applyFont="1" applyFill="1" applyAlignment="1"/>
    <xf numFmtId="0" fontId="10" fillId="0" borderId="0" xfId="0" applyFont="1" applyFill="1" applyAlignment="1">
      <alignment vertical="top"/>
    </xf>
    <xf numFmtId="0" fontId="4" fillId="0" borderId="0" xfId="0" applyNumberFormat="1" applyFont="1" applyAlignment="1">
      <alignment vertical="top"/>
    </xf>
    <xf numFmtId="0" fontId="4" fillId="0" borderId="0" xfId="0" applyFont="1" applyFill="1" applyBorder="1" applyAlignment="1"/>
    <xf numFmtId="0" fontId="68" fillId="2" borderId="3" xfId="0" applyFont="1" applyFill="1" applyBorder="1"/>
    <xf numFmtId="0" fontId="68" fillId="2" borderId="5" xfId="0" applyFont="1" applyFill="1" applyBorder="1" applyAlignment="1">
      <alignment horizontal="centerContinuous"/>
    </xf>
    <xf numFmtId="0" fontId="68" fillId="2" borderId="29" xfId="0" applyFont="1" applyFill="1" applyBorder="1"/>
    <xf numFmtId="0" fontId="9" fillId="3" borderId="6" xfId="0" applyFont="1" applyFill="1" applyBorder="1" applyAlignment="1">
      <alignment horizontal="left"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1"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Border="1" applyAlignment="1">
      <alignment horizontal="center"/>
    </xf>
    <xf numFmtId="0" fontId="11" fillId="3" borderId="5" xfId="0" applyFont="1" applyFill="1" applyBorder="1" applyAlignment="1">
      <alignment horizontal="centerContinuous" vertical="center"/>
    </xf>
    <xf numFmtId="0" fontId="10" fillId="3" borderId="10" xfId="0" applyFont="1" applyFill="1" applyBorder="1" applyAlignment="1">
      <alignment horizontal="centerContinuous" vertical="center"/>
    </xf>
    <xf numFmtId="0" fontId="10" fillId="3" borderId="0" xfId="0" applyFont="1" applyFill="1" applyBorder="1" applyAlignment="1">
      <alignment horizontal="center" vertical="center"/>
    </xf>
    <xf numFmtId="0" fontId="9" fillId="3" borderId="0" xfId="0" applyFont="1" applyFill="1" applyBorder="1" applyAlignment="1">
      <alignment horizontal="center"/>
    </xf>
    <xf numFmtId="0" fontId="10" fillId="3" borderId="0" xfId="0" applyFont="1" applyFill="1" applyBorder="1" applyAlignment="1">
      <alignment horizontal="centerContinuous" vertical="center"/>
    </xf>
    <xf numFmtId="0" fontId="11" fillId="3" borderId="5" xfId="0" applyFont="1" applyFill="1" applyBorder="1" applyAlignment="1">
      <alignment horizontal="centerContinuous"/>
    </xf>
    <xf numFmtId="0" fontId="9" fillId="3" borderId="28" xfId="0" applyFont="1" applyFill="1" applyBorder="1" applyAlignment="1">
      <alignment horizontal="left" vertical="top"/>
    </xf>
    <xf numFmtId="0" fontId="19" fillId="3" borderId="11" xfId="0" applyFont="1" applyFill="1" applyBorder="1" applyAlignment="1">
      <alignment horizontal="center" vertical="top"/>
    </xf>
    <xf numFmtId="0" fontId="19" fillId="3" borderId="21" xfId="0" applyFont="1" applyFill="1" applyBorder="1" applyAlignment="1">
      <alignment horizontal="center" vertical="top"/>
    </xf>
    <xf numFmtId="0" fontId="19" fillId="3" borderId="5" xfId="0" applyFont="1" applyFill="1" applyBorder="1" applyAlignment="1">
      <alignment horizontal="center" vertical="top"/>
    </xf>
    <xf numFmtId="217" fontId="68" fillId="4" borderId="5" xfId="0" applyNumberFormat="1" applyFont="1" applyFill="1" applyBorder="1" applyAlignment="1">
      <alignment vertical="center"/>
    </xf>
    <xf numFmtId="43" fontId="68" fillId="0" borderId="0" xfId="1" applyFont="1" applyAlignment="1">
      <alignment vertical="center"/>
    </xf>
    <xf numFmtId="218" fontId="68" fillId="0" borderId="0" xfId="0" applyNumberFormat="1" applyFont="1" applyAlignment="1">
      <alignment vertical="center"/>
    </xf>
    <xf numFmtId="218" fontId="68" fillId="0" borderId="0" xfId="0" applyNumberFormat="1" applyFont="1"/>
    <xf numFmtId="218" fontId="7" fillId="0" borderId="0" xfId="0" applyNumberFormat="1" applyFont="1"/>
    <xf numFmtId="0" fontId="9" fillId="0" borderId="0" xfId="0" applyFont="1" applyAlignment="1">
      <alignment vertical="center"/>
    </xf>
    <xf numFmtId="218" fontId="4" fillId="0" borderId="0" xfId="0" applyNumberFormat="1" applyFont="1"/>
    <xf numFmtId="0" fontId="11" fillId="3" borderId="0" xfId="0" applyFont="1" applyFill="1" applyBorder="1" applyAlignment="1">
      <alignment horizontal="left" vertical="center"/>
    </xf>
    <xf numFmtId="0" fontId="11" fillId="3" borderId="0" xfId="0" applyFont="1" applyFill="1" applyBorder="1" applyAlignment="1">
      <alignment horizontal="left"/>
    </xf>
    <xf numFmtId="218" fontId="4" fillId="0" borderId="0" xfId="0" applyNumberFormat="1" applyFont="1" applyAlignment="1">
      <alignment vertical="center"/>
    </xf>
    <xf numFmtId="0" fontId="4" fillId="3" borderId="7" xfId="0" applyFont="1" applyFill="1" applyBorder="1" applyAlignment="1">
      <alignment vertical="center"/>
    </xf>
    <xf numFmtId="0" fontId="9" fillId="3" borderId="8" xfId="0" applyFont="1" applyFill="1" applyBorder="1" applyAlignment="1">
      <alignment horizontal="center" vertical="center"/>
    </xf>
    <xf numFmtId="0" fontId="4" fillId="3" borderId="8" xfId="0" applyFont="1" applyFill="1" applyBorder="1" applyAlignment="1">
      <alignment vertical="center"/>
    </xf>
    <xf numFmtId="0" fontId="9" fillId="3" borderId="8" xfId="0" applyFont="1" applyFill="1" applyBorder="1" applyAlignment="1">
      <alignment vertical="center"/>
    </xf>
    <xf numFmtId="0" fontId="4" fillId="3" borderId="9" xfId="0" applyFont="1" applyFill="1" applyBorder="1" applyAlignment="1">
      <alignment vertical="center"/>
    </xf>
    <xf numFmtId="0" fontId="17" fillId="3" borderId="10" xfId="0" applyFont="1" applyFill="1" applyBorder="1" applyAlignment="1">
      <alignment horizontal="centerContinuous" vertical="center"/>
    </xf>
    <xf numFmtId="0" fontId="4" fillId="3" borderId="5" xfId="0" applyFont="1" applyFill="1" applyBorder="1" applyAlignment="1">
      <alignment horizontal="centerContinuous" vertical="center"/>
    </xf>
    <xf numFmtId="0" fontId="11" fillId="3" borderId="4" xfId="0" applyFont="1" applyFill="1" applyBorder="1" applyAlignment="1">
      <alignment horizontal="centerContinuous" vertical="center"/>
    </xf>
    <xf numFmtId="0" fontId="58" fillId="3" borderId="10" xfId="0" applyFont="1" applyFill="1" applyBorder="1" applyAlignment="1">
      <alignment horizontal="center" vertical="center"/>
    </xf>
    <xf numFmtId="0" fontId="58" fillId="3" borderId="0" xfId="0" applyFont="1" applyFill="1" applyBorder="1" applyAlignment="1">
      <alignment horizontal="centerContinuous" vertical="center"/>
    </xf>
    <xf numFmtId="0" fontId="15" fillId="3" borderId="0" xfId="0" applyFont="1" applyFill="1" applyBorder="1" applyAlignment="1">
      <alignment horizontal="centerContinuous" vertical="top"/>
    </xf>
    <xf numFmtId="0" fontId="15" fillId="3" borderId="5" xfId="0" applyFont="1" applyFill="1" applyBorder="1" applyAlignment="1">
      <alignment horizontal="centerContinuous" vertical="top"/>
    </xf>
    <xf numFmtId="0" fontId="9" fillId="3" borderId="11" xfId="0" applyFont="1" applyFill="1" applyBorder="1" applyAlignment="1">
      <alignment horizontal="center" vertical="top"/>
    </xf>
    <xf numFmtId="0" fontId="4" fillId="3" borderId="29" xfId="0" applyFont="1" applyFill="1" applyBorder="1" applyAlignment="1">
      <alignment vertical="top"/>
    </xf>
    <xf numFmtId="0" fontId="18" fillId="4" borderId="4" xfId="0" applyFont="1" applyFill="1" applyBorder="1" applyAlignment="1">
      <alignment horizontal="center" vertical="center"/>
    </xf>
    <xf numFmtId="0" fontId="18" fillId="0" borderId="0" xfId="0" applyFont="1" applyFill="1" applyBorder="1" applyAlignment="1">
      <alignment horizontal="center"/>
    </xf>
    <xf numFmtId="193" fontId="17" fillId="0" borderId="0" xfId="0" applyNumberFormat="1" applyFont="1" applyFill="1" applyBorder="1" applyAlignment="1">
      <alignment vertical="center"/>
    </xf>
    <xf numFmtId="3" fontId="17" fillId="0" borderId="0" xfId="1"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0" fontId="28" fillId="0" borderId="0" xfId="0" applyFont="1" applyFill="1" applyAlignment="1">
      <alignment vertical="center"/>
    </xf>
    <xf numFmtId="0" fontId="68" fillId="2" borderId="0" xfId="0" applyFont="1" applyFill="1" applyBorder="1" applyAlignment="1">
      <alignment horizontal="centerContinuous"/>
    </xf>
    <xf numFmtId="0" fontId="4" fillId="2" borderId="11" xfId="0" applyFont="1" applyFill="1" applyBorder="1"/>
    <xf numFmtId="0" fontId="4" fillId="2" borderId="22" xfId="0" applyFont="1" applyFill="1" applyBorder="1"/>
    <xf numFmtId="0" fontId="9" fillId="3" borderId="8" xfId="0" applyFont="1" applyFill="1" applyBorder="1" applyAlignment="1">
      <alignment horizontal="left" vertical="center"/>
    </xf>
    <xf numFmtId="0" fontId="9" fillId="3" borderId="7" xfId="0" applyFont="1" applyFill="1" applyBorder="1" applyAlignment="1">
      <alignment horizontal="left" vertical="center"/>
    </xf>
    <xf numFmtId="0" fontId="4" fillId="3" borderId="30" xfId="0" applyFont="1" applyFill="1" applyBorder="1" applyAlignment="1">
      <alignment vertical="center"/>
    </xf>
    <xf numFmtId="0" fontId="4" fillId="3" borderId="36" xfId="0" applyFont="1" applyFill="1" applyBorder="1" applyAlignment="1">
      <alignment vertical="center"/>
    </xf>
    <xf numFmtId="0" fontId="4" fillId="3" borderId="17" xfId="0" applyFont="1" applyFill="1" applyBorder="1" applyAlignment="1">
      <alignment vertical="center"/>
    </xf>
    <xf numFmtId="0" fontId="11" fillId="3" borderId="10" xfId="0" applyFont="1" applyFill="1" applyBorder="1" applyAlignment="1">
      <alignment horizontal="left" vertical="center"/>
    </xf>
    <xf numFmtId="0" fontId="26" fillId="3" borderId="0" xfId="0" applyFont="1" applyFill="1" applyBorder="1" applyAlignment="1">
      <alignment horizontal="left" vertical="center"/>
    </xf>
    <xf numFmtId="0" fontId="26" fillId="3" borderId="31" xfId="0" applyFont="1" applyFill="1" applyBorder="1" applyAlignment="1">
      <alignment horizontal="centerContinuous" vertical="center"/>
    </xf>
    <xf numFmtId="0" fontId="26" fillId="3" borderId="0" xfId="0" applyFont="1" applyFill="1" applyBorder="1" applyAlignment="1">
      <alignment horizontal="centerContinuous" vertical="center"/>
    </xf>
    <xf numFmtId="0" fontId="26" fillId="3" borderId="27" xfId="0" applyFont="1" applyFill="1" applyBorder="1" applyAlignment="1">
      <alignment horizontal="centerContinuous" vertical="center"/>
    </xf>
    <xf numFmtId="9" fontId="26" fillId="3" borderId="31" xfId="0" applyNumberFormat="1" applyFont="1" applyFill="1" applyBorder="1" applyAlignment="1">
      <alignment horizontal="centerContinuous" vertical="center"/>
    </xf>
    <xf numFmtId="9" fontId="26" fillId="3" borderId="18" xfId="0" applyNumberFormat="1" applyFont="1" applyFill="1" applyBorder="1" applyAlignment="1">
      <alignment horizontal="centerContinuous" vertical="center"/>
    </xf>
    <xf numFmtId="219" fontId="26" fillId="3" borderId="10" xfId="0" applyNumberFormat="1" applyFont="1" applyFill="1" applyBorder="1" applyAlignment="1">
      <alignment horizontal="left" vertical="center"/>
    </xf>
    <xf numFmtId="219" fontId="26" fillId="3" borderId="0" xfId="0" applyNumberFormat="1" applyFont="1" applyFill="1" applyBorder="1" applyAlignment="1">
      <alignment horizontal="left" vertical="center"/>
    </xf>
    <xf numFmtId="9" fontId="28" fillId="3" borderId="31" xfId="0" applyNumberFormat="1" applyFont="1" applyFill="1" applyBorder="1" applyAlignment="1">
      <alignment horizontal="centerContinuous"/>
    </xf>
    <xf numFmtId="9" fontId="28" fillId="3" borderId="0" xfId="0" applyNumberFormat="1" applyFont="1" applyFill="1" applyBorder="1" applyAlignment="1">
      <alignment horizontal="centerContinuous"/>
    </xf>
    <xf numFmtId="9" fontId="55" fillId="3" borderId="27" xfId="0" applyNumberFormat="1" applyFont="1" applyFill="1" applyBorder="1" applyAlignment="1">
      <alignment horizontal="centerContinuous"/>
    </xf>
    <xf numFmtId="0" fontId="28" fillId="3" borderId="0" xfId="0" applyFont="1" applyFill="1" applyBorder="1" applyAlignment="1">
      <alignment horizontal="centerContinuous"/>
    </xf>
    <xf numFmtId="0" fontId="28" fillId="3" borderId="31" xfId="0" applyFont="1" applyFill="1" applyBorder="1" applyAlignment="1">
      <alignment horizontal="centerContinuous"/>
    </xf>
    <xf numFmtId="9" fontId="28" fillId="3" borderId="18" xfId="0" applyNumberFormat="1" applyFont="1" applyFill="1" applyBorder="1" applyAlignment="1">
      <alignment horizontal="centerContinuous"/>
    </xf>
    <xf numFmtId="0" fontId="38" fillId="3" borderId="21" xfId="0" applyFont="1" applyFill="1" applyBorder="1" applyAlignment="1">
      <alignment horizontal="left" vertical="top"/>
    </xf>
    <xf numFmtId="0" fontId="38" fillId="3" borderId="11" xfId="0" applyFont="1" applyFill="1" applyBorder="1" applyAlignment="1">
      <alignment horizontal="left" vertical="top"/>
    </xf>
    <xf numFmtId="0" fontId="38" fillId="3" borderId="32" xfId="0" applyFont="1" applyFill="1" applyBorder="1" applyAlignment="1">
      <alignment horizontal="center" vertical="top"/>
    </xf>
    <xf numFmtId="0" fontId="38" fillId="3" borderId="21" xfId="0" applyFont="1" applyFill="1" applyBorder="1" applyAlignment="1">
      <alignment horizontal="center" vertical="top"/>
    </xf>
    <xf numFmtId="0" fontId="38" fillId="3" borderId="37" xfId="0" applyFont="1" applyFill="1" applyBorder="1" applyAlignment="1">
      <alignment horizontal="center" vertical="top"/>
    </xf>
    <xf numFmtId="0" fontId="38" fillId="3" borderId="22" xfId="0" applyFont="1" applyFill="1" applyBorder="1" applyAlignment="1">
      <alignment horizontal="center" vertical="top"/>
    </xf>
    <xf numFmtId="0" fontId="38" fillId="4" borderId="18" xfId="0" applyFont="1" applyFill="1" applyBorder="1" applyAlignment="1"/>
    <xf numFmtId="0" fontId="38" fillId="4" borderId="31" xfId="0" applyFont="1" applyFill="1" applyBorder="1" applyAlignment="1">
      <alignment horizontal="center" vertical="center"/>
    </xf>
    <xf numFmtId="177" fontId="68" fillId="4" borderId="0" xfId="0" applyNumberFormat="1" applyFont="1" applyFill="1" applyBorder="1" applyAlignment="1">
      <alignment vertical="center"/>
    </xf>
    <xf numFmtId="0" fontId="38" fillId="4" borderId="0" xfId="0" applyFont="1" applyFill="1" applyBorder="1" applyAlignment="1">
      <alignment horizontal="center" vertical="center"/>
    </xf>
    <xf numFmtId="0" fontId="26" fillId="4" borderId="27" xfId="0" applyFont="1" applyFill="1" applyBorder="1"/>
    <xf numFmtId="0" fontId="38" fillId="4" borderId="27" xfId="0" applyFont="1" applyFill="1" applyBorder="1" applyAlignment="1">
      <alignment horizontal="center" vertical="center"/>
    </xf>
    <xf numFmtId="0" fontId="38" fillId="4" borderId="18" xfId="0" applyFont="1" applyFill="1" applyBorder="1" applyAlignment="1">
      <alignment horizontal="center" vertical="center"/>
    </xf>
    <xf numFmtId="219" fontId="68" fillId="4" borderId="31" xfId="0" applyNumberFormat="1" applyFont="1" applyFill="1" applyBorder="1" applyAlignment="1">
      <alignment horizontal="right" vertical="center"/>
    </xf>
    <xf numFmtId="226" fontId="68" fillId="4" borderId="0" xfId="0" applyNumberFormat="1" applyFont="1" applyFill="1" applyBorder="1" applyAlignment="1">
      <alignment horizontal="right" vertical="center"/>
    </xf>
    <xf numFmtId="0" fontId="26" fillId="4" borderId="0" xfId="0" applyNumberFormat="1" applyFont="1" applyFill="1" applyBorder="1" applyAlignment="1">
      <alignment horizontal="right" vertical="center"/>
    </xf>
    <xf numFmtId="178" fontId="26" fillId="4" borderId="18" xfId="0" applyNumberFormat="1" applyFont="1" applyFill="1" applyBorder="1" applyAlignment="1">
      <alignment horizontal="right" vertical="center"/>
    </xf>
    <xf numFmtId="10" fontId="4" fillId="0" borderId="0" xfId="0" applyNumberFormat="1" applyFont="1" applyAlignment="1">
      <alignment vertical="center"/>
    </xf>
    <xf numFmtId="219" fontId="68" fillId="4" borderId="0" xfId="0" applyNumberFormat="1" applyFont="1" applyFill="1" applyBorder="1" applyAlignment="1">
      <alignment horizontal="right" vertical="center"/>
    </xf>
    <xf numFmtId="0" fontId="4" fillId="4" borderId="21" xfId="0" applyFont="1" applyFill="1" applyBorder="1" applyAlignment="1"/>
    <xf numFmtId="0" fontId="4" fillId="4" borderId="32" xfId="0" applyNumberFormat="1" applyFont="1" applyFill="1" applyBorder="1" applyAlignment="1">
      <alignment horizontal="right" vertical="center"/>
    </xf>
    <xf numFmtId="0" fontId="4" fillId="4" borderId="21" xfId="0" applyNumberFormat="1" applyFont="1" applyFill="1" applyBorder="1" applyAlignment="1">
      <alignment horizontal="right" vertical="center"/>
    </xf>
    <xf numFmtId="0" fontId="68" fillId="4" borderId="22" xfId="0" applyFont="1" applyFill="1" applyBorder="1"/>
    <xf numFmtId="10" fontId="4" fillId="0" borderId="0" xfId="0" applyNumberFormat="1" applyFont="1" applyFill="1" applyBorder="1"/>
    <xf numFmtId="0" fontId="39" fillId="8" borderId="10" xfId="0" applyFont="1" applyFill="1" applyBorder="1" applyAlignment="1">
      <alignment horizontal="centerContinuous"/>
    </xf>
    <xf numFmtId="0" fontId="39" fillId="8" borderId="0" xfId="0" applyFont="1" applyFill="1" applyBorder="1" applyAlignment="1">
      <alignment horizontal="centerContinuous"/>
    </xf>
    <xf numFmtId="0" fontId="6" fillId="8" borderId="0" xfId="0" applyFont="1" applyFill="1" applyBorder="1" applyAlignment="1">
      <alignment horizontal="centerContinuous"/>
    </xf>
    <xf numFmtId="0" fontId="4" fillId="8" borderId="0" xfId="0" applyFont="1" applyFill="1" applyBorder="1" applyAlignment="1">
      <alignment horizontal="centerContinuous"/>
    </xf>
    <xf numFmtId="3" fontId="4" fillId="8" borderId="0" xfId="0" applyNumberFormat="1" applyFont="1" applyFill="1" applyBorder="1" applyAlignment="1">
      <alignment horizontal="centerContinuous"/>
    </xf>
    <xf numFmtId="0" fontId="4" fillId="8" borderId="5" xfId="0" applyFont="1" applyFill="1" applyBorder="1" applyAlignment="1">
      <alignment horizontal="centerContinuous"/>
    </xf>
    <xf numFmtId="0" fontId="4" fillId="8" borderId="18" xfId="0" applyFont="1" applyFill="1" applyBorder="1" applyAlignment="1">
      <alignment horizontal="centerContinuous"/>
    </xf>
    <xf numFmtId="0" fontId="11" fillId="3" borderId="7" xfId="0" applyFont="1" applyFill="1" applyBorder="1" applyAlignment="1">
      <alignment horizontal="left"/>
    </xf>
    <xf numFmtId="0" fontId="11" fillId="3" borderId="8" xfId="0" applyFont="1" applyFill="1" applyBorder="1" applyAlignment="1">
      <alignment horizontal="left"/>
    </xf>
    <xf numFmtId="0" fontId="11" fillId="3" borderId="17" xfId="0" applyNumberFormat="1" applyFont="1" applyFill="1" applyBorder="1" applyAlignment="1">
      <alignment horizontal="center"/>
    </xf>
    <xf numFmtId="0" fontId="4" fillId="0" borderId="0" xfId="0" applyNumberFormat="1" applyFont="1" applyAlignment="1">
      <alignment vertical="center"/>
    </xf>
    <xf numFmtId="0" fontId="11" fillId="3" borderId="10" xfId="0" applyFont="1" applyFill="1" applyBorder="1" applyAlignment="1">
      <alignment horizontal="left"/>
    </xf>
    <xf numFmtId="0" fontId="11" fillId="3" borderId="11" xfId="0" applyFont="1" applyFill="1" applyBorder="1" applyAlignment="1">
      <alignment vertical="top"/>
    </xf>
    <xf numFmtId="0" fontId="11" fillId="3" borderId="21" xfId="0" applyFont="1" applyFill="1" applyBorder="1" applyAlignment="1">
      <alignment vertical="top"/>
    </xf>
    <xf numFmtId="0" fontId="11" fillId="3" borderId="21" xfId="0" applyFont="1" applyFill="1" applyBorder="1" applyAlignment="1">
      <alignment horizontal="left" vertical="top"/>
    </xf>
    <xf numFmtId="0" fontId="7" fillId="3" borderId="11" xfId="0" applyFont="1" applyFill="1" applyBorder="1" applyAlignment="1">
      <alignment horizontal="center" vertical="top"/>
    </xf>
    <xf numFmtId="0" fontId="7" fillId="3" borderId="21" xfId="0" applyFont="1" applyFill="1" applyBorder="1" applyAlignment="1">
      <alignment horizontal="center" vertical="top"/>
    </xf>
    <xf numFmtId="3" fontId="7" fillId="3" borderId="32" xfId="0" applyNumberFormat="1" applyFont="1" applyFill="1" applyBorder="1" applyAlignment="1">
      <alignment vertical="top"/>
    </xf>
    <xf numFmtId="0" fontId="11" fillId="3" borderId="21" xfId="0" applyFont="1" applyFill="1" applyBorder="1" applyAlignment="1">
      <alignment horizontal="center" vertical="top"/>
    </xf>
    <xf numFmtId="0" fontId="11" fillId="3" borderId="37" xfId="0" applyFont="1" applyFill="1" applyBorder="1" applyAlignment="1">
      <alignment horizontal="center" vertical="top"/>
    </xf>
    <xf numFmtId="0" fontId="15" fillId="3" borderId="21" xfId="0" applyFont="1" applyFill="1" applyBorder="1" applyAlignment="1">
      <alignment vertical="top"/>
    </xf>
    <xf numFmtId="0" fontId="15" fillId="3" borderId="22" xfId="0" applyFont="1" applyFill="1" applyBorder="1" applyAlignment="1">
      <alignment vertical="top"/>
    </xf>
    <xf numFmtId="0" fontId="15" fillId="4" borderId="0" xfId="0" applyFont="1" applyFill="1" applyBorder="1"/>
    <xf numFmtId="0" fontId="15" fillId="4" borderId="0" xfId="0" applyFont="1" applyFill="1" applyBorder="1" applyAlignment="1"/>
    <xf numFmtId="9" fontId="78" fillId="4" borderId="0" xfId="7" applyFont="1" applyFill="1" applyBorder="1" applyAlignment="1">
      <alignment horizontal="center"/>
    </xf>
    <xf numFmtId="3" fontId="78" fillId="4" borderId="30" xfId="0" applyNumberFormat="1" applyFont="1" applyFill="1" applyBorder="1" applyAlignment="1">
      <alignment horizontal="right"/>
    </xf>
    <xf numFmtId="0" fontId="78" fillId="4" borderId="8" xfId="0" applyFont="1" applyFill="1" applyBorder="1" applyAlignment="1">
      <alignment horizontal="right"/>
    </xf>
    <xf numFmtId="0" fontId="78" fillId="4" borderId="36" xfId="0" applyFont="1" applyFill="1" applyBorder="1" applyAlignment="1">
      <alignment horizontal="right"/>
    </xf>
    <xf numFmtId="3" fontId="78" fillId="4" borderId="0" xfId="0" applyNumberFormat="1" applyFont="1" applyFill="1" applyBorder="1" applyAlignment="1">
      <alignment horizontal="right"/>
    </xf>
    <xf numFmtId="0" fontId="78" fillId="4" borderId="0" xfId="0" applyFont="1" applyFill="1" applyBorder="1"/>
    <xf numFmtId="0" fontId="78" fillId="4" borderId="18" xfId="0" applyFont="1" applyFill="1" applyBorder="1"/>
    <xf numFmtId="0" fontId="81" fillId="0" borderId="0" xfId="4"/>
    <xf numFmtId="0" fontId="11" fillId="4" borderId="0" xfId="0" applyFont="1" applyFill="1" applyBorder="1" applyAlignment="1">
      <alignment vertical="center"/>
    </xf>
    <xf numFmtId="0" fontId="11" fillId="4" borderId="18" xfId="0" applyFont="1" applyFill="1" applyBorder="1" applyAlignment="1">
      <alignment vertical="center"/>
    </xf>
    <xf numFmtId="164" fontId="11" fillId="4" borderId="31" xfId="0" applyNumberFormat="1" applyFont="1" applyFill="1" applyBorder="1" applyAlignment="1">
      <alignment horizontal="right"/>
    </xf>
    <xf numFmtId="184" fontId="11" fillId="4" borderId="27" xfId="7" applyNumberFormat="1" applyFont="1" applyFill="1" applyBorder="1" applyAlignment="1">
      <alignment horizontal="center" vertical="center"/>
    </xf>
    <xf numFmtId="184" fontId="11" fillId="4" borderId="27" xfId="7" applyNumberFormat="1" applyFont="1" applyFill="1" applyBorder="1" applyAlignment="1">
      <alignment horizontal="right" vertical="center"/>
    </xf>
    <xf numFmtId="184" fontId="11" fillId="4" borderId="18" xfId="7" applyNumberFormat="1" applyFont="1" applyFill="1" applyBorder="1" applyAlignment="1">
      <alignment horizontal="right" vertical="center"/>
    </xf>
    <xf numFmtId="0" fontId="68" fillId="0" borderId="0" xfId="0" applyNumberFormat="1" applyFont="1"/>
    <xf numFmtId="3" fontId="11" fillId="4" borderId="31" xfId="0" applyNumberFormat="1" applyFont="1" applyFill="1" applyBorder="1" applyAlignment="1">
      <alignment horizontal="right"/>
    </xf>
    <xf numFmtId="3" fontId="11" fillId="4" borderId="31" xfId="2" applyNumberFormat="1" applyFont="1" applyFill="1" applyBorder="1" applyAlignment="1">
      <alignment horizontal="right" vertical="center"/>
    </xf>
    <xf numFmtId="3" fontId="48" fillId="4" borderId="31" xfId="0" applyNumberFormat="1" applyFont="1" applyFill="1" applyBorder="1" applyAlignment="1">
      <alignment horizontal="right"/>
    </xf>
    <xf numFmtId="184" fontId="48" fillId="4" borderId="27" xfId="7" applyNumberFormat="1" applyFont="1" applyFill="1" applyBorder="1" applyAlignment="1">
      <alignment horizontal="center" vertical="center"/>
    </xf>
    <xf numFmtId="3" fontId="48" fillId="4" borderId="31" xfId="0" quotePrefix="1" applyNumberFormat="1" applyFont="1" applyFill="1" applyBorder="1" applyAlignment="1">
      <alignment horizontal="right"/>
    </xf>
    <xf numFmtId="184" fontId="48" fillId="4" borderId="18" xfId="7" applyNumberFormat="1" applyFont="1" applyFill="1" applyBorder="1" applyAlignment="1">
      <alignment horizontal="right" vertical="center"/>
    </xf>
    <xf numFmtId="0" fontId="22" fillId="0" borderId="0" xfId="0" applyNumberFormat="1" applyFont="1"/>
    <xf numFmtId="0" fontId="11" fillId="4" borderId="18" xfId="0" applyFont="1" applyFill="1" applyBorder="1" applyAlignment="1">
      <alignment horizontal="center" vertical="center"/>
    </xf>
    <xf numFmtId="3" fontId="11" fillId="4" borderId="31" xfId="1" applyNumberFormat="1" applyFont="1" applyFill="1" applyBorder="1" applyAlignment="1">
      <alignment horizontal="right" vertical="center"/>
    </xf>
    <xf numFmtId="184" fontId="17" fillId="4" borderId="18" xfId="7" applyNumberFormat="1" applyFont="1" applyFill="1" applyBorder="1" applyAlignment="1">
      <alignment horizontal="right" vertical="center"/>
    </xf>
    <xf numFmtId="3" fontId="68" fillId="0" borderId="0" xfId="0" applyNumberFormat="1" applyFont="1"/>
    <xf numFmtId="0" fontId="11" fillId="4" borderId="0" xfId="0" applyFont="1" applyFill="1" applyBorder="1" applyAlignment="1">
      <alignment horizontal="center" vertical="center"/>
    </xf>
    <xf numFmtId="3" fontId="11" fillId="4" borderId="31" xfId="0" quotePrefix="1" applyNumberFormat="1" applyFont="1" applyFill="1" applyBorder="1" applyAlignment="1">
      <alignment horizontal="right"/>
    </xf>
    <xf numFmtId="164" fontId="11" fillId="4" borderId="31" xfId="1" applyNumberFormat="1" applyFont="1" applyFill="1" applyBorder="1" applyAlignment="1">
      <alignment horizontal="right" vertical="center"/>
    </xf>
    <xf numFmtId="184" fontId="11" fillId="4" borderId="0" xfId="7" quotePrefix="1" applyNumberFormat="1" applyFont="1" applyFill="1" applyBorder="1" applyAlignment="1">
      <alignment horizontal="right" vertical="center"/>
    </xf>
    <xf numFmtId="164" fontId="11" fillId="4" borderId="0" xfId="2" applyNumberFormat="1" applyFont="1" applyFill="1" applyBorder="1" applyAlignment="1">
      <alignment horizontal="right" vertical="center"/>
    </xf>
    <xf numFmtId="9" fontId="4" fillId="4" borderId="21" xfId="7" applyFont="1" applyFill="1" applyBorder="1" applyAlignment="1">
      <alignment horizontal="center"/>
    </xf>
    <xf numFmtId="3" fontId="4" fillId="4" borderId="32" xfId="0" applyNumberFormat="1" applyFont="1" applyFill="1" applyBorder="1" applyAlignment="1">
      <alignment horizontal="right"/>
    </xf>
    <xf numFmtId="184" fontId="4" fillId="4" borderId="21" xfId="7" applyNumberFormat="1" applyFont="1" applyFill="1" applyBorder="1" applyAlignment="1">
      <alignment horizontal="center"/>
    </xf>
    <xf numFmtId="184" fontId="4" fillId="4" borderId="37" xfId="7" applyNumberFormat="1" applyFont="1" applyFill="1" applyBorder="1" applyAlignment="1">
      <alignment horizontal="center"/>
    </xf>
    <xf numFmtId="0" fontId="4" fillId="4" borderId="21" xfId="0" applyFont="1" applyFill="1" applyBorder="1" applyAlignment="1">
      <alignment horizontal="right"/>
    </xf>
    <xf numFmtId="0" fontId="4" fillId="4" borderId="37" xfId="0" applyFont="1" applyFill="1" applyBorder="1" applyAlignment="1">
      <alignment horizontal="right"/>
    </xf>
    <xf numFmtId="3" fontId="4" fillId="4" borderId="21" xfId="0" applyNumberFormat="1" applyFont="1" applyFill="1" applyBorder="1" applyAlignment="1">
      <alignment horizontal="right"/>
    </xf>
    <xf numFmtId="1" fontId="4" fillId="0" borderId="0" xfId="0" applyNumberFormat="1" applyFont="1" applyFill="1"/>
    <xf numFmtId="227" fontId="4" fillId="0" borderId="0" xfId="0" applyNumberFormat="1" applyFont="1" applyFill="1"/>
    <xf numFmtId="0" fontId="79" fillId="0" borderId="0" xfId="0" applyFont="1" applyFill="1" applyBorder="1" applyAlignment="1">
      <alignment vertical="center"/>
    </xf>
    <xf numFmtId="3" fontId="4" fillId="0" borderId="0" xfId="0" applyNumberFormat="1" applyFont="1" applyFill="1" applyAlignment="1">
      <alignment vertical="center"/>
    </xf>
    <xf numFmtId="0" fontId="79" fillId="0" borderId="0" xfId="0" applyFont="1" applyAlignment="1">
      <alignment vertical="top"/>
    </xf>
    <xf numFmtId="3" fontId="0" fillId="0" borderId="0" xfId="0" applyNumberFormat="1" applyAlignment="1">
      <alignment vertical="top"/>
    </xf>
    <xf numFmtId="0" fontId="8" fillId="0" borderId="0" xfId="0" applyFont="1" applyBorder="1" applyAlignment="1">
      <alignment vertical="center"/>
    </xf>
    <xf numFmtId="3" fontId="4" fillId="0" borderId="0" xfId="0" applyNumberFormat="1" applyFont="1" applyFill="1" applyAlignment="1">
      <alignment vertical="top"/>
    </xf>
    <xf numFmtId="0" fontId="79" fillId="0" borderId="0" xfId="0" applyFont="1" applyBorder="1" applyAlignment="1">
      <alignment vertical="center"/>
    </xf>
    <xf numFmtId="218"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24" fillId="2" borderId="0" xfId="0" applyFont="1" applyFill="1" applyBorder="1" applyAlignment="1">
      <alignment horizontal="centerContinuous"/>
    </xf>
    <xf numFmtId="0" fontId="40" fillId="2" borderId="5" xfId="0" applyFont="1" applyFill="1" applyBorder="1" applyAlignment="1">
      <alignment horizontal="centerContinuous"/>
    </xf>
    <xf numFmtId="0" fontId="4" fillId="3" borderId="6" xfId="0" applyFont="1" applyFill="1" applyBorder="1" applyAlignment="1">
      <alignment vertical="center"/>
    </xf>
    <xf numFmtId="0" fontId="4" fillId="3" borderId="30" xfId="0" applyFont="1" applyFill="1" applyBorder="1" applyAlignment="1">
      <alignment horizontal="centerContinuous" vertical="center"/>
    </xf>
    <xf numFmtId="0" fontId="4" fillId="3" borderId="8" xfId="0" applyFont="1" applyFill="1" applyBorder="1" applyAlignment="1">
      <alignment horizontal="centerContinuous" vertical="center"/>
    </xf>
    <xf numFmtId="0" fontId="9" fillId="3" borderId="30" xfId="0" applyFont="1" applyFill="1" applyBorder="1" applyAlignment="1">
      <alignment horizontal="centerContinuous" vertical="center"/>
    </xf>
    <xf numFmtId="0" fontId="9" fillId="3" borderId="9" xfId="0" applyFont="1" applyFill="1" applyBorder="1" applyAlignment="1">
      <alignment horizontal="centerContinuous" vertical="center"/>
    </xf>
    <xf numFmtId="0" fontId="4" fillId="3" borderId="4" xfId="0" applyFont="1" applyFill="1" applyBorder="1" applyAlignment="1">
      <alignment vertical="center"/>
    </xf>
    <xf numFmtId="0" fontId="4" fillId="3" borderId="31" xfId="0" applyFont="1" applyFill="1" applyBorder="1" applyAlignment="1">
      <alignment horizontal="centerContinuous" vertical="center"/>
    </xf>
    <xf numFmtId="0" fontId="9" fillId="3" borderId="31" xfId="0" applyFont="1" applyFill="1" applyBorder="1" applyAlignment="1">
      <alignment horizontal="centerContinuous" vertical="center"/>
    </xf>
    <xf numFmtId="0" fontId="9" fillId="3" borderId="5" xfId="0" applyFont="1" applyFill="1" applyBorder="1" applyAlignment="1">
      <alignment horizontal="centerContinuous" vertical="center"/>
    </xf>
    <xf numFmtId="49" fontId="17" fillId="3" borderId="28" xfId="0" applyNumberFormat="1" applyFont="1" applyFill="1" applyBorder="1" applyAlignment="1">
      <alignment horizontal="centerContinuous" vertical="center"/>
    </xf>
    <xf numFmtId="49" fontId="17" fillId="3" borderId="21" xfId="0" applyNumberFormat="1" applyFont="1" applyFill="1" applyBorder="1" applyAlignment="1">
      <alignment horizontal="centerContinuous" vertical="center"/>
    </xf>
    <xf numFmtId="49" fontId="17" fillId="3" borderId="11" xfId="0" applyNumberFormat="1" applyFont="1" applyFill="1" applyBorder="1" applyAlignment="1">
      <alignment horizontal="centerContinuous" vertical="center"/>
    </xf>
    <xf numFmtId="199" fontId="4" fillId="4" borderId="31" xfId="0" applyNumberFormat="1" applyFont="1" applyFill="1" applyBorder="1" applyAlignment="1">
      <alignment horizontal="center"/>
    </xf>
    <xf numFmtId="199" fontId="4" fillId="4" borderId="5" xfId="0" applyNumberFormat="1" applyFont="1" applyFill="1" applyBorder="1" applyAlignment="1">
      <alignment horizontal="center"/>
    </xf>
    <xf numFmtId="0" fontId="4" fillId="4" borderId="0" xfId="0" applyFont="1" applyFill="1"/>
    <xf numFmtId="7" fontId="21" fillId="4" borderId="31" xfId="2" applyNumberFormat="1" applyFont="1" applyFill="1" applyBorder="1" applyAlignment="1">
      <alignment horizontal="center" vertical="center"/>
    </xf>
    <xf numFmtId="7" fontId="21" fillId="4" borderId="0" xfId="2" applyNumberFormat="1" applyFont="1" applyFill="1" applyBorder="1" applyAlignment="1">
      <alignment horizontal="center" vertical="center"/>
    </xf>
    <xf numFmtId="0" fontId="21" fillId="4" borderId="31" xfId="0" applyNumberFormat="1" applyFont="1" applyFill="1" applyBorder="1" applyAlignment="1">
      <alignment horizontal="center" vertical="center"/>
    </xf>
    <xf numFmtId="0" fontId="21" fillId="4" borderId="5" xfId="0" applyNumberFormat="1" applyFont="1" applyFill="1" applyBorder="1" applyAlignment="1">
      <alignment horizontal="center" vertical="center"/>
    </xf>
    <xf numFmtId="0" fontId="4" fillId="4" borderId="4" xfId="0" applyFont="1" applyFill="1" applyBorder="1" applyAlignment="1">
      <alignment horizontal="centerContinuous" vertical="center"/>
    </xf>
    <xf numFmtId="0" fontId="4" fillId="4" borderId="0" xfId="0" applyFont="1" applyFill="1" applyBorder="1" applyAlignment="1">
      <alignment horizontal="centerContinuous" vertical="center"/>
    </xf>
    <xf numFmtId="0" fontId="4" fillId="4" borderId="10" xfId="0" applyFont="1" applyFill="1" applyBorder="1" applyAlignment="1">
      <alignment horizontal="centerContinuous" vertical="center"/>
    </xf>
    <xf numFmtId="224" fontId="21" fillId="4" borderId="31" xfId="0" applyNumberFormat="1" applyFont="1" applyFill="1" applyBorder="1" applyAlignment="1">
      <alignment horizontal="center" vertical="center"/>
    </xf>
    <xf numFmtId="224" fontId="21" fillId="4" borderId="5" xfId="0" applyNumberFormat="1" applyFont="1" applyFill="1" applyBorder="1" applyAlignment="1">
      <alignment horizontal="center" vertical="center"/>
    </xf>
    <xf numFmtId="7" fontId="21" fillId="4" borderId="31" xfId="2" applyNumberFormat="1" applyFont="1" applyFill="1" applyBorder="1" applyAlignment="1">
      <alignment horizontal="right" vertical="center"/>
    </xf>
    <xf numFmtId="7" fontId="21" fillId="4" borderId="5" xfId="2" applyNumberFormat="1" applyFont="1" applyFill="1" applyBorder="1" applyAlignment="1">
      <alignment horizontal="center" vertical="center"/>
    </xf>
    <xf numFmtId="224" fontId="21" fillId="4" borderId="31" xfId="0" applyNumberFormat="1" applyFont="1" applyFill="1" applyBorder="1" applyAlignment="1">
      <alignment horizontal="right" vertical="center"/>
    </xf>
    <xf numFmtId="224" fontId="21" fillId="3" borderId="31" xfId="0" applyNumberFormat="1" applyFont="1" applyFill="1" applyBorder="1" applyAlignment="1">
      <alignment horizontal="right" vertical="center"/>
    </xf>
    <xf numFmtId="224" fontId="21" fillId="3" borderId="0" xfId="0" applyNumberFormat="1" applyFont="1" applyFill="1" applyBorder="1" applyAlignment="1">
      <alignment horizontal="center" vertical="center"/>
    </xf>
    <xf numFmtId="224" fontId="21" fillId="3" borderId="5" xfId="0" applyNumberFormat="1" applyFont="1" applyFill="1" applyBorder="1" applyAlignment="1">
      <alignment horizontal="center" vertical="center"/>
    </xf>
    <xf numFmtId="0" fontId="4" fillId="3" borderId="31" xfId="0" applyFont="1" applyFill="1" applyBorder="1"/>
    <xf numFmtId="7" fontId="21" fillId="3" borderId="0" xfId="2" applyNumberFormat="1" applyFont="1" applyFill="1" applyBorder="1" applyAlignment="1">
      <alignment horizontal="center" vertical="center"/>
    </xf>
    <xf numFmtId="7" fontId="21" fillId="3" borderId="5" xfId="2" applyNumberFormat="1" applyFont="1" applyFill="1" applyBorder="1" applyAlignment="1">
      <alignment horizontal="center" vertical="center"/>
    </xf>
    <xf numFmtId="224" fontId="21" fillId="3" borderId="31" xfId="0" applyNumberFormat="1" applyFont="1" applyFill="1" applyBorder="1" applyAlignment="1">
      <alignment horizontal="center" vertical="center"/>
    </xf>
    <xf numFmtId="7" fontId="21" fillId="3" borderId="31" xfId="2" applyNumberFormat="1" applyFont="1" applyFill="1" applyBorder="1" applyAlignment="1">
      <alignment horizontal="right" vertical="center"/>
    </xf>
    <xf numFmtId="0" fontId="15" fillId="3" borderId="33" xfId="0" applyFont="1" applyFill="1" applyBorder="1" applyAlignment="1">
      <alignment vertical="center"/>
    </xf>
    <xf numFmtId="0" fontId="15" fillId="3" borderId="15" xfId="0" applyFont="1" applyFill="1" applyBorder="1" applyAlignment="1">
      <alignment vertical="center"/>
    </xf>
    <xf numFmtId="0" fontId="15" fillId="3" borderId="39" xfId="0" applyFont="1" applyFill="1" applyBorder="1" applyAlignment="1">
      <alignment vertical="center"/>
    </xf>
    <xf numFmtId="199" fontId="68" fillId="3" borderId="35" xfId="0" applyNumberFormat="1" applyFont="1" applyFill="1" applyBorder="1" applyAlignment="1">
      <alignment horizontal="center" vertical="center"/>
    </xf>
    <xf numFmtId="199" fontId="68" fillId="3" borderId="15" xfId="0" applyNumberFormat="1" applyFont="1" applyFill="1" applyBorder="1" applyAlignment="1">
      <alignment horizontal="center" vertical="center"/>
    </xf>
    <xf numFmtId="199" fontId="68" fillId="3" borderId="16" xfId="0" applyNumberFormat="1" applyFont="1" applyFill="1" applyBorder="1" applyAlignment="1">
      <alignment horizontal="center" vertical="center"/>
    </xf>
    <xf numFmtId="0" fontId="68" fillId="0" borderId="0" xfId="0" applyFont="1" applyBorder="1" applyAlignment="1">
      <alignment vertical="center"/>
    </xf>
    <xf numFmtId="0" fontId="7" fillId="2" borderId="28" xfId="0" applyFont="1" applyFill="1" applyBorder="1" applyAlignment="1">
      <alignment horizontal="left"/>
    </xf>
    <xf numFmtId="0" fontId="68" fillId="2" borderId="21" xfId="0" applyFont="1" applyFill="1" applyBorder="1" applyAlignment="1">
      <alignment horizontal="centerContinuous"/>
    </xf>
    <xf numFmtId="0" fontId="4" fillId="3" borderId="8" xfId="0" applyFont="1" applyFill="1" applyBorder="1" applyAlignment="1">
      <alignment horizontal="left" vertical="center"/>
    </xf>
    <xf numFmtId="0" fontId="9" fillId="3" borderId="56" xfId="0" applyFont="1" applyFill="1" applyBorder="1" applyAlignment="1">
      <alignment horizontal="centerContinuous" vertical="center"/>
    </xf>
    <xf numFmtId="0" fontId="9" fillId="3" borderId="57" xfId="0" applyFont="1" applyFill="1" applyBorder="1" applyAlignment="1">
      <alignment horizontal="centerContinuous" vertical="center"/>
    </xf>
    <xf numFmtId="0" fontId="17" fillId="3" borderId="57" xfId="0" applyFont="1" applyFill="1" applyBorder="1" applyAlignment="1">
      <alignment horizontal="center" vertical="center"/>
    </xf>
    <xf numFmtId="49" fontId="17" fillId="3" borderId="4" xfId="0" applyNumberFormat="1" applyFont="1" applyFill="1" applyBorder="1" applyAlignment="1">
      <alignment horizontal="centerContinuous" vertical="center"/>
    </xf>
    <xf numFmtId="0" fontId="21" fillId="3" borderId="0" xfId="0" applyFont="1" applyFill="1" applyBorder="1" applyAlignment="1">
      <alignment horizontal="centerContinuous" vertical="center"/>
    </xf>
    <xf numFmtId="0" fontId="7" fillId="3" borderId="57" xfId="0" applyFont="1" applyFill="1" applyBorder="1" applyAlignment="1">
      <alignment horizontal="center" vertical="center"/>
    </xf>
    <xf numFmtId="0" fontId="4" fillId="3" borderId="28" xfId="0" applyFont="1" applyFill="1" applyBorder="1" applyAlignment="1">
      <alignment vertical="top"/>
    </xf>
    <xf numFmtId="0" fontId="9" fillId="3" borderId="58" xfId="0" applyFont="1" applyFill="1" applyBorder="1" applyAlignment="1">
      <alignment vertical="top"/>
    </xf>
    <xf numFmtId="0" fontId="15" fillId="4" borderId="6" xfId="0" applyFont="1" applyFill="1" applyBorder="1" applyAlignment="1">
      <alignment vertical="center"/>
    </xf>
    <xf numFmtId="0" fontId="11" fillId="4" borderId="17" xfId="0" applyFont="1" applyFill="1" applyBorder="1" applyAlignment="1">
      <alignment vertical="center"/>
    </xf>
    <xf numFmtId="199" fontId="68" fillId="4" borderId="57" xfId="0" applyNumberFormat="1" applyFont="1" applyFill="1" applyBorder="1" applyAlignment="1">
      <alignment horizontal="center" vertical="center"/>
    </xf>
    <xf numFmtId="0" fontId="4" fillId="4" borderId="18" xfId="0" applyFont="1" applyFill="1" applyBorder="1" applyAlignment="1">
      <alignment vertical="center"/>
    </xf>
    <xf numFmtId="7" fontId="4" fillId="4" borderId="57" xfId="2" applyNumberFormat="1" applyFont="1" applyFill="1" applyBorder="1" applyAlignment="1">
      <alignment horizontal="center" vertical="center"/>
    </xf>
    <xf numFmtId="7" fontId="68" fillId="4" borderId="57" xfId="2" applyNumberFormat="1" applyFont="1" applyFill="1" applyBorder="1" applyAlignment="1">
      <alignment horizontal="center" vertical="center"/>
    </xf>
    <xf numFmtId="7" fontId="68" fillId="4" borderId="59" xfId="2" applyNumberFormat="1" applyFont="1" applyFill="1" applyBorder="1" applyAlignment="1">
      <alignment horizontal="center" vertical="center"/>
    </xf>
    <xf numFmtId="0" fontId="82" fillId="0" borderId="0" xfId="0" applyFont="1" applyAlignment="1">
      <alignment horizontal="centerContinuous"/>
    </xf>
    <xf numFmtId="0" fontId="17" fillId="0" borderId="0" xfId="0" applyFont="1" applyFill="1" applyBorder="1" applyAlignment="1">
      <alignment horizontal="center" vertical="center"/>
    </xf>
    <xf numFmtId="0" fontId="4" fillId="0" borderId="0" xfId="0" applyFont="1" applyFill="1" applyBorder="1" applyAlignment="1">
      <alignment horizontal="center"/>
    </xf>
    <xf numFmtId="0" fontId="18" fillId="0" borderId="0" xfId="0" applyFont="1" applyFill="1" applyBorder="1" applyAlignment="1">
      <alignment horizontal="center" vertical="center"/>
    </xf>
    <xf numFmtId="0" fontId="11" fillId="0" borderId="0" xfId="0" applyFont="1" applyBorder="1" applyAlignment="1">
      <alignment horizontal="right" vertical="center" indent="1"/>
    </xf>
    <xf numFmtId="0" fontId="4" fillId="4" borderId="0" xfId="0" applyFont="1" applyFill="1" applyBorder="1" applyAlignment="1">
      <alignment vertical="center"/>
    </xf>
    <xf numFmtId="0" fontId="7" fillId="0" borderId="0" xfId="0" applyFont="1" applyBorder="1"/>
    <xf numFmtId="187" fontId="3" fillId="4" borderId="0" xfId="7" applyNumberFormat="1" applyFont="1" applyFill="1" applyBorder="1" applyAlignment="1">
      <alignment horizontal="center"/>
    </xf>
    <xf numFmtId="37" fontId="3" fillId="4" borderId="31" xfId="1" applyNumberFormat="1" applyFont="1" applyFill="1" applyBorder="1" applyAlignment="1">
      <alignment horizontal="right" vertical="center"/>
    </xf>
    <xf numFmtId="0" fontId="22" fillId="4" borderId="18" xfId="0" applyFont="1" applyFill="1" applyBorder="1" applyAlignment="1">
      <alignment horizontal="left" vertical="center"/>
    </xf>
    <xf numFmtId="1" fontId="4" fillId="4" borderId="0" xfId="0" applyNumberFormat="1" applyFont="1" applyFill="1" applyBorder="1" applyAlignment="1">
      <alignment horizontal="center" vertical="center"/>
    </xf>
    <xf numFmtId="1" fontId="4" fillId="4" borderId="0" xfId="0" applyNumberFormat="1" applyFont="1" applyFill="1" applyBorder="1" applyAlignment="1">
      <alignment horizontal="right" vertical="center" indent="5"/>
    </xf>
    <xf numFmtId="1" fontId="4" fillId="4" borderId="15" xfId="0" applyNumberFormat="1" applyFont="1" applyFill="1" applyBorder="1" applyAlignment="1">
      <alignment horizontal="right" vertical="center" indent="5"/>
    </xf>
    <xf numFmtId="170" fontId="3" fillId="0" borderId="0" xfId="1" applyNumberFormat="1" applyFont="1" applyFill="1" applyBorder="1" applyAlignment="1">
      <alignment horizontal="right"/>
    </xf>
    <xf numFmtId="187" fontId="3" fillId="4" borderId="18" xfId="7" applyNumberFormat="1" applyFont="1" applyFill="1" applyBorder="1" applyAlignment="1">
      <alignment horizontal="center"/>
    </xf>
    <xf numFmtId="205" fontId="3" fillId="4" borderId="0" xfId="7" quotePrefix="1" applyNumberFormat="1" applyFont="1" applyFill="1" applyBorder="1" applyAlignment="1">
      <alignment horizontal="center"/>
    </xf>
    <xf numFmtId="10" fontId="3" fillId="4" borderId="5" xfId="0" applyNumberFormat="1" applyFont="1" applyFill="1" applyBorder="1" applyAlignment="1">
      <alignment horizontal="right" vertical="center" indent="5"/>
    </xf>
    <xf numFmtId="9" fontId="4" fillId="4" borderId="0" xfId="0" applyNumberFormat="1" applyFont="1" applyFill="1" applyBorder="1" applyAlignment="1">
      <alignment horizontal="center" vertical="center"/>
    </xf>
    <xf numFmtId="3" fontId="68" fillId="4" borderId="31" xfId="2" applyNumberFormat="1" applyFont="1" applyFill="1" applyBorder="1" applyAlignment="1">
      <alignment vertical="center"/>
    </xf>
    <xf numFmtId="188" fontId="68" fillId="4" borderId="27" xfId="0" applyNumberFormat="1" applyFont="1" applyFill="1" applyBorder="1" applyAlignment="1">
      <alignment horizontal="right" vertical="center"/>
    </xf>
    <xf numFmtId="164" fontId="68" fillId="4" borderId="31" xfId="2" applyNumberFormat="1" applyFont="1" applyFill="1" applyBorder="1" applyAlignment="1">
      <alignment vertical="center"/>
    </xf>
    <xf numFmtId="164" fontId="68" fillId="4" borderId="0" xfId="0" applyNumberFormat="1" applyFont="1" applyFill="1" applyBorder="1" applyAlignment="1">
      <alignment horizontal="right" vertical="center"/>
    </xf>
    <xf numFmtId="3" fontId="68" fillId="4" borderId="31" xfId="0" applyNumberFormat="1" applyFont="1" applyFill="1" applyBorder="1" applyAlignment="1">
      <alignment vertical="center"/>
    </xf>
    <xf numFmtId="3" fontId="68" fillId="4" borderId="0" xfId="0" applyNumberFormat="1" applyFont="1" applyFill="1" applyBorder="1" applyAlignment="1">
      <alignment vertical="center"/>
    </xf>
    <xf numFmtId="188" fontId="3" fillId="4" borderId="27" xfId="0" applyNumberFormat="1" applyFont="1" applyFill="1" applyBorder="1" applyAlignment="1">
      <alignment horizontal="left" vertical="center"/>
    </xf>
    <xf numFmtId="188" fontId="68" fillId="4" borderId="18" xfId="0" applyNumberFormat="1" applyFont="1" applyFill="1" applyBorder="1" applyAlignment="1">
      <alignment horizontal="right" vertical="center"/>
    </xf>
    <xf numFmtId="164" fontId="68" fillId="4" borderId="0" xfId="2" applyNumberFormat="1" applyFont="1" applyFill="1" applyBorder="1" applyAlignment="1">
      <alignment vertical="center"/>
    </xf>
    <xf numFmtId="0" fontId="18" fillId="0" borderId="0" xfId="0" applyFont="1" applyFill="1" applyBorder="1" applyAlignment="1">
      <alignment vertical="center"/>
    </xf>
    <xf numFmtId="0" fontId="18" fillId="0" borderId="0" xfId="0" applyFont="1" applyBorder="1" applyAlignment="1">
      <alignment horizontal="center" vertical="center"/>
    </xf>
    <xf numFmtId="3" fontId="0" fillId="0" borderId="0" xfId="0" applyNumberFormat="1" applyBorder="1"/>
    <xf numFmtId="168" fontId="17" fillId="10" borderId="0" xfId="0" applyNumberFormat="1" applyFont="1" applyFill="1" applyBorder="1" applyAlignment="1">
      <alignment horizontal="right" vertical="center"/>
    </xf>
    <xf numFmtId="49" fontId="18" fillId="4" borderId="0" xfId="7" quotePrefix="1" applyNumberFormat="1" applyFont="1" applyFill="1" applyBorder="1" applyAlignment="1">
      <alignment horizontal="right" vertical="center"/>
    </xf>
    <xf numFmtId="171" fontId="21" fillId="4" borderId="27" xfId="1" applyNumberFormat="1" applyFont="1" applyFill="1" applyBorder="1" applyAlignment="1">
      <alignment vertical="center"/>
    </xf>
    <xf numFmtId="184" fontId="21" fillId="4" borderId="27" xfId="1" applyNumberFormat="1" applyFont="1" applyFill="1" applyBorder="1" applyAlignment="1">
      <alignment vertical="center"/>
    </xf>
    <xf numFmtId="0" fontId="0" fillId="11" borderId="31" xfId="0" applyFill="1" applyBorder="1"/>
    <xf numFmtId="205" fontId="3" fillId="0" borderId="0" xfId="7" applyNumberFormat="1" applyFont="1" applyFill="1" applyBorder="1" applyAlignment="1">
      <alignment horizontal="center"/>
    </xf>
    <xf numFmtId="0" fontId="11" fillId="0" borderId="0" xfId="0" applyFont="1" applyFill="1" applyBorder="1" applyAlignment="1">
      <alignment horizontal="center"/>
    </xf>
    <xf numFmtId="0" fontId="4" fillId="3" borderId="10" xfId="0" applyFont="1" applyFill="1" applyBorder="1" applyAlignment="1">
      <alignment horizontal="center" vertical="center"/>
    </xf>
    <xf numFmtId="0" fontId="4" fillId="3" borderId="0" xfId="0" applyFont="1" applyFill="1" applyBorder="1" applyAlignment="1">
      <alignment horizontal="center" vertical="center"/>
    </xf>
    <xf numFmtId="0" fontId="4" fillId="4" borderId="4" xfId="0" applyFont="1" applyFill="1" applyBorder="1" applyAlignment="1">
      <alignment horizontal="left" vertical="center"/>
    </xf>
    <xf numFmtId="0" fontId="4" fillId="0" borderId="4" xfId="0" applyFont="1" applyFill="1" applyBorder="1" applyAlignment="1">
      <alignment horizontal="center" vertical="center"/>
    </xf>
    <xf numFmtId="0" fontId="28" fillId="0" borderId="0" xfId="0" applyFont="1" applyFill="1" applyBorder="1" applyAlignment="1">
      <alignment horizontal="center"/>
    </xf>
    <xf numFmtId="0" fontId="17" fillId="3" borderId="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4" xfId="0" applyFont="1" applyFill="1" applyBorder="1" applyAlignment="1">
      <alignment horizontal="center" vertical="center"/>
    </xf>
    <xf numFmtId="213" fontId="3" fillId="4" borderId="15" xfId="0" applyNumberFormat="1" applyFont="1" applyFill="1" applyBorder="1" applyAlignment="1">
      <alignment horizontal="right" vertical="center"/>
    </xf>
    <xf numFmtId="216" fontId="4" fillId="4" borderId="0" xfId="0" applyNumberFormat="1" applyFont="1" applyFill="1" applyBorder="1" applyAlignment="1">
      <alignment horizontal="right" vertical="center" indent="1"/>
    </xf>
    <xf numFmtId="217" fontId="3" fillId="4" borderId="5" xfId="0" applyNumberFormat="1" applyFont="1" applyFill="1" applyBorder="1" applyAlignment="1">
      <alignment vertical="center"/>
    </xf>
    <xf numFmtId="171" fontId="0" fillId="0" borderId="0" xfId="1" applyNumberFormat="1" applyFont="1"/>
    <xf numFmtId="43" fontId="0" fillId="0" borderId="0" xfId="1" applyFont="1"/>
    <xf numFmtId="177" fontId="4" fillId="4" borderId="5" xfId="0" applyNumberFormat="1" applyFont="1" applyFill="1" applyBorder="1" applyAlignment="1">
      <alignment horizontal="right" vertical="center"/>
    </xf>
    <xf numFmtId="0" fontId="3" fillId="3" borderId="31" xfId="0" applyFont="1" applyFill="1" applyBorder="1" applyAlignment="1">
      <alignment horizontal="centerContinuous" vertical="center"/>
    </xf>
    <xf numFmtId="0" fontId="26" fillId="4" borderId="0" xfId="0" applyNumberFormat="1" applyFont="1" applyFill="1" applyBorder="1" applyAlignment="1">
      <alignment horizontal="right" vertical="center" indent="3"/>
    </xf>
    <xf numFmtId="164" fontId="68" fillId="4" borderId="0" xfId="0" applyNumberFormat="1" applyFont="1" applyFill="1" applyBorder="1" applyAlignment="1">
      <alignment horizontal="right" vertical="center" indent="3"/>
    </xf>
    <xf numFmtId="3" fontId="68" fillId="4" borderId="0" xfId="0" applyNumberFormat="1" applyFont="1" applyFill="1" applyBorder="1" applyAlignment="1">
      <alignment horizontal="right" vertical="center" indent="3"/>
    </xf>
    <xf numFmtId="164" fontId="68" fillId="4" borderId="0" xfId="2" applyNumberFormat="1" applyFont="1" applyFill="1" applyBorder="1" applyAlignment="1">
      <alignment horizontal="right" vertical="center" indent="3"/>
    </xf>
    <xf numFmtId="184" fontId="11" fillId="4" borderId="0" xfId="7" applyNumberFormat="1" applyFont="1" applyFill="1" applyBorder="1" applyAlignment="1">
      <alignment horizontal="right" vertical="center" indent="1"/>
    </xf>
    <xf numFmtId="0" fontId="11" fillId="3" borderId="36" xfId="0" applyNumberFormat="1" applyFont="1" applyFill="1" applyBorder="1" applyAlignment="1">
      <alignment horizontal="center"/>
    </xf>
    <xf numFmtId="0" fontId="11" fillId="3" borderId="8" xfId="0" applyNumberFormat="1" applyFont="1" applyFill="1" applyBorder="1" applyAlignment="1">
      <alignment horizontal="center"/>
    </xf>
    <xf numFmtId="0" fontId="11" fillId="3" borderId="10" xfId="0" applyNumberFormat="1" applyFont="1" applyFill="1" applyBorder="1" applyAlignment="1">
      <alignment horizontal="center"/>
    </xf>
    <xf numFmtId="0" fontId="11" fillId="3" borderId="0" xfId="0" applyNumberFormat="1" applyFont="1" applyFill="1" applyBorder="1" applyAlignment="1">
      <alignment horizontal="center"/>
    </xf>
    <xf numFmtId="0" fontId="3" fillId="0" borderId="31" xfId="0" applyFont="1" applyFill="1" applyBorder="1" applyAlignment="1">
      <alignment horizontal="center" vertical="center"/>
    </xf>
    <xf numFmtId="177" fontId="17" fillId="4" borderId="39" xfId="0" applyNumberFormat="1" applyFont="1" applyFill="1" applyBorder="1" applyAlignment="1">
      <alignment vertical="center"/>
    </xf>
    <xf numFmtId="177" fontId="17" fillId="4" borderId="15" xfId="0" applyNumberFormat="1" applyFont="1" applyFill="1" applyBorder="1" applyAlignment="1">
      <alignment vertical="center"/>
    </xf>
    <xf numFmtId="177" fontId="17" fillId="4" borderId="27" xfId="0" applyNumberFormat="1" applyFont="1" applyFill="1" applyBorder="1" applyAlignment="1">
      <alignment vertical="center"/>
    </xf>
    <xf numFmtId="177" fontId="17" fillId="4" borderId="40" xfId="0" applyNumberFormat="1" applyFont="1" applyFill="1" applyBorder="1" applyAlignment="1">
      <alignment vertical="center"/>
    </xf>
    <xf numFmtId="177" fontId="17" fillId="4" borderId="35" xfId="0" applyNumberFormat="1" applyFont="1" applyFill="1" applyBorder="1" applyAlignment="1">
      <alignment vertical="center"/>
    </xf>
    <xf numFmtId="184" fontId="17" fillId="4" borderId="0" xfId="0" quotePrefix="1" applyNumberFormat="1" applyFont="1" applyFill="1" applyBorder="1" applyAlignment="1">
      <alignment horizontal="center" vertical="center"/>
    </xf>
    <xf numFmtId="184" fontId="17" fillId="4" borderId="27" xfId="0" applyNumberFormat="1" applyFont="1" applyFill="1" applyBorder="1" applyAlignment="1">
      <alignment horizontal="center" vertical="center"/>
    </xf>
    <xf numFmtId="184" fontId="17" fillId="4" borderId="40" xfId="0" applyNumberFormat="1" applyFont="1" applyFill="1" applyBorder="1" applyAlignment="1">
      <alignment horizontal="center" vertical="center"/>
    </xf>
    <xf numFmtId="216" fontId="4" fillId="4" borderId="15" xfId="0" applyNumberFormat="1" applyFont="1" applyFill="1" applyBorder="1" applyAlignment="1">
      <alignment horizontal="right" vertical="center" indent="1"/>
    </xf>
    <xf numFmtId="214" fontId="3" fillId="4" borderId="16" xfId="0" applyNumberFormat="1" applyFont="1" applyFill="1" applyBorder="1" applyAlignment="1">
      <alignment vertical="center"/>
    </xf>
    <xf numFmtId="217" fontId="3" fillId="4" borderId="16" xfId="0" applyNumberFormat="1" applyFont="1" applyFill="1" applyBorder="1" applyAlignment="1">
      <alignment vertical="center"/>
    </xf>
    <xf numFmtId="177" fontId="17" fillId="4" borderId="15" xfId="0" applyNumberFormat="1" applyFont="1" applyFill="1" applyBorder="1" applyAlignment="1">
      <alignment horizontal="right" vertical="center"/>
    </xf>
    <xf numFmtId="177" fontId="17" fillId="4" borderId="16" xfId="0" applyNumberFormat="1" applyFont="1" applyFill="1" applyBorder="1" applyAlignment="1">
      <alignment vertical="center"/>
    </xf>
    <xf numFmtId="184" fontId="42" fillId="4" borderId="27" xfId="0" applyNumberFormat="1" applyFont="1" applyFill="1" applyBorder="1" applyAlignment="1">
      <alignment horizontal="right" vertical="center" indent="2"/>
    </xf>
    <xf numFmtId="205" fontId="3" fillId="4" borderId="27" xfId="7" applyNumberFormat="1" applyFont="1" applyFill="1" applyBorder="1" applyAlignment="1">
      <alignment horizontal="center"/>
    </xf>
    <xf numFmtId="205" fontId="3" fillId="4" borderId="27" xfId="7" applyNumberFormat="1" applyFont="1" applyFill="1" applyBorder="1" applyAlignment="1">
      <alignment horizontal="center" vertical="center"/>
    </xf>
    <xf numFmtId="185" fontId="48" fillId="4" borderId="0" xfId="0" applyNumberFormat="1" applyFont="1" applyFill="1" applyBorder="1" applyAlignment="1">
      <alignment vertical="center"/>
    </xf>
    <xf numFmtId="217" fontId="68" fillId="4" borderId="16" xfId="0" applyNumberFormat="1" applyFont="1" applyFill="1" applyBorder="1" applyAlignment="1">
      <alignment vertical="center"/>
    </xf>
    <xf numFmtId="9" fontId="4" fillId="4" borderId="15" xfId="0" applyNumberFormat="1" applyFont="1" applyFill="1" applyBorder="1" applyAlignment="1">
      <alignment horizontal="center" vertical="center"/>
    </xf>
    <xf numFmtId="216" fontId="4" fillId="4" borderId="15" xfId="0" applyNumberFormat="1" applyFont="1" applyFill="1" applyBorder="1" applyAlignment="1">
      <alignment horizontal="right" vertical="center"/>
    </xf>
    <xf numFmtId="184" fontId="68" fillId="4" borderId="0" xfId="0" applyNumberFormat="1" applyFont="1" applyFill="1" applyBorder="1" applyAlignment="1">
      <alignment horizontal="right" vertical="center" indent="4"/>
    </xf>
    <xf numFmtId="187" fontId="48" fillId="4" borderId="0" xfId="7" applyNumberFormat="1" applyFont="1" applyFill="1" applyBorder="1" applyAlignment="1">
      <alignment horizontal="right" vertical="center"/>
    </xf>
    <xf numFmtId="176" fontId="21" fillId="4" borderId="0" xfId="1" applyNumberFormat="1" applyFont="1" applyFill="1" applyBorder="1" applyAlignment="1">
      <alignment horizontal="left" vertical="center" indent="1"/>
    </xf>
    <xf numFmtId="178" fontId="21" fillId="4" borderId="0" xfId="0" applyNumberFormat="1" applyFont="1" applyFill="1" applyBorder="1" applyAlignment="1">
      <alignment horizontal="left" vertical="center" indent="1"/>
    </xf>
    <xf numFmtId="184" fontId="18" fillId="4" borderId="0" xfId="7" quotePrefix="1" applyNumberFormat="1" applyFont="1" applyFill="1" applyBorder="1" applyAlignment="1">
      <alignment horizontal="right" vertical="center"/>
    </xf>
    <xf numFmtId="192" fontId="41" fillId="4" borderId="0" xfId="0" quotePrefix="1" applyNumberFormat="1" applyFont="1" applyFill="1" applyBorder="1" applyAlignment="1">
      <alignment horizontal="right" vertical="center" indent="1"/>
    </xf>
    <xf numFmtId="184" fontId="42" fillId="4" borderId="27" xfId="0" quotePrefix="1" applyNumberFormat="1" applyFont="1" applyFill="1" applyBorder="1" applyAlignment="1">
      <alignment horizontal="right" indent="2"/>
    </xf>
    <xf numFmtId="184" fontId="3" fillId="4" borderId="27" xfId="0" quotePrefix="1" applyNumberFormat="1" applyFont="1" applyFill="1" applyBorder="1" applyAlignment="1">
      <alignment horizontal="right" indent="2"/>
    </xf>
    <xf numFmtId="1" fontId="47" fillId="4" borderId="18" xfId="0" applyNumberFormat="1" applyFont="1" applyFill="1" applyBorder="1" applyAlignment="1">
      <alignment horizontal="right" vertical="center" indent="1"/>
    </xf>
    <xf numFmtId="1" fontId="51" fillId="4" borderId="18" xfId="0" applyNumberFormat="1" applyFont="1" applyFill="1" applyBorder="1" applyAlignment="1">
      <alignment horizontal="right" vertical="center" indent="1"/>
    </xf>
    <xf numFmtId="1" fontId="47" fillId="4" borderId="31" xfId="0" applyNumberFormat="1" applyFont="1" applyFill="1" applyBorder="1" applyAlignment="1">
      <alignment horizontal="right" vertical="center" indent="1"/>
    </xf>
    <xf numFmtId="1" fontId="47" fillId="4" borderId="0" xfId="0" applyNumberFormat="1" applyFont="1" applyFill="1" applyBorder="1" applyAlignment="1">
      <alignment horizontal="right" vertical="center" indent="1"/>
    </xf>
    <xf numFmtId="1" fontId="51" fillId="4" borderId="31" xfId="0" applyNumberFormat="1" applyFont="1" applyFill="1" applyBorder="1" applyAlignment="1">
      <alignment horizontal="right" vertical="center" indent="1"/>
    </xf>
    <xf numFmtId="164" fontId="47" fillId="4" borderId="31" xfId="0" applyNumberFormat="1" applyFont="1" applyFill="1" applyBorder="1" applyAlignment="1">
      <alignment horizontal="right" vertical="center" indent="1"/>
    </xf>
    <xf numFmtId="164" fontId="47" fillId="4" borderId="18" xfId="0" applyNumberFormat="1" applyFont="1" applyFill="1" applyBorder="1" applyAlignment="1">
      <alignment horizontal="right" vertical="center" indent="1"/>
    </xf>
    <xf numFmtId="164" fontId="3" fillId="4" borderId="18" xfId="0" applyNumberFormat="1" applyFont="1" applyFill="1" applyBorder="1" applyAlignment="1">
      <alignment horizontal="right" vertical="center" indent="1"/>
    </xf>
    <xf numFmtId="0" fontId="4" fillId="4" borderId="18" xfId="0" applyFont="1" applyFill="1" applyBorder="1" applyAlignment="1">
      <alignment horizontal="left" vertical="center"/>
    </xf>
    <xf numFmtId="0" fontId="11" fillId="4" borderId="18"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0" xfId="0" applyFont="1" applyFill="1" applyBorder="1" applyAlignment="1">
      <alignment horizontal="center" vertical="center"/>
    </xf>
    <xf numFmtId="0" fontId="5" fillId="2" borderId="18" xfId="0" applyFont="1" applyFill="1" applyBorder="1" applyAlignment="1">
      <alignment horizontal="center" vertical="center"/>
    </xf>
    <xf numFmtId="0" fontId="16" fillId="2" borderId="18" xfId="0" applyFont="1" applyFill="1" applyBorder="1" applyAlignment="1">
      <alignment horizontal="center"/>
    </xf>
    <xf numFmtId="0" fontId="5" fillId="2" borderId="18" xfId="0" applyFont="1" applyFill="1" applyBorder="1" applyAlignment="1">
      <alignment horizontal="center" vertical="top"/>
    </xf>
    <xf numFmtId="0" fontId="4" fillId="4" borderId="10" xfId="0" applyFont="1" applyFill="1" applyBorder="1" applyAlignment="1">
      <alignment horizontal="center" vertical="center"/>
    </xf>
    <xf numFmtId="171" fontId="21" fillId="4" borderId="0" xfId="2" applyNumberFormat="1" applyFont="1" applyFill="1" applyBorder="1" applyAlignment="1">
      <alignment horizontal="right" vertical="center"/>
    </xf>
    <xf numFmtId="184" fontId="21" fillId="4" borderId="0" xfId="2" applyNumberFormat="1" applyFont="1" applyFill="1" applyBorder="1" applyAlignment="1">
      <alignment horizontal="right" vertical="center"/>
    </xf>
    <xf numFmtId="0" fontId="8" fillId="0" borderId="0" xfId="0" applyFont="1" applyBorder="1"/>
    <xf numFmtId="0" fontId="79" fillId="0" borderId="0" xfId="0" applyFont="1"/>
    <xf numFmtId="0" fontId="79" fillId="0" borderId="0" xfId="0" applyFont="1" applyBorder="1"/>
    <xf numFmtId="0" fontId="83" fillId="0" borderId="0" xfId="0" applyFont="1"/>
    <xf numFmtId="173" fontId="3" fillId="4" borderId="32" xfId="1" applyNumberFormat="1" applyFont="1" applyFill="1" applyBorder="1" applyAlignment="1">
      <alignment horizontal="right"/>
    </xf>
    <xf numFmtId="3" fontId="22" fillId="4" borderId="31" xfId="0" applyNumberFormat="1" applyFont="1" applyFill="1" applyBorder="1" applyAlignment="1">
      <alignment vertical="center"/>
    </xf>
    <xf numFmtId="177" fontId="23" fillId="4" borderId="0" xfId="0" applyNumberFormat="1" applyFont="1" applyFill="1" applyBorder="1" applyAlignment="1">
      <alignment horizontal="right" vertical="center"/>
    </xf>
    <xf numFmtId="177" fontId="22" fillId="4" borderId="0" xfId="0" applyNumberFormat="1" applyFont="1" applyFill="1" applyBorder="1" applyAlignment="1">
      <alignment horizontal="right" vertical="center"/>
    </xf>
    <xf numFmtId="0" fontId="4" fillId="4" borderId="17" xfId="0" applyFont="1" applyFill="1" applyBorder="1"/>
    <xf numFmtId="206" fontId="21" fillId="4" borderId="18" xfId="0" applyNumberFormat="1" applyFont="1" applyFill="1" applyBorder="1" applyAlignment="1">
      <alignment vertical="center"/>
    </xf>
    <xf numFmtId="184" fontId="42" fillId="4" borderId="18" xfId="0" applyNumberFormat="1" applyFont="1" applyFill="1" applyBorder="1" applyAlignment="1">
      <alignment horizontal="right" vertical="center" indent="2"/>
    </xf>
    <xf numFmtId="0" fontId="10" fillId="0" borderId="0" xfId="0" quotePrefix="1" applyFont="1" applyBorder="1" applyAlignment="1">
      <alignment vertical="center"/>
    </xf>
    <xf numFmtId="3" fontId="18" fillId="4" borderId="11" xfId="0" applyNumberFormat="1" applyFont="1" applyFill="1" applyBorder="1" applyAlignment="1">
      <alignment vertical="center"/>
    </xf>
    <xf numFmtId="0" fontId="4" fillId="4" borderId="10" xfId="0" applyFont="1" applyFill="1" applyBorder="1" applyAlignment="1">
      <alignment horizontal="center" vertical="center"/>
    </xf>
    <xf numFmtId="0" fontId="4" fillId="11" borderId="31" xfId="0" applyFont="1" applyFill="1" applyBorder="1"/>
    <xf numFmtId="0" fontId="4" fillId="11" borderId="0" xfId="0" applyFont="1" applyFill="1" applyBorder="1"/>
    <xf numFmtId="0" fontId="9" fillId="11" borderId="31" xfId="0" applyFont="1" applyFill="1" applyBorder="1" applyAlignment="1">
      <alignment horizontal="center" vertical="center"/>
    </xf>
    <xf numFmtId="0" fontId="9" fillId="11" borderId="0" xfId="0" applyFont="1" applyFill="1" applyBorder="1" applyAlignment="1">
      <alignment horizontal="center" vertical="center"/>
    </xf>
    <xf numFmtId="3" fontId="4" fillId="11" borderId="0" xfId="0" applyNumberFormat="1" applyFont="1" applyFill="1" applyBorder="1" applyAlignment="1">
      <alignment horizontal="right" vertical="center"/>
    </xf>
    <xf numFmtId="3" fontId="3" fillId="11" borderId="0" xfId="0" applyNumberFormat="1" applyFont="1" applyFill="1" applyBorder="1" applyAlignment="1">
      <alignment vertical="center"/>
    </xf>
    <xf numFmtId="184" fontId="4" fillId="11" borderId="0" xfId="7" applyNumberFormat="1" applyFont="1" applyFill="1" applyBorder="1" applyAlignment="1">
      <alignment horizontal="right" vertical="center"/>
    </xf>
    <xf numFmtId="3" fontId="3" fillId="11" borderId="31" xfId="0" applyNumberFormat="1" applyFont="1" applyFill="1" applyBorder="1" applyAlignment="1">
      <alignment vertical="center"/>
    </xf>
    <xf numFmtId="185" fontId="4" fillId="11" borderId="0" xfId="0" applyNumberFormat="1" applyFont="1" applyFill="1" applyBorder="1" applyAlignment="1">
      <alignment vertical="center"/>
    </xf>
    <xf numFmtId="3" fontId="3" fillId="11" borderId="0" xfId="0" applyNumberFormat="1" applyFont="1" applyFill="1" applyBorder="1" applyAlignment="1">
      <alignment horizontal="right" vertical="center"/>
    </xf>
    <xf numFmtId="3" fontId="42" fillId="11" borderId="0" xfId="0" applyNumberFormat="1" applyFont="1" applyFill="1" applyBorder="1" applyAlignment="1">
      <alignment horizontal="right" vertical="center"/>
    </xf>
    <xf numFmtId="3" fontId="42" fillId="11" borderId="0" xfId="0" applyNumberFormat="1" applyFont="1" applyFill="1" applyBorder="1" applyAlignment="1">
      <alignment vertical="center"/>
    </xf>
    <xf numFmtId="184" fontId="48" fillId="11" borderId="0" xfId="7" applyNumberFormat="1" applyFont="1" applyFill="1" applyBorder="1" applyAlignment="1">
      <alignment horizontal="right" vertical="center"/>
    </xf>
    <xf numFmtId="3" fontId="42" fillId="11" borderId="31" xfId="0" applyNumberFormat="1" applyFont="1" applyFill="1" applyBorder="1" applyAlignment="1">
      <alignment vertical="center"/>
    </xf>
    <xf numFmtId="206" fontId="41" fillId="11" borderId="0" xfId="0" applyNumberFormat="1" applyFont="1" applyFill="1" applyBorder="1" applyAlignment="1">
      <alignment vertical="center"/>
    </xf>
    <xf numFmtId="3" fontId="41" fillId="11" borderId="0" xfId="0" applyNumberFormat="1" applyFont="1" applyFill="1" applyBorder="1" applyAlignment="1">
      <alignment horizontal="right" vertical="center"/>
    </xf>
    <xf numFmtId="0" fontId="57" fillId="11" borderId="32" xfId="0" applyFont="1" applyFill="1" applyBorder="1"/>
    <xf numFmtId="0" fontId="57" fillId="11" borderId="21" xfId="0" applyFont="1" applyFill="1" applyBorder="1"/>
    <xf numFmtId="0" fontId="57" fillId="11" borderId="32" xfId="0" applyFont="1" applyFill="1" applyBorder="1" applyAlignment="1">
      <alignment horizontal="right"/>
    </xf>
    <xf numFmtId="0" fontId="57" fillId="11" borderId="21" xfId="0" applyFont="1" applyFill="1" applyBorder="1" applyAlignment="1">
      <alignment horizontal="right"/>
    </xf>
    <xf numFmtId="0" fontId="4" fillId="4" borderId="4" xfId="0" applyFont="1" applyFill="1" applyBorder="1" applyAlignment="1">
      <alignment horizontal="center" vertical="center"/>
    </xf>
    <xf numFmtId="177" fontId="17" fillId="4" borderId="10" xfId="0" applyNumberFormat="1" applyFont="1" applyFill="1" applyBorder="1" applyAlignment="1">
      <alignment vertical="center"/>
    </xf>
    <xf numFmtId="0" fontId="11" fillId="4" borderId="0" xfId="0" applyNumberFormat="1" applyFont="1" applyFill="1" applyBorder="1" applyAlignment="1">
      <alignment horizontal="center" vertical="center"/>
    </xf>
    <xf numFmtId="206" fontId="4" fillId="4" borderId="27" xfId="0" applyNumberFormat="1" applyFont="1" applyFill="1" applyBorder="1" applyAlignment="1">
      <alignment horizontal="right" vertical="center"/>
    </xf>
    <xf numFmtId="200" fontId="0" fillId="0" borderId="0" xfId="4" applyNumberFormat="1" applyFont="1"/>
    <xf numFmtId="228" fontId="22" fillId="0" borderId="0" xfId="0" applyNumberFormat="1" applyFont="1"/>
    <xf numFmtId="0" fontId="4" fillId="4" borderId="18" xfId="0" applyFont="1" applyFill="1" applyBorder="1" applyAlignment="1">
      <alignment horizontal="left" vertical="center"/>
    </xf>
    <xf numFmtId="0" fontId="17" fillId="3" borderId="0"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0" xfId="0" applyFont="1" applyFill="1" applyBorder="1" applyAlignment="1">
      <alignment horizontal="center" vertical="center"/>
    </xf>
    <xf numFmtId="187" fontId="4" fillId="0" borderId="0" xfId="0" applyNumberFormat="1" applyFont="1"/>
    <xf numFmtId="0" fontId="4" fillId="0" borderId="0" xfId="0" applyFont="1" applyFill="1" applyBorder="1" applyAlignment="1">
      <alignment horizontal="center"/>
    </xf>
    <xf numFmtId="2" fontId="4" fillId="0" borderId="0" xfId="0" applyNumberFormat="1" applyFont="1" applyBorder="1"/>
    <xf numFmtId="164" fontId="3" fillId="4" borderId="0" xfId="0" applyNumberFormat="1" applyFont="1" applyFill="1" applyBorder="1" applyAlignment="1">
      <alignment horizontal="centerContinuous" vertical="center"/>
    </xf>
    <xf numFmtId="164" fontId="3" fillId="4" borderId="5" xfId="0" applyNumberFormat="1" applyFont="1" applyFill="1" applyBorder="1" applyAlignment="1">
      <alignment horizontal="centerContinuous" vertical="center"/>
    </xf>
    <xf numFmtId="3" fontId="3" fillId="4" borderId="5" xfId="0" applyNumberFormat="1" applyFont="1" applyFill="1" applyBorder="1" applyAlignment="1">
      <alignment horizontal="centerContinuous" vertical="center"/>
    </xf>
    <xf numFmtId="3" fontId="3" fillId="4" borderId="0" xfId="0" quotePrefix="1" applyNumberFormat="1" applyFont="1" applyFill="1" applyBorder="1" applyAlignment="1">
      <alignment horizontal="centerContinuous" vertical="center"/>
    </xf>
    <xf numFmtId="3" fontId="4" fillId="0" borderId="0" xfId="0" applyNumberFormat="1" applyFont="1" applyAlignment="1">
      <alignment horizontal="center"/>
    </xf>
    <xf numFmtId="0" fontId="48" fillId="0" borderId="0" xfId="0" applyFont="1" applyFill="1" applyBorder="1" applyAlignment="1">
      <alignment vertical="center"/>
    </xf>
    <xf numFmtId="37" fontId="46" fillId="0" borderId="0" xfId="1" applyNumberFormat="1" applyFont="1" applyFill="1" applyBorder="1" applyAlignment="1">
      <alignment vertical="center"/>
    </xf>
    <xf numFmtId="3" fontId="4" fillId="0" borderId="0" xfId="0" applyNumberFormat="1" applyFont="1" applyFill="1" applyBorder="1" applyAlignment="1">
      <alignment horizontal="center"/>
    </xf>
    <xf numFmtId="3" fontId="4" fillId="11" borderId="39" xfId="1" applyNumberFormat="1" applyFont="1" applyFill="1" applyBorder="1" applyAlignment="1">
      <alignment horizontal="right" vertical="center"/>
    </xf>
    <xf numFmtId="0" fontId="9" fillId="11" borderId="15" xfId="0" applyFont="1" applyFill="1" applyBorder="1" applyAlignment="1">
      <alignment horizontal="center"/>
    </xf>
    <xf numFmtId="3" fontId="3" fillId="11" borderId="35" xfId="1" applyNumberFormat="1" applyFont="1" applyFill="1" applyBorder="1" applyAlignment="1">
      <alignment horizontal="right" vertical="center"/>
    </xf>
    <xf numFmtId="0" fontId="9" fillId="11" borderId="15" xfId="0" applyFont="1" applyFill="1" applyBorder="1" applyAlignment="1"/>
    <xf numFmtId="3" fontId="21" fillId="11" borderId="31" xfId="0" applyNumberFormat="1" applyFont="1" applyFill="1" applyBorder="1" applyAlignment="1">
      <alignment vertical="center"/>
    </xf>
    <xf numFmtId="164" fontId="21" fillId="11" borderId="0" xfId="2" applyNumberFormat="1" applyFont="1" applyFill="1" applyBorder="1" applyAlignment="1">
      <alignment vertical="center"/>
    </xf>
    <xf numFmtId="3" fontId="21" fillId="11" borderId="0" xfId="0" applyNumberFormat="1" applyFont="1" applyFill="1" applyBorder="1" applyAlignment="1">
      <alignment vertical="center"/>
    </xf>
    <xf numFmtId="3" fontId="42" fillId="11" borderId="0" xfId="0" applyNumberFormat="1" applyFont="1" applyFill="1"/>
    <xf numFmtId="3" fontId="48" fillId="11" borderId="31" xfId="0" applyNumberFormat="1" applyFont="1" applyFill="1" applyBorder="1"/>
    <xf numFmtId="3" fontId="42" fillId="11" borderId="10" xfId="0" quotePrefix="1" applyNumberFormat="1" applyFont="1" applyFill="1" applyBorder="1" applyAlignment="1">
      <alignment horizontal="right" vertical="center"/>
    </xf>
    <xf numFmtId="3" fontId="42" fillId="11" borderId="0" xfId="0" quotePrefix="1" applyNumberFormat="1" applyFont="1" applyFill="1" applyBorder="1" applyAlignment="1">
      <alignment horizontal="right" vertical="center"/>
    </xf>
    <xf numFmtId="3" fontId="21" fillId="11" borderId="10" xfId="0" quotePrefix="1" applyNumberFormat="1" applyFont="1" applyFill="1" applyBorder="1" applyAlignment="1">
      <alignment horizontal="right" vertical="center"/>
    </xf>
    <xf numFmtId="3" fontId="21" fillId="11" borderId="0" xfId="0" quotePrefix="1" applyNumberFormat="1" applyFont="1" applyFill="1" applyBorder="1" applyAlignment="1">
      <alignment horizontal="right" vertical="center"/>
    </xf>
    <xf numFmtId="3" fontId="21" fillId="11" borderId="31" xfId="0" applyNumberFormat="1" applyFont="1" applyFill="1" applyBorder="1" applyAlignment="1">
      <alignment horizontal="right" vertical="center"/>
    </xf>
    <xf numFmtId="3" fontId="21" fillId="11" borderId="0" xfId="0" applyNumberFormat="1" applyFont="1" applyFill="1" applyBorder="1" applyAlignment="1">
      <alignment horizontal="right" vertical="center"/>
    </xf>
    <xf numFmtId="164" fontId="21" fillId="11" borderId="0" xfId="0" applyNumberFormat="1" applyFont="1" applyFill="1" applyBorder="1" applyAlignment="1">
      <alignment vertical="center"/>
    </xf>
    <xf numFmtId="3" fontId="21" fillId="11" borderId="32" xfId="0" applyNumberFormat="1" applyFont="1" applyFill="1" applyBorder="1" applyAlignment="1">
      <alignment vertical="center"/>
    </xf>
    <xf numFmtId="3" fontId="21" fillId="11" borderId="21" xfId="0" applyNumberFormat="1" applyFont="1" applyFill="1" applyBorder="1" applyAlignment="1">
      <alignment vertical="center"/>
    </xf>
    <xf numFmtId="1" fontId="0" fillId="0" borderId="0" xfId="0" applyNumberFormat="1"/>
    <xf numFmtId="0" fontId="36" fillId="0" borderId="0" xfId="0" applyFont="1" applyFill="1" applyBorder="1"/>
    <xf numFmtId="168" fontId="17" fillId="11" borderId="15" xfId="0" applyNumberFormat="1" applyFont="1" applyFill="1" applyBorder="1" applyAlignment="1">
      <alignment vertical="center"/>
    </xf>
    <xf numFmtId="193" fontId="17" fillId="11" borderId="35" xfId="0" applyNumberFormat="1" applyFont="1" applyFill="1" applyBorder="1" applyAlignment="1">
      <alignment vertical="center"/>
    </xf>
    <xf numFmtId="168" fontId="17" fillId="11" borderId="35" xfId="0" applyNumberFormat="1" applyFont="1" applyFill="1" applyBorder="1" applyAlignment="1">
      <alignment vertical="center"/>
    </xf>
    <xf numFmtId="0" fontId="4" fillId="0" borderId="27" xfId="0" applyFont="1" applyFill="1" applyBorder="1" applyAlignment="1">
      <alignment vertical="center"/>
    </xf>
    <xf numFmtId="0" fontId="9" fillId="0" borderId="37" xfId="0" applyFont="1" applyFill="1" applyBorder="1"/>
    <xf numFmtId="199" fontId="4" fillId="4" borderId="36" xfId="0" applyNumberFormat="1" applyFont="1" applyFill="1" applyBorder="1"/>
    <xf numFmtId="3" fontId="3" fillId="4" borderId="27" xfId="0" applyNumberFormat="1" applyFont="1" applyFill="1" applyBorder="1" applyAlignment="1">
      <alignment horizontal="centerContinuous" vertical="center"/>
    </xf>
    <xf numFmtId="164" fontId="3" fillId="4" borderId="27" xfId="0" applyNumberFormat="1" applyFont="1" applyFill="1" applyBorder="1" applyAlignment="1">
      <alignment horizontal="centerContinuous" vertical="center"/>
    </xf>
    <xf numFmtId="164" fontId="3" fillId="4" borderId="40" xfId="0" applyNumberFormat="1" applyFont="1" applyFill="1" applyBorder="1" applyAlignment="1">
      <alignment horizontal="centerContinuous" vertical="center"/>
    </xf>
    <xf numFmtId="0" fontId="4" fillId="11" borderId="27" xfId="0" applyFont="1" applyFill="1" applyBorder="1" applyAlignment="1">
      <alignment horizontal="centerContinuous" vertical="center"/>
    </xf>
    <xf numFmtId="164" fontId="4" fillId="4" borderId="31" xfId="2" applyNumberFormat="1" applyFont="1" applyFill="1" applyBorder="1" applyAlignment="1">
      <alignment horizontal="left" vertical="center" indent="4"/>
    </xf>
    <xf numFmtId="3" fontId="0" fillId="0" borderId="0" xfId="0" applyNumberFormat="1" applyAlignment="1"/>
    <xf numFmtId="1" fontId="68" fillId="0" borderId="0" xfId="0" applyNumberFormat="1" applyFont="1"/>
    <xf numFmtId="0" fontId="18" fillId="4" borderId="13" xfId="0" applyFont="1" applyFill="1" applyBorder="1" applyAlignment="1">
      <alignment horizontal="center"/>
    </xf>
    <xf numFmtId="0" fontId="82" fillId="11" borderId="64" xfId="0" applyFont="1" applyFill="1" applyBorder="1" applyAlignment="1">
      <alignment horizontal="centerContinuous"/>
    </xf>
    <xf numFmtId="0" fontId="82" fillId="11" borderId="23" xfId="0" applyFont="1" applyFill="1" applyBorder="1" applyAlignment="1">
      <alignment horizontal="centerContinuous"/>
    </xf>
    <xf numFmtId="0" fontId="82" fillId="11" borderId="0" xfId="0" applyFont="1" applyFill="1" applyBorder="1" applyAlignment="1">
      <alignment horizontal="left" indent="4"/>
    </xf>
    <xf numFmtId="0" fontId="82" fillId="11" borderId="0" xfId="0" applyFont="1" applyFill="1" applyBorder="1" applyAlignment="1">
      <alignment horizontal="left" vertical="center" indent="9"/>
    </xf>
    <xf numFmtId="0" fontId="82" fillId="11" borderId="0" xfId="0" applyFont="1" applyFill="1" applyBorder="1" applyAlignment="1">
      <alignment horizontal="left" vertical="center" wrapText="1" indent="9"/>
    </xf>
    <xf numFmtId="0" fontId="82" fillId="11" borderId="0" xfId="0" applyFont="1" applyFill="1" applyBorder="1" applyAlignment="1">
      <alignment horizontal="left" indent="9"/>
    </xf>
    <xf numFmtId="0" fontId="82" fillId="11" borderId="60" xfId="0" applyFont="1" applyFill="1" applyBorder="1" applyAlignment="1">
      <alignment horizontal="centerContinuous" vertical="center" wrapText="1"/>
    </xf>
    <xf numFmtId="0" fontId="82" fillId="11" borderId="60" xfId="0" applyFont="1" applyFill="1" applyBorder="1" applyAlignment="1">
      <alignment horizontal="center" vertical="center" wrapText="1"/>
    </xf>
    <xf numFmtId="0" fontId="82" fillId="11" borderId="63" xfId="0" applyFont="1" applyFill="1" applyBorder="1"/>
    <xf numFmtId="0" fontId="82" fillId="11" borderId="64" xfId="0" applyFont="1" applyFill="1" applyBorder="1"/>
    <xf numFmtId="3" fontId="82" fillId="11" borderId="64" xfId="0" applyNumberFormat="1" applyFont="1" applyFill="1" applyBorder="1" applyAlignment="1">
      <alignment horizontal="center"/>
    </xf>
    <xf numFmtId="184" fontId="82" fillId="11" borderId="64" xfId="0" applyNumberFormat="1" applyFont="1" applyFill="1" applyBorder="1" applyAlignment="1">
      <alignment horizontal="center"/>
    </xf>
    <xf numFmtId="192" fontId="9" fillId="0" borderId="0" xfId="0" applyNumberFormat="1" applyFont="1" applyFill="1" applyBorder="1" applyAlignment="1"/>
    <xf numFmtId="187" fontId="9" fillId="0" borderId="0" xfId="0" applyNumberFormat="1" applyFont="1" applyFill="1" applyBorder="1" applyAlignment="1"/>
    <xf numFmtId="177" fontId="22" fillId="4" borderId="5" xfId="0" applyNumberFormat="1" applyFont="1" applyFill="1" applyBorder="1" applyAlignment="1">
      <alignment horizontal="right" vertical="center"/>
    </xf>
    <xf numFmtId="164" fontId="85" fillId="4" borderId="27" xfId="0" applyNumberFormat="1" applyFont="1" applyFill="1" applyBorder="1" applyAlignment="1">
      <alignment horizontal="right" vertical="center"/>
    </xf>
    <xf numFmtId="0" fontId="37" fillId="3" borderId="31" xfId="0" applyFont="1" applyFill="1" applyBorder="1" applyAlignment="1">
      <alignment horizontal="right" vertical="center"/>
    </xf>
    <xf numFmtId="0" fontId="37" fillId="3" borderId="0" xfId="0" applyFont="1" applyFill="1" applyBorder="1" applyAlignment="1">
      <alignment horizontal="right" vertical="center"/>
    </xf>
    <xf numFmtId="0" fontId="86" fillId="3" borderId="4" xfId="0" applyFont="1" applyFill="1" applyBorder="1" applyAlignment="1">
      <alignment vertical="center"/>
    </xf>
    <xf numFmtId="0" fontId="86" fillId="3" borderId="0" xfId="0" applyFont="1" applyFill="1" applyBorder="1" applyAlignment="1">
      <alignment vertical="center"/>
    </xf>
    <xf numFmtId="0" fontId="86" fillId="3" borderId="18" xfId="0" applyFont="1" applyFill="1" applyBorder="1" applyAlignment="1">
      <alignment vertical="center"/>
    </xf>
    <xf numFmtId="0" fontId="87" fillId="3" borderId="31" xfId="0" applyFont="1" applyFill="1" applyBorder="1" applyAlignment="1">
      <alignment horizontal="right" vertical="center"/>
    </xf>
    <xf numFmtId="0" fontId="87" fillId="3" borderId="0" xfId="0" applyFont="1" applyFill="1" applyBorder="1" applyAlignment="1">
      <alignment horizontal="right" vertical="center"/>
    </xf>
    <xf numFmtId="164" fontId="88" fillId="4" borderId="0" xfId="0" applyNumberFormat="1" applyFont="1" applyFill="1" applyBorder="1" applyAlignment="1">
      <alignment vertical="center"/>
    </xf>
    <xf numFmtId="164" fontId="88" fillId="4" borderId="27" xfId="0" applyNumberFormat="1" applyFont="1" applyFill="1" applyBorder="1" applyAlignment="1">
      <alignment vertical="center"/>
    </xf>
    <xf numFmtId="0" fontId="37" fillId="4" borderId="0" xfId="0" applyFont="1" applyFill="1" applyBorder="1" applyAlignment="1">
      <alignment vertical="center"/>
    </xf>
    <xf numFmtId="0" fontId="37" fillId="4" borderId="18" xfId="0" applyFont="1" applyFill="1" applyBorder="1" applyAlignment="1">
      <alignment vertical="center"/>
    </xf>
    <xf numFmtId="3" fontId="89" fillId="4" borderId="10" xfId="0" applyNumberFormat="1" applyFont="1" applyFill="1" applyBorder="1" applyAlignment="1">
      <alignment horizontal="right" vertical="center"/>
    </xf>
    <xf numFmtId="3" fontId="89" fillId="4" borderId="0" xfId="0" applyNumberFormat="1" applyFont="1" applyFill="1" applyBorder="1" applyAlignment="1">
      <alignment horizontal="right" vertical="center"/>
    </xf>
    <xf numFmtId="3" fontId="89" fillId="4" borderId="27" xfId="0" applyNumberFormat="1" applyFont="1" applyFill="1" applyBorder="1" applyAlignment="1">
      <alignment horizontal="right" vertical="center"/>
    </xf>
    <xf numFmtId="3" fontId="88" fillId="4" borderId="0" xfId="0" applyNumberFormat="1" applyFont="1" applyFill="1" applyBorder="1" applyAlignment="1">
      <alignment vertical="center"/>
    </xf>
    <xf numFmtId="3" fontId="88" fillId="4" borderId="27" xfId="0" applyNumberFormat="1" applyFont="1" applyFill="1" applyBorder="1" applyAlignment="1">
      <alignment vertical="center"/>
    </xf>
    <xf numFmtId="3" fontId="88" fillId="4" borderId="10" xfId="0" applyNumberFormat="1" applyFont="1" applyFill="1" applyBorder="1" applyAlignment="1">
      <alignment horizontal="right" vertical="center"/>
    </xf>
    <xf numFmtId="3" fontId="88" fillId="4" borderId="0" xfId="0" quotePrefix="1" applyNumberFormat="1" applyFont="1" applyFill="1" applyBorder="1" applyAlignment="1">
      <alignment horizontal="right" vertical="justify"/>
    </xf>
    <xf numFmtId="3" fontId="88" fillId="4" borderId="31" xfId="0" applyNumberFormat="1" applyFont="1" applyFill="1" applyBorder="1" applyAlignment="1">
      <alignment horizontal="right" vertical="center"/>
    </xf>
    <xf numFmtId="3" fontId="88" fillId="4" borderId="0" xfId="0" applyNumberFormat="1" applyFont="1" applyFill="1" applyBorder="1" applyAlignment="1">
      <alignment horizontal="right" vertical="center"/>
    </xf>
    <xf numFmtId="229" fontId="0" fillId="0" borderId="0" xfId="0" applyNumberFormat="1"/>
    <xf numFmtId="9" fontId="3" fillId="0" borderId="0" xfId="0" applyNumberFormat="1" applyFont="1"/>
    <xf numFmtId="1" fontId="4" fillId="0" borderId="0" xfId="0" applyNumberFormat="1" applyFont="1" applyAlignment="1">
      <alignment vertical="top"/>
    </xf>
    <xf numFmtId="9" fontId="11" fillId="4" borderId="0" xfId="7" applyFont="1" applyFill="1" applyBorder="1" applyAlignment="1">
      <alignment horizontal="centerContinuous" vertical="center"/>
    </xf>
    <xf numFmtId="1" fontId="11" fillId="4" borderId="0" xfId="7" applyNumberFormat="1" applyFont="1" applyFill="1" applyBorder="1" applyAlignment="1">
      <alignment horizontal="centerContinuous" vertical="center"/>
    </xf>
    <xf numFmtId="1" fontId="48" fillId="4" borderId="0" xfId="7" applyNumberFormat="1" applyFont="1" applyFill="1" applyBorder="1" applyAlignment="1">
      <alignment horizontal="centerContinuous" vertical="center"/>
    </xf>
    <xf numFmtId="9" fontId="48" fillId="4" borderId="0" xfId="7" applyFont="1" applyFill="1" applyBorder="1" applyAlignment="1">
      <alignment horizontal="centerContinuous" vertical="center"/>
    </xf>
    <xf numFmtId="9" fontId="11" fillId="4" borderId="0" xfId="7" quotePrefix="1" applyNumberFormat="1" applyFont="1" applyFill="1" applyBorder="1" applyAlignment="1">
      <alignment horizontal="centerContinuous" vertical="center"/>
    </xf>
    <xf numFmtId="187" fontId="11" fillId="4" borderId="0" xfId="7" applyNumberFormat="1" applyFont="1" applyFill="1" applyBorder="1" applyAlignment="1">
      <alignment horizontal="right" vertical="center" indent="1"/>
    </xf>
    <xf numFmtId="187" fontId="48" fillId="4" borderId="0" xfId="7" applyNumberFormat="1" applyFont="1" applyFill="1" applyBorder="1" applyAlignment="1">
      <alignment horizontal="right" vertical="center" indent="1"/>
    </xf>
    <xf numFmtId="4" fontId="68" fillId="0" borderId="0" xfId="0" applyNumberFormat="1" applyFont="1"/>
    <xf numFmtId="187" fontId="48" fillId="4" borderId="0" xfId="7" quotePrefix="1" applyNumberFormat="1" applyFont="1" applyFill="1" applyBorder="1" applyAlignment="1">
      <alignment horizontal="right" vertical="center" indent="1"/>
    </xf>
    <xf numFmtId="3" fontId="48" fillId="4" borderId="0" xfId="0" applyNumberFormat="1" applyFont="1" applyFill="1" applyBorder="1" applyAlignment="1">
      <alignment horizontal="right" indent="1"/>
    </xf>
    <xf numFmtId="10" fontId="68" fillId="0" borderId="0" xfId="0" applyNumberFormat="1" applyFont="1"/>
    <xf numFmtId="0" fontId="11" fillId="4" borderId="0" xfId="0" applyNumberFormat="1" applyFont="1" applyFill="1" applyBorder="1" applyAlignment="1">
      <alignment horizontal="center" vertical="center"/>
    </xf>
    <xf numFmtId="0" fontId="4" fillId="4" borderId="10" xfId="0" applyFont="1" applyFill="1" applyBorder="1" applyAlignment="1">
      <alignment horizontal="center" vertical="center"/>
    </xf>
    <xf numFmtId="0" fontId="17" fillId="4" borderId="18" xfId="0" applyFont="1" applyFill="1" applyBorder="1" applyAlignment="1">
      <alignment horizontal="center" vertical="center"/>
    </xf>
    <xf numFmtId="4" fontId="21" fillId="4" borderId="25" xfId="0" applyNumberFormat="1" applyFont="1" applyFill="1" applyBorder="1" applyAlignment="1">
      <alignment horizontal="center" vertical="center"/>
    </xf>
    <xf numFmtId="199" fontId="21" fillId="4" borderId="44" xfId="0" applyNumberFormat="1" applyFont="1" applyFill="1" applyBorder="1" applyAlignment="1">
      <alignment horizontal="center" vertical="center"/>
    </xf>
    <xf numFmtId="0" fontId="18" fillId="4" borderId="65" xfId="0" applyFont="1" applyFill="1" applyBorder="1" applyAlignment="1">
      <alignment horizontal="center" vertical="center"/>
    </xf>
    <xf numFmtId="164" fontId="3" fillId="0" borderId="0" xfId="0" applyNumberFormat="1" applyFont="1" applyFill="1" applyBorder="1" applyAlignment="1">
      <alignment horizontal="right" vertical="center"/>
    </xf>
    <xf numFmtId="0" fontId="4" fillId="4" borderId="4" xfId="0" applyFont="1" applyFill="1" applyBorder="1" applyAlignment="1">
      <alignment horizontal="center" vertical="center"/>
    </xf>
    <xf numFmtId="3" fontId="3" fillId="11" borderId="0" xfId="0" applyNumberFormat="1" applyFont="1" applyFill="1" applyBorder="1" applyAlignment="1">
      <alignment horizontal="center"/>
    </xf>
    <xf numFmtId="0" fontId="4" fillId="4" borderId="18" xfId="0" applyFont="1" applyFill="1" applyBorder="1" applyAlignment="1">
      <alignment horizontal="left" vertical="center"/>
    </xf>
    <xf numFmtId="0" fontId="4" fillId="4" borderId="0" xfId="0" applyFont="1" applyFill="1" applyBorder="1" applyAlignment="1">
      <alignment horizontal="center" vertical="center"/>
    </xf>
    <xf numFmtId="0" fontId="4" fillId="4" borderId="10" xfId="0" applyFont="1" applyFill="1" applyBorder="1" applyAlignment="1">
      <alignment horizontal="center" vertical="center"/>
    </xf>
    <xf numFmtId="187" fontId="4" fillId="0" borderId="0" xfId="0" applyNumberFormat="1" applyFont="1" applyBorder="1"/>
    <xf numFmtId="0" fontId="4" fillId="10" borderId="0" xfId="0" applyFont="1" applyFill="1" applyBorder="1"/>
    <xf numFmtId="0" fontId="4" fillId="0" borderId="0" xfId="0" applyFont="1" applyFill="1" applyBorder="1" applyAlignment="1">
      <alignment horizontal="center"/>
    </xf>
    <xf numFmtId="168" fontId="17" fillId="11" borderId="0" xfId="0" applyNumberFormat="1" applyFont="1" applyFill="1" applyBorder="1" applyAlignment="1">
      <alignment vertical="center"/>
    </xf>
    <xf numFmtId="193" fontId="17" fillId="11" borderId="31" xfId="0" applyNumberFormat="1" applyFont="1" applyFill="1" applyBorder="1" applyAlignment="1">
      <alignment vertical="center"/>
    </xf>
    <xf numFmtId="168" fontId="17" fillId="11" borderId="31" xfId="0" applyNumberFormat="1" applyFont="1" applyFill="1" applyBorder="1" applyAlignment="1">
      <alignment vertical="center"/>
    </xf>
    <xf numFmtId="3" fontId="4" fillId="11" borderId="10" xfId="1" applyNumberFormat="1" applyFont="1" applyFill="1" applyBorder="1" applyAlignment="1">
      <alignment horizontal="right" vertical="center"/>
    </xf>
    <xf numFmtId="0" fontId="9" fillId="11" borderId="0" xfId="0" applyFont="1" applyFill="1" applyBorder="1" applyAlignment="1">
      <alignment horizontal="center"/>
    </xf>
    <xf numFmtId="3" fontId="3" fillId="11" borderId="31" xfId="1" applyNumberFormat="1" applyFont="1" applyFill="1" applyBorder="1" applyAlignment="1">
      <alignment horizontal="right" vertical="center"/>
    </xf>
    <xf numFmtId="0" fontId="9" fillId="11" borderId="0" xfId="0" applyFont="1" applyFill="1" applyBorder="1" applyAlignment="1"/>
    <xf numFmtId="0" fontId="0" fillId="0" borderId="0" xfId="0"/>
    <xf numFmtId="0" fontId="12" fillId="2" borderId="10" xfId="0" applyFont="1" applyFill="1" applyBorder="1" applyAlignment="1">
      <alignment horizontal="centerContinuous"/>
    </xf>
    <xf numFmtId="0" fontId="82" fillId="11" borderId="66" xfId="0" applyFont="1" applyFill="1" applyBorder="1" applyAlignment="1">
      <alignment horizontal="centerContinuous" vertical="center"/>
    </xf>
    <xf numFmtId="0" fontId="82" fillId="11" borderId="61" xfId="0" applyFont="1" applyFill="1" applyBorder="1" applyAlignment="1">
      <alignment horizontal="centerContinuous" vertical="center"/>
    </xf>
    <xf numFmtId="0" fontId="82" fillId="11" borderId="62" xfId="0" applyFont="1" applyFill="1" applyBorder="1" applyAlignment="1">
      <alignment horizontal="centerContinuous" vertical="center"/>
    </xf>
    <xf numFmtId="0" fontId="0" fillId="11" borderId="61" xfId="0" applyFont="1" applyFill="1" applyBorder="1" applyAlignment="1">
      <alignment horizontal="centerContinuous" vertical="center"/>
    </xf>
    <xf numFmtId="0" fontId="82" fillId="11" borderId="61" xfId="0" applyFont="1" applyFill="1" applyBorder="1" applyAlignment="1">
      <alignment horizontal="center" vertical="center"/>
    </xf>
    <xf numFmtId="0" fontId="82" fillId="11" borderId="61" xfId="0" applyFont="1" applyFill="1" applyBorder="1" applyAlignment="1">
      <alignment horizontal="center" vertical="center" wrapText="1"/>
    </xf>
    <xf numFmtId="0" fontId="82" fillId="11" borderId="62" xfId="0" applyFont="1" applyFill="1" applyBorder="1" applyAlignment="1">
      <alignment horizontal="center" vertical="center" wrapText="1"/>
    </xf>
    <xf numFmtId="0" fontId="82" fillId="11" borderId="11" xfId="0" applyFont="1" applyFill="1" applyBorder="1" applyAlignment="1">
      <alignment horizontal="center" vertical="center" wrapText="1"/>
    </xf>
    <xf numFmtId="0" fontId="82" fillId="11" borderId="67" xfId="0" applyFont="1" applyFill="1" applyBorder="1" applyAlignment="1">
      <alignment horizontal="center" vertical="center" wrapText="1"/>
    </xf>
    <xf numFmtId="0" fontId="82" fillId="11" borderId="21" xfId="0" applyFont="1" applyFill="1" applyBorder="1" applyAlignment="1">
      <alignment horizontal="center" vertical="center" wrapText="1"/>
    </xf>
    <xf numFmtId="0" fontId="82" fillId="11" borderId="19" xfId="0" applyFont="1" applyFill="1" applyBorder="1"/>
    <xf numFmtId="0" fontId="82" fillId="11" borderId="0" xfId="0" applyFont="1" applyFill="1" applyBorder="1"/>
    <xf numFmtId="0" fontId="82" fillId="11" borderId="17" xfId="0" applyFont="1" applyFill="1" applyBorder="1"/>
    <xf numFmtId="0" fontId="82" fillId="11" borderId="36" xfId="0" applyFont="1" applyFill="1" applyBorder="1"/>
    <xf numFmtId="0" fontId="82" fillId="11" borderId="0" xfId="0" applyFont="1" applyFill="1" applyBorder="1" applyAlignment="1">
      <alignment vertical="center"/>
    </xf>
    <xf numFmtId="0" fontId="82" fillId="11" borderId="18" xfId="0" applyFont="1" applyFill="1" applyBorder="1" applyAlignment="1">
      <alignment vertical="center"/>
    </xf>
    <xf numFmtId="0" fontId="82" fillId="11" borderId="0" xfId="0" applyFont="1" applyFill="1" applyBorder="1" applyAlignment="1">
      <alignment horizontal="centerContinuous" vertical="center"/>
    </xf>
    <xf numFmtId="0" fontId="82" fillId="11" borderId="18" xfId="0" applyFont="1" applyFill="1" applyBorder="1" applyAlignment="1">
      <alignment horizontal="center"/>
    </xf>
    <xf numFmtId="0" fontId="82" fillId="11" borderId="23" xfId="0" applyFont="1" applyFill="1" applyBorder="1"/>
    <xf numFmtId="0" fontId="82" fillId="11" borderId="18" xfId="0" applyFont="1" applyFill="1" applyBorder="1"/>
    <xf numFmtId="0" fontId="82" fillId="11" borderId="27" xfId="0" applyFont="1" applyFill="1" applyBorder="1"/>
    <xf numFmtId="3" fontId="82" fillId="11" borderId="0" xfId="0" applyNumberFormat="1" applyFont="1" applyFill="1" applyBorder="1" applyAlignment="1">
      <alignment horizontal="center"/>
    </xf>
    <xf numFmtId="3" fontId="82" fillId="11" borderId="18" xfId="0" applyNumberFormat="1" applyFont="1" applyFill="1" applyBorder="1" applyAlignment="1">
      <alignment horizontal="center"/>
    </xf>
    <xf numFmtId="3" fontId="82" fillId="11" borderId="23" xfId="0" applyNumberFormat="1" applyFont="1" applyFill="1" applyBorder="1" applyAlignment="1">
      <alignment horizontal="center"/>
    </xf>
    <xf numFmtId="0" fontId="82" fillId="11" borderId="53" xfId="0" applyFont="1" applyFill="1" applyBorder="1"/>
    <xf numFmtId="0" fontId="82" fillId="11" borderId="68" xfId="0" applyFont="1" applyFill="1" applyBorder="1"/>
    <xf numFmtId="0" fontId="82" fillId="11" borderId="54" xfId="0" applyFont="1" applyFill="1" applyBorder="1"/>
    <xf numFmtId="0" fontId="82" fillId="11" borderId="27" xfId="0" applyFont="1" applyFill="1" applyBorder="1" applyAlignment="1"/>
    <xf numFmtId="0" fontId="82" fillId="11" borderId="18" xfId="0" applyFont="1" applyFill="1" applyBorder="1" applyAlignment="1"/>
    <xf numFmtId="184" fontId="82" fillId="11" borderId="0" xfId="0" applyNumberFormat="1" applyFont="1" applyFill="1" applyBorder="1" applyAlignment="1">
      <alignment horizontal="center"/>
    </xf>
    <xf numFmtId="184" fontId="82" fillId="11" borderId="18" xfId="0" applyNumberFormat="1" applyFont="1" applyFill="1" applyBorder="1" applyAlignment="1">
      <alignment horizontal="center"/>
    </xf>
    <xf numFmtId="184" fontId="82" fillId="11" borderId="27" xfId="0" applyNumberFormat="1" applyFont="1" applyFill="1" applyBorder="1" applyAlignment="1">
      <alignment horizontal="center"/>
    </xf>
    <xf numFmtId="184" fontId="82" fillId="11" borderId="23" xfId="0" applyNumberFormat="1" applyFont="1" applyFill="1" applyBorder="1" applyAlignment="1">
      <alignment horizontal="center"/>
    </xf>
    <xf numFmtId="0" fontId="7" fillId="0" borderId="0" xfId="0" applyFont="1"/>
    <xf numFmtId="0" fontId="82" fillId="11" borderId="7" xfId="0" applyFont="1" applyFill="1" applyBorder="1"/>
    <xf numFmtId="0" fontId="82" fillId="11" borderId="10" xfId="0" applyFont="1" applyFill="1" applyBorder="1" applyAlignment="1">
      <alignment vertical="center"/>
    </xf>
    <xf numFmtId="0" fontId="82" fillId="11" borderId="10" xfId="0" applyFont="1" applyFill="1" applyBorder="1"/>
    <xf numFmtId="3" fontId="82" fillId="11" borderId="10" xfId="0" applyNumberFormat="1" applyFont="1" applyFill="1" applyBorder="1" applyAlignment="1">
      <alignment horizontal="center"/>
    </xf>
    <xf numFmtId="0" fontId="82" fillId="11" borderId="69" xfId="0" applyFont="1" applyFill="1" applyBorder="1"/>
    <xf numFmtId="0" fontId="82" fillId="11" borderId="18" xfId="0" applyFont="1" applyFill="1" applyBorder="1" applyAlignment="1">
      <alignment horizontal="centerContinuous" vertical="center"/>
    </xf>
    <xf numFmtId="0" fontId="82" fillId="11" borderId="10" xfId="0" applyFont="1" applyFill="1" applyBorder="1" applyAlignment="1">
      <alignment horizontal="centerContinuous" vertical="center"/>
    </xf>
    <xf numFmtId="184" fontId="82" fillId="11" borderId="10" xfId="0" applyNumberFormat="1" applyFont="1" applyFill="1" applyBorder="1" applyAlignment="1">
      <alignment horizontal="center"/>
    </xf>
    <xf numFmtId="184" fontId="82" fillId="11" borderId="25" xfId="0" applyNumberFormat="1" applyFont="1" applyFill="1" applyBorder="1" applyAlignment="1">
      <alignment horizontal="center"/>
    </xf>
    <xf numFmtId="187" fontId="15" fillId="4" borderId="0" xfId="7" applyNumberFormat="1" applyFont="1" applyFill="1" applyBorder="1" applyAlignment="1">
      <alignment horizontal="right" vertical="center"/>
    </xf>
    <xf numFmtId="187" fontId="15" fillId="4" borderId="0" xfId="7" applyNumberFormat="1" applyFont="1" applyFill="1" applyBorder="1" applyAlignment="1">
      <alignment horizontal="right" vertical="center" indent="1"/>
    </xf>
    <xf numFmtId="0" fontId="93" fillId="10" borderId="13" xfId="0" applyFont="1" applyFill="1" applyBorder="1" applyAlignment="1">
      <alignment horizontal="center" vertical="center"/>
    </xf>
    <xf numFmtId="5" fontId="92" fillId="10" borderId="8" xfId="2" applyNumberFormat="1" applyFont="1" applyFill="1" applyBorder="1" applyAlignment="1">
      <alignment horizontal="center" vertical="center"/>
    </xf>
    <xf numFmtId="5" fontId="92" fillId="10" borderId="9" xfId="2" applyNumberFormat="1" applyFont="1" applyFill="1" applyBorder="1" applyAlignment="1">
      <alignment horizontal="center" vertical="center"/>
    </xf>
    <xf numFmtId="230" fontId="36" fillId="10" borderId="0" xfId="7" applyNumberFormat="1" applyFont="1" applyFill="1" applyBorder="1" applyAlignment="1">
      <alignment horizontal="center" vertical="center"/>
    </xf>
    <xf numFmtId="230" fontId="36" fillId="10" borderId="5" xfId="7" applyNumberFormat="1" applyFont="1" applyFill="1" applyBorder="1" applyAlignment="1">
      <alignment horizontal="center" vertical="center"/>
    </xf>
    <xf numFmtId="0" fontId="93" fillId="10" borderId="14" xfId="0" applyFont="1" applyFill="1" applyBorder="1" applyAlignment="1">
      <alignment horizontal="center" vertical="center"/>
    </xf>
    <xf numFmtId="230" fontId="36" fillId="10" borderId="15" xfId="7" applyNumberFormat="1" applyFont="1" applyFill="1" applyBorder="1" applyAlignment="1">
      <alignment horizontal="center" vertical="center"/>
    </xf>
    <xf numFmtId="230" fontId="36" fillId="10" borderId="16" xfId="7" applyNumberFormat="1" applyFont="1" applyFill="1" applyBorder="1" applyAlignment="1">
      <alignment horizontal="center" vertical="center"/>
    </xf>
    <xf numFmtId="0" fontId="95" fillId="2" borderId="4" xfId="0" applyFont="1" applyFill="1" applyBorder="1" applyAlignment="1">
      <alignment horizontal="centerContinuous" vertical="top"/>
    </xf>
    <xf numFmtId="0" fontId="95" fillId="2" borderId="0" xfId="0" applyFont="1" applyFill="1" applyBorder="1" applyAlignment="1">
      <alignment horizontal="centerContinuous" vertical="top"/>
    </xf>
    <xf numFmtId="0" fontId="64" fillId="2" borderId="0" xfId="0" applyFont="1" applyFill="1" applyBorder="1" applyAlignment="1">
      <alignment horizontal="centerContinuous" vertical="top"/>
    </xf>
    <xf numFmtId="0" fontId="64" fillId="2" borderId="5" xfId="0" applyFont="1" applyFill="1" applyBorder="1" applyAlignment="1">
      <alignment horizontal="centerContinuous" vertical="top"/>
    </xf>
    <xf numFmtId="0" fontId="97" fillId="10" borderId="13" xfId="0" applyFont="1" applyFill="1" applyBorder="1" applyAlignment="1">
      <alignment horizontal="center" vertical="center"/>
    </xf>
    <xf numFmtId="5" fontId="92" fillId="10" borderId="0" xfId="2" applyNumberFormat="1" applyFont="1" applyFill="1" applyBorder="1" applyAlignment="1">
      <alignment horizontal="center" vertical="center"/>
    </xf>
    <xf numFmtId="5" fontId="92" fillId="10" borderId="5" xfId="2" applyNumberFormat="1" applyFont="1" applyFill="1" applyBorder="1" applyAlignment="1">
      <alignment horizontal="center" vertical="center"/>
    </xf>
    <xf numFmtId="5" fontId="92" fillId="10" borderId="7" xfId="2" applyNumberFormat="1" applyFont="1" applyFill="1" applyBorder="1" applyAlignment="1">
      <alignment horizontal="center" vertical="center"/>
    </xf>
    <xf numFmtId="0" fontId="96" fillId="10" borderId="13" xfId="0" applyFont="1" applyFill="1" applyBorder="1" applyAlignment="1">
      <alignment horizontal="center" vertical="center" wrapText="1"/>
    </xf>
    <xf numFmtId="5" fontId="27" fillId="10" borderId="21" xfId="2" applyNumberFormat="1" applyFont="1" applyFill="1" applyBorder="1" applyAlignment="1">
      <alignment horizontal="center" vertical="center"/>
    </xf>
    <xf numFmtId="5" fontId="27" fillId="10" borderId="29" xfId="2" applyNumberFormat="1" applyFont="1" applyFill="1" applyBorder="1" applyAlignment="1">
      <alignment horizontal="center" vertical="center"/>
    </xf>
    <xf numFmtId="0" fontId="4" fillId="3" borderId="10" xfId="0" applyFont="1" applyFill="1" applyBorder="1" applyAlignment="1">
      <alignment horizontal="center"/>
    </xf>
    <xf numFmtId="0" fontId="4" fillId="3" borderId="0" xfId="0" applyFont="1" applyFill="1" applyBorder="1" applyAlignment="1">
      <alignment horizontal="center"/>
    </xf>
    <xf numFmtId="0" fontId="4" fillId="3" borderId="27" xfId="0" applyFont="1" applyFill="1" applyBorder="1" applyAlignment="1">
      <alignment horizontal="center"/>
    </xf>
    <xf numFmtId="0" fontId="4" fillId="3" borderId="31" xfId="0" applyFont="1" applyFill="1" applyBorder="1" applyAlignment="1">
      <alignment horizontal="center"/>
    </xf>
    <xf numFmtId="0" fontId="4" fillId="3" borderId="5" xfId="0" applyFont="1" applyFill="1" applyBorder="1" applyAlignment="1">
      <alignment horizontal="center"/>
    </xf>
    <xf numFmtId="0" fontId="4" fillId="3" borderId="7" xfId="0" applyFont="1" applyFill="1" applyBorder="1" applyAlignment="1">
      <alignment horizontal="center"/>
    </xf>
    <xf numFmtId="37" fontId="3" fillId="10" borderId="0" xfId="1" applyNumberFormat="1" applyFont="1" applyFill="1" applyBorder="1" applyAlignment="1">
      <alignment horizontal="right"/>
    </xf>
    <xf numFmtId="0" fontId="43" fillId="0" borderId="0" xfId="3" applyBorder="1" applyAlignment="1" applyProtection="1">
      <alignment horizontal="left"/>
    </xf>
    <xf numFmtId="0" fontId="43" fillId="0" borderId="0" xfId="3" applyBorder="1" applyAlignment="1" applyProtection="1"/>
    <xf numFmtId="0" fontId="43" fillId="0" borderId="0" xfId="3" applyBorder="1" applyAlignment="1" applyProtection="1">
      <alignment wrapText="1"/>
    </xf>
    <xf numFmtId="0" fontId="43" fillId="0" borderId="0" xfId="3" applyBorder="1" applyAlignment="1" applyProtection="1">
      <alignment horizontal="left" vertical="center"/>
    </xf>
    <xf numFmtId="0" fontId="43" fillId="0" borderId="0" xfId="3" applyFill="1" applyBorder="1" applyAlignment="1" applyProtection="1">
      <alignment wrapText="1"/>
    </xf>
    <xf numFmtId="0" fontId="43" fillId="0" borderId="0" xfId="3" applyFill="1" applyBorder="1" applyAlignment="1" applyProtection="1"/>
    <xf numFmtId="4" fontId="0" fillId="0" borderId="0" xfId="0" applyNumberFormat="1" applyFill="1"/>
    <xf numFmtId="3" fontId="0" fillId="0" borderId="0" xfId="0" applyNumberFormat="1" applyFill="1"/>
    <xf numFmtId="2" fontId="0" fillId="0" borderId="0" xfId="0" applyNumberFormat="1" applyFill="1"/>
    <xf numFmtId="1" fontId="0" fillId="0" borderId="0" xfId="0" applyNumberFormat="1" applyFill="1"/>
    <xf numFmtId="3" fontId="21" fillId="0" borderId="0" xfId="0" applyNumberFormat="1" applyFont="1" applyFill="1" applyBorder="1" applyAlignment="1">
      <alignment vertical="center"/>
    </xf>
    <xf numFmtId="5" fontId="61" fillId="0" borderId="0" xfId="2" applyNumberFormat="1" applyFont="1" applyFill="1" applyBorder="1" applyAlignment="1">
      <alignment horizontal="right" vertical="center"/>
    </xf>
    <xf numFmtId="0" fontId="3" fillId="0" borderId="0" xfId="0" applyFont="1" applyFill="1" applyBorder="1" applyAlignment="1">
      <alignment horizontal="right"/>
    </xf>
    <xf numFmtId="10" fontId="0" fillId="0" borderId="0" xfId="0" applyNumberFormat="1" applyFill="1" applyBorder="1" applyAlignment="1">
      <alignment horizontal="center" wrapText="1"/>
    </xf>
    <xf numFmtId="10" fontId="22" fillId="0" borderId="0" xfId="0" applyNumberFormat="1" applyFont="1" applyFill="1" applyBorder="1" applyAlignment="1">
      <alignment horizontal="center" wrapText="1"/>
    </xf>
    <xf numFmtId="0" fontId="3" fillId="0"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5" xfId="0" applyFont="1" applyFill="1" applyBorder="1" applyAlignment="1">
      <alignment horizontal="center" vertical="center"/>
    </xf>
    <xf numFmtId="0" fontId="48" fillId="4" borderId="15" xfId="0" applyFont="1" applyFill="1" applyBorder="1" applyAlignment="1">
      <alignment vertical="center"/>
    </xf>
    <xf numFmtId="164" fontId="89" fillId="4" borderId="27" xfId="0" applyNumberFormat="1" applyFont="1" applyFill="1" applyBorder="1" applyAlignment="1">
      <alignment horizontal="right" vertical="center"/>
    </xf>
    <xf numFmtId="3" fontId="88" fillId="4" borderId="27" xfId="0" applyNumberFormat="1" applyFont="1" applyFill="1" applyBorder="1" applyAlignment="1">
      <alignment horizontal="right" vertical="center"/>
    </xf>
    <xf numFmtId="0" fontId="89" fillId="4" borderId="27" xfId="0" applyFont="1" applyFill="1" applyBorder="1"/>
    <xf numFmtId="164" fontId="88" fillId="4" borderId="27" xfId="0" applyNumberFormat="1" applyFont="1" applyFill="1" applyBorder="1" applyAlignment="1">
      <alignment horizontal="right" vertical="center"/>
    </xf>
    <xf numFmtId="3" fontId="89" fillId="4" borderId="39" xfId="0" applyNumberFormat="1" applyFont="1" applyFill="1" applyBorder="1" applyAlignment="1">
      <alignment horizontal="right" vertical="center"/>
    </xf>
    <xf numFmtId="3" fontId="89" fillId="4" borderId="15" xfId="0" applyNumberFormat="1" applyFont="1" applyFill="1" applyBorder="1" applyAlignment="1">
      <alignment horizontal="right" vertical="center"/>
    </xf>
    <xf numFmtId="3" fontId="89" fillId="4" borderId="40" xfId="0" applyNumberFormat="1" applyFont="1" applyFill="1" applyBorder="1" applyAlignment="1">
      <alignment horizontal="right" vertical="center"/>
    </xf>
    <xf numFmtId="164" fontId="89" fillId="4" borderId="40" xfId="0" applyNumberFormat="1" applyFont="1" applyFill="1" applyBorder="1" applyAlignment="1">
      <alignment horizontal="right" vertical="center"/>
    </xf>
    <xf numFmtId="3" fontId="89" fillId="4" borderId="35" xfId="0" applyNumberFormat="1" applyFont="1" applyFill="1" applyBorder="1" applyAlignment="1">
      <alignment horizontal="right" vertical="center"/>
    </xf>
    <xf numFmtId="0" fontId="36" fillId="4" borderId="18" xfId="0" applyFont="1" applyFill="1" applyBorder="1" applyAlignment="1">
      <alignment vertical="center"/>
    </xf>
    <xf numFmtId="0" fontId="36" fillId="4" borderId="34" xfId="0" applyFont="1" applyFill="1" applyBorder="1" applyAlignment="1">
      <alignment vertical="center"/>
    </xf>
    <xf numFmtId="0" fontId="3" fillId="7" borderId="3" xfId="0" applyFont="1" applyFill="1" applyBorder="1"/>
    <xf numFmtId="0" fontId="4" fillId="2" borderId="4" xfId="0" applyFont="1" applyFill="1" applyBorder="1"/>
    <xf numFmtId="0" fontId="4" fillId="7" borderId="5" xfId="0" applyFont="1" applyFill="1" applyBorder="1"/>
    <xf numFmtId="0" fontId="4" fillId="0" borderId="5" xfId="0" applyFont="1" applyFill="1" applyBorder="1" applyAlignment="1">
      <alignment vertical="center"/>
    </xf>
    <xf numFmtId="0" fontId="10" fillId="0" borderId="4" xfId="0" applyFont="1" applyFill="1" applyBorder="1" applyAlignment="1">
      <alignment horizontal="centerContinuous"/>
    </xf>
    <xf numFmtId="0" fontId="3" fillId="4" borderId="6" xfId="0" applyFont="1" applyFill="1" applyBorder="1"/>
    <xf numFmtId="0" fontId="3" fillId="4" borderId="5" xfId="0" applyFont="1" applyFill="1" applyBorder="1" applyAlignment="1">
      <alignment vertical="center"/>
    </xf>
    <xf numFmtId="0" fontId="3" fillId="4" borderId="33" xfId="0" applyFont="1" applyFill="1" applyBorder="1" applyAlignment="1">
      <alignment vertical="center"/>
    </xf>
    <xf numFmtId="0" fontId="3" fillId="4" borderId="34" xfId="0" applyFont="1" applyFill="1" applyBorder="1" applyAlignment="1">
      <alignment horizontal="centerContinuous" vertical="center"/>
    </xf>
    <xf numFmtId="0" fontId="3" fillId="4" borderId="15" xfId="0" quotePrefix="1" applyFont="1" applyFill="1" applyBorder="1" applyAlignment="1">
      <alignment horizontal="right"/>
    </xf>
    <xf numFmtId="0" fontId="3" fillId="4" borderId="15" xfId="0" applyFont="1" applyFill="1" applyBorder="1" applyAlignment="1">
      <alignment horizontal="center"/>
    </xf>
    <xf numFmtId="8" fontId="3" fillId="4" borderId="15" xfId="0" applyNumberFormat="1" applyFont="1" applyFill="1" applyBorder="1" applyAlignment="1">
      <alignment horizontal="center"/>
    </xf>
    <xf numFmtId="0" fontId="3" fillId="4" borderId="16" xfId="0" applyFont="1" applyFill="1" applyBorder="1" applyAlignment="1">
      <alignment vertical="center"/>
    </xf>
    <xf numFmtId="0" fontId="12" fillId="2" borderId="1" xfId="0" applyFont="1" applyFill="1" applyBorder="1" applyAlignment="1">
      <alignment horizontal="centerContinuous"/>
    </xf>
    <xf numFmtId="0" fontId="4" fillId="2" borderId="50" xfId="0" applyFont="1" applyFill="1" applyBorder="1" applyAlignment="1">
      <alignment horizontal="centerContinuous"/>
    </xf>
    <xf numFmtId="0" fontId="4" fillId="2" borderId="71" xfId="0" applyFont="1" applyFill="1" applyBorder="1" applyAlignment="1">
      <alignment horizontal="centerContinuous"/>
    </xf>
    <xf numFmtId="0" fontId="12" fillId="2" borderId="57" xfId="0" applyFont="1" applyFill="1" applyBorder="1" applyAlignment="1">
      <alignment horizontal="centerContinuous"/>
    </xf>
    <xf numFmtId="0" fontId="82" fillId="11" borderId="4" xfId="0" applyFont="1" applyFill="1" applyBorder="1"/>
    <xf numFmtId="0" fontId="82" fillId="11" borderId="56" xfId="0" applyFont="1" applyFill="1" applyBorder="1"/>
    <xf numFmtId="0" fontId="82" fillId="11" borderId="57" xfId="0" applyFont="1" applyFill="1" applyBorder="1" applyAlignment="1">
      <alignment horizontal="centerContinuous"/>
    </xf>
    <xf numFmtId="0" fontId="82" fillId="11" borderId="57" xfId="0" applyFont="1" applyFill="1" applyBorder="1"/>
    <xf numFmtId="0" fontId="82" fillId="11" borderId="4" xfId="0" applyFont="1" applyFill="1" applyBorder="1" applyAlignment="1">
      <alignment horizontal="center"/>
    </xf>
    <xf numFmtId="3" fontId="82" fillId="11" borderId="57" xfId="0" applyNumberFormat="1" applyFont="1" applyFill="1" applyBorder="1" applyAlignment="1">
      <alignment horizontal="center"/>
    </xf>
    <xf numFmtId="0" fontId="82" fillId="11" borderId="4" xfId="0" applyFont="1" applyFill="1" applyBorder="1" applyAlignment="1"/>
    <xf numFmtId="184" fontId="82" fillId="11" borderId="57" xfId="0" applyNumberFormat="1" applyFont="1" applyFill="1" applyBorder="1" applyAlignment="1">
      <alignment horizontal="center"/>
    </xf>
    <xf numFmtId="0" fontId="82" fillId="11" borderId="33" xfId="0" applyFont="1" applyFill="1" applyBorder="1"/>
    <xf numFmtId="0" fontId="82" fillId="11" borderId="72" xfId="0" applyFont="1" applyFill="1" applyBorder="1"/>
    <xf numFmtId="0" fontId="82" fillId="11" borderId="15" xfId="0" applyFont="1" applyFill="1" applyBorder="1"/>
    <xf numFmtId="0" fontId="82" fillId="11" borderId="73" xfId="0" applyFont="1" applyFill="1" applyBorder="1"/>
    <xf numFmtId="0" fontId="82" fillId="11" borderId="59" xfId="0" applyFont="1" applyFill="1" applyBorder="1"/>
    <xf numFmtId="0" fontId="82" fillId="11" borderId="12" xfId="0" applyFont="1" applyFill="1" applyBorder="1"/>
    <xf numFmtId="0" fontId="82" fillId="11" borderId="13" xfId="0" applyFont="1" applyFill="1" applyBorder="1" applyAlignment="1">
      <alignment horizontal="centerContinuous" vertical="center" wrapText="1"/>
    </xf>
    <xf numFmtId="0" fontId="82" fillId="11" borderId="57" xfId="0" applyFont="1" applyFill="1" applyBorder="1" applyAlignment="1">
      <alignment horizontal="center"/>
    </xf>
    <xf numFmtId="0" fontId="82" fillId="11" borderId="13" xfId="0" applyFont="1" applyFill="1" applyBorder="1"/>
    <xf numFmtId="0" fontId="82" fillId="11" borderId="13" xfId="0" applyFont="1" applyFill="1" applyBorder="1" applyAlignment="1">
      <alignment horizontal="center"/>
    </xf>
    <xf numFmtId="0" fontId="82" fillId="11" borderId="74" xfId="0" applyFont="1" applyFill="1" applyBorder="1" applyAlignment="1">
      <alignment horizontal="center"/>
    </xf>
    <xf numFmtId="0" fontId="82" fillId="11" borderId="75" xfId="0" applyFont="1" applyFill="1" applyBorder="1"/>
    <xf numFmtId="0" fontId="82" fillId="11" borderId="13" xfId="0" applyFont="1" applyFill="1" applyBorder="1" applyAlignment="1">
      <alignment horizontal="center" vertical="center" wrapText="1"/>
    </xf>
    <xf numFmtId="0" fontId="82" fillId="11" borderId="57" xfId="0" applyFont="1" applyFill="1" applyBorder="1" applyAlignment="1"/>
    <xf numFmtId="0" fontId="82" fillId="11" borderId="14" xfId="0" applyFont="1" applyFill="1" applyBorder="1"/>
    <xf numFmtId="0" fontId="82" fillId="11" borderId="34" xfId="0" applyFont="1" applyFill="1" applyBorder="1"/>
    <xf numFmtId="0" fontId="82" fillId="11" borderId="39" xfId="0" applyFont="1" applyFill="1" applyBorder="1"/>
    <xf numFmtId="0" fontId="82" fillId="11" borderId="40" xfId="0" applyFont="1" applyFill="1" applyBorder="1"/>
    <xf numFmtId="0" fontId="26" fillId="2" borderId="1" xfId="0" applyFont="1" applyFill="1" applyBorder="1"/>
    <xf numFmtId="0" fontId="26" fillId="2" borderId="2" xfId="0" applyFont="1" applyFill="1" applyBorder="1"/>
    <xf numFmtId="0" fontId="11" fillId="2" borderId="28" xfId="0" applyFont="1" applyFill="1" applyBorder="1" applyAlignment="1">
      <alignment horizontal="left"/>
    </xf>
    <xf numFmtId="0" fontId="15" fillId="0" borderId="4" xfId="0" applyFont="1" applyFill="1" applyBorder="1" applyAlignment="1">
      <alignment horizontal="left" vertical="center"/>
    </xf>
    <xf numFmtId="9" fontId="11" fillId="0" borderId="9" xfId="0" applyNumberFormat="1" applyFont="1" applyFill="1" applyBorder="1" applyAlignment="1">
      <alignment vertical="center"/>
    </xf>
    <xf numFmtId="9" fontId="11" fillId="0" borderId="5" xfId="0" applyNumberFormat="1" applyFont="1" applyFill="1" applyBorder="1" applyAlignment="1">
      <alignment vertical="center"/>
    </xf>
    <xf numFmtId="0" fontId="15" fillId="0" borderId="28" xfId="0" applyFont="1" applyFill="1" applyBorder="1" applyAlignment="1">
      <alignment horizontal="left" vertical="top"/>
    </xf>
    <xf numFmtId="9" fontId="11" fillId="0" borderId="29" xfId="0" applyNumberFormat="1" applyFont="1" applyFill="1" applyBorder="1" applyAlignment="1">
      <alignment vertical="center"/>
    </xf>
    <xf numFmtId="0" fontId="25" fillId="4" borderId="4" xfId="0" applyFont="1" applyFill="1" applyBorder="1" applyAlignment="1"/>
    <xf numFmtId="0" fontId="25" fillId="4" borderId="9" xfId="0" applyFont="1" applyFill="1" applyBorder="1" applyAlignment="1">
      <alignment horizontal="center" vertical="center"/>
    </xf>
    <xf numFmtId="0" fontId="3" fillId="4" borderId="4" xfId="0" applyNumberFormat="1" applyFont="1" applyFill="1" applyBorder="1" applyAlignment="1">
      <alignment horizontal="centerContinuous" vertical="center"/>
    </xf>
    <xf numFmtId="0" fontId="0" fillId="11" borderId="0" xfId="0" applyFill="1" applyBorder="1" applyAlignment="1">
      <alignment horizontal="centerContinuous"/>
    </xf>
    <xf numFmtId="184" fontId="21" fillId="4" borderId="5" xfId="7" applyNumberFormat="1" applyFont="1" applyFill="1" applyBorder="1" applyAlignment="1">
      <alignment vertical="center"/>
    </xf>
    <xf numFmtId="0" fontId="26" fillId="4" borderId="33" xfId="0" applyFont="1" applyFill="1" applyBorder="1" applyAlignment="1"/>
    <xf numFmtId="0" fontId="26" fillId="4" borderId="15" xfId="0" applyFont="1" applyFill="1" applyBorder="1" applyAlignment="1">
      <alignment horizontal="center" vertical="center"/>
    </xf>
    <xf numFmtId="0" fontId="26" fillId="4" borderId="39" xfId="0" applyFont="1" applyFill="1" applyBorder="1" applyAlignment="1">
      <alignment horizontal="right" vertical="center"/>
    </xf>
    <xf numFmtId="0" fontId="26" fillId="4" borderId="15" xfId="0" applyFont="1" applyFill="1" applyBorder="1" applyAlignment="1">
      <alignment horizontal="right" vertical="center"/>
    </xf>
    <xf numFmtId="164" fontId="18" fillId="4" borderId="35" xfId="0" applyNumberFormat="1" applyFont="1" applyFill="1" applyBorder="1" applyAlignment="1">
      <alignment vertical="center"/>
    </xf>
    <xf numFmtId="184" fontId="18" fillId="4" borderId="15" xfId="7" applyNumberFormat="1" applyFont="1" applyFill="1" applyBorder="1" applyAlignment="1">
      <alignment vertical="center"/>
    </xf>
    <xf numFmtId="184" fontId="18" fillId="4" borderId="16" xfId="7" applyNumberFormat="1" applyFont="1" applyFill="1" applyBorder="1" applyAlignment="1">
      <alignment vertical="center"/>
    </xf>
    <xf numFmtId="184" fontId="68" fillId="4" borderId="27" xfId="0" applyNumberFormat="1" applyFont="1" applyFill="1" applyBorder="1" applyAlignment="1">
      <alignment horizontal="center" vertical="center"/>
    </xf>
    <xf numFmtId="184" fontId="3" fillId="4" borderId="27" xfId="0" applyNumberFormat="1" applyFont="1" applyFill="1" applyBorder="1" applyAlignment="1">
      <alignment horizontal="center" vertical="center"/>
    </xf>
    <xf numFmtId="184" fontId="26" fillId="4" borderId="27" xfId="0" quotePrefix="1"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31"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0" fontId="45" fillId="0" borderId="31" xfId="0" applyFont="1" applyBorder="1" applyAlignment="1">
      <alignment horizontal="center" vertical="center"/>
    </xf>
    <xf numFmtId="0" fontId="45" fillId="0" borderId="0" xfId="0" applyFont="1" applyBorder="1" applyAlignment="1">
      <alignment horizontal="center" vertical="center"/>
    </xf>
    <xf numFmtId="0" fontId="45" fillId="0" borderId="5" xfId="0" applyFont="1" applyBorder="1" applyAlignment="1">
      <alignment horizontal="center" vertical="center"/>
    </xf>
    <xf numFmtId="49" fontId="10" fillId="0" borderId="11"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49" fontId="10" fillId="0" borderId="37" xfId="0" applyNumberFormat="1" applyFont="1" applyFill="1" applyBorder="1" applyAlignment="1">
      <alignment horizontal="center" vertical="center"/>
    </xf>
    <xf numFmtId="0" fontId="45" fillId="0" borderId="32" xfId="0" applyFont="1" applyBorder="1" applyAlignment="1">
      <alignment horizontal="center" vertical="center"/>
    </xf>
    <xf numFmtId="0" fontId="45" fillId="0" borderId="21" xfId="0" applyFont="1" applyBorder="1" applyAlignment="1">
      <alignment horizontal="center" vertical="center"/>
    </xf>
    <xf numFmtId="0" fontId="45" fillId="0" borderId="29" xfId="0" applyFont="1" applyBorder="1" applyAlignment="1">
      <alignment horizontal="center" vertical="center"/>
    </xf>
    <xf numFmtId="0" fontId="60" fillId="0" borderId="10"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31" xfId="0" applyFont="1" applyFill="1" applyBorder="1" applyAlignment="1">
      <alignment horizontal="center" vertical="center"/>
    </xf>
    <xf numFmtId="0" fontId="60" fillId="0" borderId="5" xfId="0" applyFont="1" applyFill="1" applyBorder="1" applyAlignment="1">
      <alignment horizontal="center" vertical="center"/>
    </xf>
    <xf numFmtId="0" fontId="20" fillId="0" borderId="0" xfId="0" applyFont="1" applyFill="1" applyBorder="1" applyAlignment="1">
      <alignment horizontal="center"/>
    </xf>
    <xf numFmtId="0" fontId="20" fillId="0" borderId="18" xfId="0" applyFont="1" applyFill="1" applyBorder="1" applyAlignment="1">
      <alignment horizontal="center"/>
    </xf>
    <xf numFmtId="0" fontId="17"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16" fillId="2" borderId="7" xfId="0" applyFont="1" applyFill="1" applyBorder="1" applyAlignment="1">
      <alignment horizontal="center"/>
    </xf>
    <xf numFmtId="0" fontId="16" fillId="2" borderId="8" xfId="0" applyFont="1" applyFill="1" applyBorder="1" applyAlignment="1">
      <alignment horizontal="center"/>
    </xf>
    <xf numFmtId="0" fontId="16" fillId="2" borderId="10" xfId="0" applyFont="1" applyFill="1" applyBorder="1" applyAlignment="1">
      <alignment horizontal="center"/>
    </xf>
    <xf numFmtId="0" fontId="16" fillId="2" borderId="0" xfId="0" applyFont="1" applyFill="1" applyBorder="1" applyAlignment="1">
      <alignment horizont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top"/>
    </xf>
    <xf numFmtId="0" fontId="5" fillId="2" borderId="0" xfId="0" applyFont="1" applyFill="1" applyBorder="1" applyAlignment="1">
      <alignment horizontal="center" vertical="top"/>
    </xf>
    <xf numFmtId="0" fontId="17" fillId="0" borderId="1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8" xfId="0" applyFont="1" applyFill="1" applyBorder="1" applyAlignment="1">
      <alignment horizontal="center" vertical="center"/>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24" fillId="2" borderId="4" xfId="0" applyFont="1" applyFill="1" applyBorder="1" applyAlignment="1">
      <alignment horizontal="center"/>
    </xf>
    <xf numFmtId="0" fontId="24" fillId="2" borderId="0" xfId="0" applyFont="1" applyFill="1" applyBorder="1" applyAlignment="1">
      <alignment horizontal="center"/>
    </xf>
    <xf numFmtId="0" fontId="24" fillId="2" borderId="5" xfId="0" applyFont="1" applyFill="1" applyBorder="1" applyAlignment="1">
      <alignment horizontal="center"/>
    </xf>
    <xf numFmtId="0" fontId="17" fillId="0" borderId="4" xfId="0" applyFont="1" applyFill="1" applyBorder="1" applyAlignment="1">
      <alignment horizontal="center"/>
    </xf>
    <xf numFmtId="0" fontId="17" fillId="0" borderId="18" xfId="0" applyFont="1" applyFill="1" applyBorder="1" applyAlignment="1">
      <alignment horizontal="center"/>
    </xf>
    <xf numFmtId="0" fontId="17" fillId="0" borderId="10" xfId="0" applyFont="1" applyFill="1" applyBorder="1" applyAlignment="1">
      <alignment horizontal="center"/>
    </xf>
    <xf numFmtId="0" fontId="17" fillId="0" borderId="27" xfId="0" applyFont="1" applyFill="1" applyBorder="1" applyAlignment="1">
      <alignment horizont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12" fillId="2" borderId="4"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4" fillId="0" borderId="0" xfId="0" applyFont="1" applyFill="1" applyBorder="1" applyAlignment="1">
      <alignment horizont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9" fontId="11" fillId="0" borderId="31" xfId="0" applyNumberFormat="1" applyFont="1" applyFill="1" applyBorder="1" applyAlignment="1">
      <alignment horizontal="center" vertical="center"/>
    </xf>
    <xf numFmtId="9" fontId="11" fillId="0" borderId="0" xfId="0" applyNumberFormat="1" applyFont="1" applyFill="1" applyBorder="1" applyAlignment="1">
      <alignment horizontal="center" vertical="center"/>
    </xf>
    <xf numFmtId="9" fontId="11" fillId="0" borderId="5" xfId="0" applyNumberFormat="1" applyFont="1" applyFill="1" applyBorder="1" applyAlignment="1">
      <alignment horizontal="center" vertical="center"/>
    </xf>
    <xf numFmtId="0" fontId="11" fillId="0" borderId="4" xfId="0" applyFont="1" applyFill="1" applyBorder="1" applyAlignment="1">
      <alignment horizontal="center"/>
    </xf>
    <xf numFmtId="0" fontId="11" fillId="0" borderId="0" xfId="0" applyFont="1" applyFill="1" applyBorder="1" applyAlignment="1">
      <alignment horizontal="center"/>
    </xf>
    <xf numFmtId="9" fontId="11" fillId="0" borderId="10" xfId="0" applyNumberFormat="1" applyFont="1" applyFill="1" applyBorder="1" applyAlignment="1">
      <alignment horizontal="center"/>
    </xf>
    <xf numFmtId="9" fontId="11" fillId="0" borderId="0" xfId="0" applyNumberFormat="1" applyFont="1" applyFill="1" applyBorder="1" applyAlignment="1">
      <alignment horizontal="center"/>
    </xf>
    <xf numFmtId="9" fontId="37" fillId="0" borderId="7" xfId="0" applyNumberFormat="1" applyFont="1" applyFill="1" applyBorder="1" applyAlignment="1">
      <alignment horizontal="center" vertical="center"/>
    </xf>
    <xf numFmtId="9" fontId="37" fillId="0" borderId="8" xfId="0" applyNumberFormat="1" applyFont="1" applyFill="1" applyBorder="1" applyAlignment="1">
      <alignment horizontal="center" vertical="center"/>
    </xf>
    <xf numFmtId="9" fontId="37" fillId="0" borderId="10" xfId="0" applyNumberFormat="1" applyFont="1" applyFill="1" applyBorder="1" applyAlignment="1">
      <alignment horizontal="center" vertical="center"/>
    </xf>
    <xf numFmtId="9" fontId="37" fillId="0" borderId="0" xfId="0" applyNumberFormat="1" applyFont="1" applyFill="1" applyBorder="1" applyAlignment="1">
      <alignment horizontal="center" vertic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1" fillId="2" borderId="0" xfId="0" applyFont="1" applyFill="1" applyBorder="1" applyAlignment="1">
      <alignment horizontal="center"/>
    </xf>
    <xf numFmtId="0" fontId="11" fillId="2" borderId="5" xfId="0" applyFont="1" applyFill="1" applyBorder="1" applyAlignment="1">
      <alignment horizontal="center"/>
    </xf>
    <xf numFmtId="9" fontId="11" fillId="0" borderId="18" xfId="0" applyNumberFormat="1" applyFont="1" applyFill="1" applyBorder="1" applyAlignment="1">
      <alignment horizontal="center" vertical="center"/>
    </xf>
    <xf numFmtId="0" fontId="11" fillId="0" borderId="10" xfId="0" applyFont="1" applyFill="1" applyBorder="1" applyAlignment="1">
      <alignment horizontal="center"/>
    </xf>
    <xf numFmtId="9" fontId="27" fillId="0" borderId="7" xfId="0" applyNumberFormat="1" applyFont="1" applyFill="1" applyBorder="1" applyAlignment="1">
      <alignment horizontal="center" vertical="center"/>
    </xf>
    <xf numFmtId="9" fontId="27" fillId="0" borderId="8" xfId="0" applyNumberFormat="1" applyFont="1" applyFill="1" applyBorder="1" applyAlignment="1">
      <alignment horizontal="center" vertical="center"/>
    </xf>
    <xf numFmtId="9" fontId="27" fillId="0" borderId="10" xfId="0" applyNumberFormat="1" applyFont="1" applyFill="1" applyBorder="1" applyAlignment="1">
      <alignment horizontal="center" vertical="center"/>
    </xf>
    <xf numFmtId="9" fontId="27" fillId="0" borderId="0" xfId="0" applyNumberFormat="1" applyFont="1" applyFill="1" applyBorder="1" applyAlignment="1">
      <alignment horizontal="center" vertical="center"/>
    </xf>
    <xf numFmtId="0" fontId="11" fillId="2" borderId="8" xfId="0" applyFont="1" applyFill="1" applyBorder="1" applyAlignment="1">
      <alignment horizontal="center"/>
    </xf>
    <xf numFmtId="0" fontId="11" fillId="2" borderId="17" xfId="0" applyFont="1" applyFill="1" applyBorder="1" applyAlignment="1">
      <alignment horizontal="center"/>
    </xf>
    <xf numFmtId="0" fontId="12" fillId="2" borderId="10" xfId="0" applyFont="1" applyFill="1" applyBorder="1" applyAlignment="1">
      <alignment horizontal="center" vertical="center"/>
    </xf>
    <xf numFmtId="0" fontId="12" fillId="2" borderId="18" xfId="0" applyFont="1" applyFill="1" applyBorder="1" applyAlignment="1">
      <alignment horizontal="center" vertical="center"/>
    </xf>
    <xf numFmtId="0" fontId="5" fillId="2" borderId="18" xfId="0" applyFont="1" applyFill="1" applyBorder="1" applyAlignment="1">
      <alignment horizontal="center" vertical="center"/>
    </xf>
    <xf numFmtId="0" fontId="11" fillId="2" borderId="18" xfId="0" applyFont="1" applyFill="1" applyBorder="1" applyAlignment="1">
      <alignment horizontal="center"/>
    </xf>
    <xf numFmtId="0" fontId="11" fillId="2" borderId="21" xfId="0" applyFont="1" applyFill="1" applyBorder="1" applyAlignment="1">
      <alignment horizontal="center"/>
    </xf>
    <xf numFmtId="0" fontId="11" fillId="2" borderId="22" xfId="0" applyFont="1" applyFill="1" applyBorder="1" applyAlignment="1">
      <alignment horizontal="center"/>
    </xf>
    <xf numFmtId="0" fontId="11" fillId="0" borderId="31"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lignment horizontal="center" vertical="center"/>
    </xf>
    <xf numFmtId="9" fontId="11" fillId="0" borderId="27" xfId="0" applyNumberFormat="1" applyFont="1" applyFill="1" applyBorder="1" applyAlignment="1">
      <alignment horizontal="center" vertical="center"/>
    </xf>
    <xf numFmtId="0" fontId="3" fillId="0" borderId="0" xfId="0" applyFont="1" applyBorder="1" applyAlignment="1">
      <alignment horizontal="center"/>
    </xf>
    <xf numFmtId="0" fontId="3" fillId="0" borderId="27" xfId="0" applyFont="1" applyBorder="1" applyAlignment="1">
      <alignment horizontal="center"/>
    </xf>
    <xf numFmtId="1" fontId="11" fillId="0" borderId="10" xfId="0" applyNumberFormat="1" applyFont="1" applyFill="1" applyBorder="1" applyAlignment="1">
      <alignment horizontal="center"/>
    </xf>
    <xf numFmtId="1" fontId="11" fillId="0" borderId="0" xfId="0" applyNumberFormat="1" applyFont="1" applyFill="1" applyBorder="1" applyAlignment="1">
      <alignment horizontal="center"/>
    </xf>
    <xf numFmtId="9" fontId="27" fillId="0" borderId="36" xfId="0" applyNumberFormat="1" applyFont="1" applyFill="1" applyBorder="1" applyAlignment="1">
      <alignment horizontal="center" vertical="center"/>
    </xf>
    <xf numFmtId="9" fontId="27" fillId="0" borderId="27" xfId="0" applyNumberFormat="1" applyFont="1" applyFill="1" applyBorder="1" applyAlignment="1">
      <alignment horizontal="center" vertical="center"/>
    </xf>
    <xf numFmtId="0" fontId="26" fillId="2" borderId="7" xfId="0" applyFont="1" applyFill="1" applyBorder="1" applyAlignment="1">
      <alignment horizontal="center"/>
    </xf>
    <xf numFmtId="0" fontId="26" fillId="2" borderId="8" xfId="0" applyFont="1" applyFill="1" applyBorder="1" applyAlignment="1">
      <alignment horizontal="center"/>
    </xf>
    <xf numFmtId="0" fontId="17" fillId="0" borderId="10" xfId="0" applyFont="1" applyFill="1" applyBorder="1" applyAlignment="1">
      <alignment horizontal="center" vertical="top"/>
    </xf>
    <xf numFmtId="0" fontId="17" fillId="0" borderId="0" xfId="0" applyFont="1" applyFill="1" applyBorder="1" applyAlignment="1">
      <alignment horizontal="center" vertical="top"/>
    </xf>
    <xf numFmtId="0" fontId="17" fillId="0" borderId="27" xfId="0" applyFont="1" applyFill="1" applyBorder="1" applyAlignment="1">
      <alignment horizontal="center" vertical="top"/>
    </xf>
    <xf numFmtId="0" fontId="4" fillId="0" borderId="31" xfId="0" applyFont="1" applyBorder="1" applyAlignment="1">
      <alignment horizontal="center" vertical="center"/>
    </xf>
    <xf numFmtId="0" fontId="4" fillId="0" borderId="18" xfId="0" applyFont="1" applyBorder="1" applyAlignment="1">
      <alignment horizontal="center" vertical="center"/>
    </xf>
    <xf numFmtId="49" fontId="10" fillId="0" borderId="52" xfId="0" applyNumberFormat="1" applyFont="1" applyFill="1" applyBorder="1" applyAlignment="1">
      <alignment horizontal="center" vertical="center"/>
    </xf>
    <xf numFmtId="49" fontId="10" fillId="0" borderId="53" xfId="0" applyNumberFormat="1" applyFont="1" applyFill="1" applyBorder="1" applyAlignment="1">
      <alignment horizontal="center" vertical="center"/>
    </xf>
    <xf numFmtId="49" fontId="10" fillId="0" borderId="54"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Border="1" applyAlignment="1">
      <alignment horizontal="center" vertical="center"/>
    </xf>
    <xf numFmtId="0" fontId="4" fillId="2" borderId="8" xfId="0" applyFont="1" applyFill="1" applyBorder="1" applyAlignment="1">
      <alignment horizontal="center"/>
    </xf>
    <xf numFmtId="0" fontId="4" fillId="2" borderId="17" xfId="0" applyFont="1" applyFill="1" applyBorder="1" applyAlignment="1">
      <alignment horizontal="center"/>
    </xf>
    <xf numFmtId="0" fontId="16" fillId="2" borderId="18" xfId="0" applyFont="1" applyFill="1" applyBorder="1" applyAlignment="1">
      <alignment horizontal="center"/>
    </xf>
    <xf numFmtId="0" fontId="5" fillId="2" borderId="18" xfId="0" applyFont="1" applyFill="1" applyBorder="1" applyAlignment="1">
      <alignment horizontal="center" vertical="top"/>
    </xf>
    <xf numFmtId="0" fontId="10" fillId="0" borderId="32" xfId="0" applyFont="1" applyFill="1" applyBorder="1" applyAlignment="1">
      <alignment horizontal="center" vertical="top"/>
    </xf>
    <xf numFmtId="0" fontId="10" fillId="0" borderId="37" xfId="0" applyFont="1" applyFill="1" applyBorder="1" applyAlignment="1">
      <alignment horizontal="center" vertical="top"/>
    </xf>
    <xf numFmtId="0" fontId="3" fillId="0" borderId="3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18" fillId="0" borderId="0" xfId="0" applyFont="1" applyFill="1" applyBorder="1" applyAlignment="1">
      <alignment horizontal="center" vertical="center"/>
    </xf>
    <xf numFmtId="0" fontId="18" fillId="0" borderId="27" xfId="0" applyFont="1" applyFill="1" applyBorder="1" applyAlignment="1">
      <alignment horizontal="center" vertical="center"/>
    </xf>
    <xf numFmtId="0" fontId="12" fillId="2" borderId="10" xfId="0" applyFont="1" applyFill="1" applyBorder="1" applyAlignment="1">
      <alignment horizontal="center"/>
    </xf>
    <xf numFmtId="0" fontId="12" fillId="2" borderId="18" xfId="0" applyFont="1" applyFill="1" applyBorder="1" applyAlignment="1">
      <alignment horizontal="center"/>
    </xf>
    <xf numFmtId="0" fontId="5" fillId="2" borderId="10" xfId="0" applyFont="1" applyFill="1" applyBorder="1" applyAlignment="1">
      <alignment horizontal="center"/>
    </xf>
    <xf numFmtId="0" fontId="5" fillId="2" borderId="18" xfId="0" applyFont="1" applyFill="1" applyBorder="1" applyAlignment="1">
      <alignment horizontal="center"/>
    </xf>
    <xf numFmtId="0" fontId="5" fillId="2" borderId="11" xfId="0" applyFont="1" applyFill="1" applyBorder="1" applyAlignment="1">
      <alignment horizontal="center" vertical="top"/>
    </xf>
    <xf numFmtId="0" fontId="5" fillId="2" borderId="21" xfId="0" applyFont="1" applyFill="1" applyBorder="1" applyAlignment="1">
      <alignment horizontal="center" vertical="top"/>
    </xf>
    <xf numFmtId="0" fontId="5" fillId="2" borderId="22" xfId="0" applyFont="1" applyFill="1" applyBorder="1" applyAlignment="1">
      <alignment horizontal="center" vertical="top"/>
    </xf>
    <xf numFmtId="0" fontId="11" fillId="0" borderId="27" xfId="0" applyFont="1" applyFill="1" applyBorder="1" applyAlignment="1">
      <alignment horizontal="center" vertical="center"/>
    </xf>
    <xf numFmtId="0" fontId="3" fillId="0" borderId="10" xfId="0" applyFont="1" applyBorder="1" applyAlignment="1">
      <alignment horizontal="center"/>
    </xf>
    <xf numFmtId="0" fontId="4" fillId="3" borderId="8" xfId="0" applyFont="1" applyFill="1" applyBorder="1" applyAlignment="1">
      <alignment horizontal="center"/>
    </xf>
    <xf numFmtId="0" fontId="0" fillId="3" borderId="30"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52" fillId="2" borderId="1" xfId="0" applyFont="1" applyFill="1" applyBorder="1" applyAlignment="1">
      <alignment horizontal="center"/>
    </xf>
    <xf numFmtId="0" fontId="52" fillId="2" borderId="2" xfId="0" applyFont="1" applyFill="1" applyBorder="1" applyAlignment="1">
      <alignment horizontal="center"/>
    </xf>
    <xf numFmtId="0" fontId="52" fillId="2" borderId="3" xfId="0" applyFont="1" applyFill="1" applyBorder="1" applyAlignment="1">
      <alignment horizontal="center"/>
    </xf>
    <xf numFmtId="0" fontId="16" fillId="2" borderId="4" xfId="0" applyFont="1" applyFill="1" applyBorder="1" applyAlignment="1">
      <alignment horizontal="center"/>
    </xf>
    <xf numFmtId="0" fontId="16" fillId="2" borderId="5" xfId="0" applyFont="1" applyFill="1" applyBorder="1" applyAlignment="1">
      <alignment horizontal="center"/>
    </xf>
    <xf numFmtId="0" fontId="4" fillId="3" borderId="10" xfId="0" applyFont="1" applyFill="1" applyBorder="1" applyAlignment="1">
      <alignment horizontal="center"/>
    </xf>
    <xf numFmtId="0" fontId="4" fillId="3" borderId="0" xfId="0" applyFont="1" applyFill="1" applyBorder="1" applyAlignment="1">
      <alignment horizontal="center"/>
    </xf>
    <xf numFmtId="0" fontId="4" fillId="3" borderId="27" xfId="0" applyFont="1" applyFill="1" applyBorder="1" applyAlignment="1">
      <alignment horizontal="center"/>
    </xf>
    <xf numFmtId="0" fontId="4" fillId="3" borderId="31" xfId="0" applyFont="1" applyFill="1" applyBorder="1" applyAlignment="1">
      <alignment horizontal="center"/>
    </xf>
    <xf numFmtId="0" fontId="4" fillId="3" borderId="5" xfId="0" applyFont="1" applyFill="1" applyBorder="1" applyAlignment="1">
      <alignment horizontal="center"/>
    </xf>
    <xf numFmtId="0" fontId="4" fillId="3" borderId="1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7" xfId="0" applyFont="1" applyFill="1" applyBorder="1" applyAlignment="1">
      <alignment horizontal="center" vertical="center"/>
    </xf>
    <xf numFmtId="0" fontId="10" fillId="3" borderId="11" xfId="0" applyFont="1" applyFill="1" applyBorder="1" applyAlignment="1">
      <alignment horizontal="center" vertical="top"/>
    </xf>
    <xf numFmtId="0" fontId="10" fillId="3" borderId="21" xfId="0" applyFont="1" applyFill="1" applyBorder="1" applyAlignment="1">
      <alignment horizontal="center" vertical="top"/>
    </xf>
    <xf numFmtId="0" fontId="10" fillId="3" borderId="37" xfId="0" applyFont="1" applyFill="1" applyBorder="1" applyAlignment="1">
      <alignment horizontal="center" vertical="top"/>
    </xf>
    <xf numFmtId="3" fontId="4" fillId="3" borderId="31" xfId="0" applyNumberFormat="1" applyFont="1" applyFill="1" applyBorder="1" applyAlignment="1">
      <alignment horizontal="center" vertical="center"/>
    </xf>
    <xf numFmtId="3" fontId="4" fillId="3" borderId="0"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0" fontId="39" fillId="2" borderId="10" xfId="0" applyFont="1" applyFill="1" applyBorder="1" applyAlignment="1">
      <alignment horizontal="center"/>
    </xf>
    <xf numFmtId="0" fontId="39" fillId="2" borderId="0" xfId="0" applyFont="1" applyFill="1" applyBorder="1" applyAlignment="1">
      <alignment horizontal="center"/>
    </xf>
    <xf numFmtId="0" fontId="39" fillId="2" borderId="18" xfId="0" applyFont="1" applyFill="1" applyBorder="1" applyAlignment="1">
      <alignment horizontal="center"/>
    </xf>
    <xf numFmtId="0" fontId="82" fillId="11" borderId="12" xfId="0" applyFont="1" applyFill="1" applyBorder="1" applyAlignment="1">
      <alignment horizontal="center" vertical="center" wrapText="1"/>
    </xf>
    <xf numFmtId="0" fontId="82" fillId="11" borderId="70" xfId="0" applyFont="1" applyFill="1" applyBorder="1" applyAlignment="1">
      <alignment vertical="center" wrapText="1"/>
    </xf>
    <xf numFmtId="0" fontId="82" fillId="11" borderId="19" xfId="0" applyFont="1" applyFill="1" applyBorder="1" applyAlignment="1">
      <alignment horizontal="center" vertical="center" wrapText="1"/>
    </xf>
    <xf numFmtId="0" fontId="82" fillId="11" borderId="20" xfId="0" applyFont="1" applyFill="1" applyBorder="1" applyAlignment="1">
      <alignment horizontal="center" vertical="center" wrapText="1"/>
    </xf>
    <xf numFmtId="0" fontId="82" fillId="11" borderId="56" xfId="0" applyFont="1" applyFill="1" applyBorder="1" applyAlignment="1">
      <alignment horizontal="center" vertical="center" wrapText="1"/>
    </xf>
    <xf numFmtId="0" fontId="82" fillId="11" borderId="58" xfId="0" applyFont="1" applyFill="1" applyBorder="1" applyAlignment="1">
      <alignment vertical="center"/>
    </xf>
    <xf numFmtId="0" fontId="0" fillId="0" borderId="58" xfId="0"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10" fillId="0" borderId="21" xfId="0" applyFont="1" applyFill="1" applyBorder="1" applyAlignment="1">
      <alignment horizontal="center" vertical="top"/>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9" fillId="2" borderId="1" xfId="0" applyFont="1" applyFill="1" applyBorder="1" applyAlignment="1">
      <alignment horizontal="center"/>
    </xf>
    <xf numFmtId="0" fontId="39" fillId="2" borderId="2" xfId="0" applyFont="1" applyFill="1" applyBorder="1" applyAlignment="1">
      <alignment horizontal="center"/>
    </xf>
    <xf numFmtId="0" fontId="39" fillId="2" borderId="3" xfId="0" applyFont="1" applyFill="1" applyBorder="1" applyAlignment="1">
      <alignment horizontal="center"/>
    </xf>
    <xf numFmtId="0" fontId="39" fillId="2" borderId="4" xfId="0" applyFont="1" applyFill="1" applyBorder="1" applyAlignment="1">
      <alignment horizontal="center"/>
    </xf>
    <xf numFmtId="0" fontId="39" fillId="2" borderId="5"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10" fillId="0" borderId="10" xfId="0" applyFont="1" applyFill="1" applyBorder="1" applyAlignment="1">
      <alignment horizontal="center" vertical="top"/>
    </xf>
    <xf numFmtId="0" fontId="10" fillId="0" borderId="0" xfId="0" applyFont="1" applyFill="1" applyBorder="1" applyAlignment="1">
      <alignment horizontal="center" vertical="top"/>
    </xf>
    <xf numFmtId="0" fontId="10" fillId="0" borderId="31" xfId="0" applyFont="1" applyFill="1" applyBorder="1" applyAlignment="1">
      <alignment horizontal="center" vertical="top"/>
    </xf>
    <xf numFmtId="0" fontId="10" fillId="0" borderId="18" xfId="0" applyFont="1" applyFill="1" applyBorder="1" applyAlignment="1">
      <alignment horizontal="center" vertical="top"/>
    </xf>
    <xf numFmtId="0" fontId="52" fillId="2" borderId="7" xfId="0" applyFont="1" applyFill="1" applyBorder="1" applyAlignment="1">
      <alignment horizontal="center"/>
    </xf>
    <xf numFmtId="0" fontId="52" fillId="2" borderId="8" xfId="0" applyFont="1" applyFill="1" applyBorder="1" applyAlignment="1">
      <alignment horizontal="center"/>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9" fontId="3" fillId="4" borderId="11" xfId="7" quotePrefix="1" applyFont="1" applyFill="1" applyBorder="1" applyAlignment="1">
      <alignment horizontal="center" vertical="center"/>
    </xf>
    <xf numFmtId="9" fontId="3" fillId="4" borderId="21" xfId="7" applyFont="1" applyFill="1" applyBorder="1" applyAlignment="1">
      <alignment horizontal="center" vertical="center"/>
    </xf>
    <xf numFmtId="208" fontId="3" fillId="4" borderId="32" xfId="0" quotePrefix="1" applyNumberFormat="1" applyFont="1" applyFill="1" applyBorder="1" applyAlignment="1">
      <alignment horizontal="center" vertical="center"/>
    </xf>
    <xf numFmtId="208" fontId="3" fillId="4" borderId="21" xfId="0" applyNumberFormat="1" applyFont="1" applyFill="1" applyBorder="1" applyAlignment="1">
      <alignment horizontal="center" vertical="center"/>
    </xf>
    <xf numFmtId="9" fontId="3" fillId="4" borderId="32" xfId="7" quotePrefix="1" applyFont="1" applyFill="1" applyBorder="1" applyAlignment="1">
      <alignment horizontal="center" vertical="center"/>
    </xf>
    <xf numFmtId="9" fontId="3" fillId="4" borderId="22" xfId="7" applyFont="1" applyFill="1" applyBorder="1" applyAlignment="1">
      <alignment horizontal="center" vertical="center"/>
    </xf>
    <xf numFmtId="0" fontId="4" fillId="4" borderId="4" xfId="0" applyFont="1" applyFill="1" applyBorder="1" applyAlignment="1">
      <alignment horizontal="left" vertical="center"/>
    </xf>
    <xf numFmtId="0" fontId="4" fillId="4" borderId="18" xfId="0" applyFont="1" applyFill="1" applyBorder="1" applyAlignment="1">
      <alignment horizontal="left" vertical="center"/>
    </xf>
    <xf numFmtId="0" fontId="4" fillId="0" borderId="4"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18" xfId="0" applyFont="1" applyFill="1" applyBorder="1" applyAlignment="1">
      <alignment horizontal="left" vertical="center"/>
    </xf>
    <xf numFmtId="10" fontId="17" fillId="4" borderId="31" xfId="0" applyNumberFormat="1" applyFont="1" applyFill="1" applyBorder="1" applyAlignment="1">
      <alignment horizontal="center" vertical="center"/>
    </xf>
    <xf numFmtId="10" fontId="17" fillId="4" borderId="0" xfId="0" applyNumberFormat="1" applyFont="1" applyFill="1" applyBorder="1" applyAlignment="1">
      <alignment horizontal="center" vertical="center"/>
    </xf>
    <xf numFmtId="10" fontId="17" fillId="4" borderId="5" xfId="0" applyNumberFormat="1" applyFont="1" applyFill="1" applyBorder="1" applyAlignment="1">
      <alignment horizontal="center" vertical="center"/>
    </xf>
    <xf numFmtId="10" fontId="17" fillId="4" borderId="35" xfId="0" applyNumberFormat="1" applyFont="1" applyFill="1" applyBorder="1" applyAlignment="1">
      <alignment horizontal="center" vertical="center"/>
    </xf>
    <xf numFmtId="10" fontId="17" fillId="4" borderId="15" xfId="0" applyNumberFormat="1" applyFont="1" applyFill="1" applyBorder="1" applyAlignment="1">
      <alignment horizontal="center" vertical="center"/>
    </xf>
    <xf numFmtId="10" fontId="17" fillId="4" borderId="16" xfId="0" applyNumberFormat="1"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17" fillId="0" borderId="3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26" fillId="0" borderId="4"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7" xfId="0" applyFont="1" applyFill="1" applyBorder="1" applyAlignment="1">
      <alignment horizontal="center" vertical="center"/>
    </xf>
    <xf numFmtId="0" fontId="11" fillId="0" borderId="4" xfId="0" applyFont="1" applyFill="1" applyBorder="1" applyAlignment="1">
      <alignment horizontal="center" vertical="center"/>
    </xf>
    <xf numFmtId="0" fontId="28" fillId="0" borderId="31" xfId="0" applyFont="1" applyFill="1" applyBorder="1" applyAlignment="1">
      <alignment horizontal="center"/>
    </xf>
    <xf numFmtId="0" fontId="28" fillId="0" borderId="0" xfId="0" applyFont="1" applyFill="1" applyBorder="1" applyAlignment="1">
      <alignment horizontal="center"/>
    </xf>
    <xf numFmtId="0" fontId="28" fillId="0" borderId="27" xfId="0" applyFont="1" applyFill="1" applyBorder="1" applyAlignment="1">
      <alignment horizontal="center"/>
    </xf>
    <xf numFmtId="0" fontId="45" fillId="0" borderId="10" xfId="0" applyFont="1" applyFill="1" applyBorder="1" applyAlignment="1">
      <alignment horizontal="center"/>
    </xf>
    <xf numFmtId="0" fontId="45" fillId="0" borderId="0" xfId="0" applyFont="1" applyFill="1" applyBorder="1" applyAlignment="1">
      <alignment horizontal="center"/>
    </xf>
    <xf numFmtId="0" fontId="45" fillId="0" borderId="18" xfId="0" applyFont="1" applyFill="1" applyBorder="1" applyAlignment="1">
      <alignment horizontal="center"/>
    </xf>
    <xf numFmtId="0" fontId="45" fillId="0" borderId="5" xfId="0" applyFont="1" applyFill="1" applyBorder="1" applyAlignment="1">
      <alignment horizontal="center"/>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8" xfId="0" applyFont="1" applyFill="1" applyBorder="1" applyAlignment="1">
      <alignment horizontal="center"/>
    </xf>
    <xf numFmtId="0" fontId="3" fillId="4" borderId="4" xfId="0" applyFont="1" applyFill="1" applyBorder="1" applyAlignment="1">
      <alignment horizontal="center" vertical="center"/>
    </xf>
    <xf numFmtId="0" fontId="3" fillId="4" borderId="18" xfId="0" applyFont="1" applyFill="1" applyBorder="1" applyAlignment="1">
      <alignment horizontal="center" vertical="center"/>
    </xf>
    <xf numFmtId="0" fontId="0" fillId="0" borderId="0" xfId="0" applyBorder="1" applyAlignment="1"/>
    <xf numFmtId="0" fontId="0" fillId="0" borderId="5" xfId="0" applyBorder="1" applyAlignment="1"/>
    <xf numFmtId="0" fontId="4" fillId="3" borderId="18" xfId="0" applyFont="1" applyFill="1" applyBorder="1" applyAlignment="1">
      <alignment horizontal="center"/>
    </xf>
    <xf numFmtId="0" fontId="21" fillId="3" borderId="31" xfId="0" applyFont="1" applyFill="1" applyBorder="1" applyAlignment="1">
      <alignment horizontal="center"/>
    </xf>
    <xf numFmtId="0" fontId="21" fillId="3" borderId="0" xfId="0" applyFont="1" applyFill="1" applyBorder="1" applyAlignment="1">
      <alignment horizontal="center"/>
    </xf>
    <xf numFmtId="0" fontId="21" fillId="3" borderId="18" xfId="0" applyFont="1" applyFill="1" applyBorder="1" applyAlignment="1">
      <alignment horizontal="center"/>
    </xf>
    <xf numFmtId="0" fontId="45" fillId="3" borderId="0" xfId="0" applyFont="1" applyFill="1" applyBorder="1" applyAlignment="1">
      <alignment horizontal="center" vertical="center"/>
    </xf>
    <xf numFmtId="0" fontId="45" fillId="3" borderId="31" xfId="0" applyFont="1" applyFill="1" applyBorder="1" applyAlignment="1">
      <alignment horizontal="center" vertical="center"/>
    </xf>
    <xf numFmtId="0" fontId="45" fillId="3" borderId="18"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5"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18" xfId="0" applyFont="1" applyFill="1" applyBorder="1" applyAlignment="1">
      <alignment horizontal="center" vertical="center"/>
    </xf>
    <xf numFmtId="0" fontId="37" fillId="3" borderId="27" xfId="0" applyFont="1" applyFill="1" applyBorder="1" applyAlignment="1">
      <alignment horizontal="center" vertical="center"/>
    </xf>
    <xf numFmtId="0" fontId="87" fillId="3" borderId="0" xfId="0" applyFont="1" applyFill="1" applyBorder="1" applyAlignment="1">
      <alignment horizontal="center" vertical="center"/>
    </xf>
    <xf numFmtId="0" fontId="87" fillId="3" borderId="27" xfId="0" applyFont="1" applyFill="1" applyBorder="1" applyAlignment="1">
      <alignment horizontal="center" vertical="center"/>
    </xf>
    <xf numFmtId="0" fontId="27" fillId="3" borderId="10" xfId="0" applyFont="1" applyFill="1" applyBorder="1" applyAlignment="1">
      <alignment horizontal="center" vertical="center"/>
    </xf>
    <xf numFmtId="0" fontId="27" fillId="3" borderId="27" xfId="0" applyFont="1" applyFill="1" applyBorder="1" applyAlignment="1">
      <alignment horizontal="center" vertical="center"/>
    </xf>
    <xf numFmtId="0" fontId="17" fillId="0" borderId="2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0" xfId="0" applyFont="1" applyBorder="1" applyAlignment="1">
      <alignment horizontal="center" vertical="center"/>
    </xf>
    <xf numFmtId="0" fontId="24" fillId="2" borderId="10" xfId="0" applyFont="1" applyFill="1" applyBorder="1" applyAlignment="1">
      <alignment horizontal="center"/>
    </xf>
    <xf numFmtId="0" fontId="24" fillId="2" borderId="18" xfId="0" applyFont="1" applyFill="1" applyBorder="1" applyAlignment="1">
      <alignment horizontal="center"/>
    </xf>
    <xf numFmtId="0" fontId="24" fillId="2" borderId="11" xfId="0" applyFont="1" applyFill="1" applyBorder="1" applyAlignment="1">
      <alignment horizontal="center" vertical="top"/>
    </xf>
    <xf numFmtId="0" fontId="24" fillId="2" borderId="21" xfId="0" applyFont="1" applyFill="1" applyBorder="1" applyAlignment="1">
      <alignment horizontal="center" vertical="top"/>
    </xf>
    <xf numFmtId="0" fontId="24" fillId="2" borderId="22" xfId="0" applyFont="1" applyFill="1" applyBorder="1" applyAlignment="1">
      <alignment horizontal="center" vertical="top"/>
    </xf>
    <xf numFmtId="0" fontId="11" fillId="4" borderId="4" xfId="0" applyNumberFormat="1" applyFont="1" applyFill="1" applyBorder="1" applyAlignment="1">
      <alignment horizontal="center" vertical="center"/>
    </xf>
    <xf numFmtId="0" fontId="11" fillId="4" borderId="0" xfId="0" applyNumberFormat="1" applyFont="1" applyFill="1" applyBorder="1" applyAlignment="1">
      <alignment horizontal="center" vertical="center"/>
    </xf>
    <xf numFmtId="0" fontId="5" fillId="2" borderId="28" xfId="0" applyFont="1" applyFill="1" applyBorder="1" applyAlignment="1">
      <alignment horizontal="center" vertical="top"/>
    </xf>
    <xf numFmtId="0" fontId="5" fillId="2" borderId="29" xfId="0" applyFont="1" applyFill="1" applyBorder="1" applyAlignment="1">
      <alignment horizontal="center" vertical="top"/>
    </xf>
    <xf numFmtId="0" fontId="11" fillId="4" borderId="18" xfId="0" applyNumberFormat="1" applyFont="1" applyFill="1" applyBorder="1" applyAlignment="1">
      <alignment horizontal="center" vertical="center"/>
    </xf>
    <xf numFmtId="0" fontId="11" fillId="3" borderId="31" xfId="0" applyFont="1" applyFill="1" applyBorder="1" applyAlignment="1" applyProtection="1">
      <alignment horizontal="center" vertical="top"/>
    </xf>
    <xf numFmtId="0" fontId="11" fillId="3" borderId="0" xfId="0" applyFont="1" applyFill="1" applyBorder="1" applyAlignment="1" applyProtection="1">
      <alignment horizontal="center" vertical="top"/>
    </xf>
    <xf numFmtId="0" fontId="11" fillId="3" borderId="5" xfId="0" applyFont="1" applyFill="1" applyBorder="1" applyAlignment="1" applyProtection="1">
      <alignment horizontal="center" vertical="top"/>
    </xf>
    <xf numFmtId="0" fontId="11" fillId="3" borderId="10" xfId="0" applyFont="1" applyFill="1" applyBorder="1" applyAlignment="1" applyProtection="1">
      <alignment horizontal="right"/>
    </xf>
    <xf numFmtId="0" fontId="11" fillId="3" borderId="27" xfId="0" applyFont="1" applyFill="1" applyBorder="1" applyAlignment="1" applyProtection="1">
      <alignment horizontal="right"/>
    </xf>
    <xf numFmtId="0" fontId="4" fillId="3" borderId="31" xfId="0" applyFont="1" applyFill="1" applyBorder="1" applyAlignment="1">
      <alignment horizontal="center" vertical="center"/>
    </xf>
    <xf numFmtId="0" fontId="7" fillId="0" borderId="31" xfId="0" applyFont="1" applyFill="1" applyBorder="1" applyAlignment="1">
      <alignment horizontal="center"/>
    </xf>
    <xf numFmtId="0" fontId="7" fillId="0" borderId="0" xfId="0" applyFont="1" applyFill="1" applyBorder="1" applyAlignment="1">
      <alignment horizont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4" xfId="0" applyFont="1" applyFill="1" applyBorder="1" applyAlignment="1">
      <alignment horizontal="center" vertical="center"/>
    </xf>
    <xf numFmtId="0" fontId="18" fillId="3" borderId="10" xfId="0" applyFont="1" applyFill="1" applyBorder="1" applyAlignment="1">
      <alignment horizontal="center"/>
    </xf>
    <xf numFmtId="0" fontId="18" fillId="3" borderId="0" xfId="0" applyFont="1" applyFill="1" applyBorder="1" applyAlignment="1">
      <alignment horizontal="center"/>
    </xf>
    <xf numFmtId="0" fontId="18" fillId="3" borderId="27" xfId="0" applyFont="1" applyFill="1" applyBorder="1" applyAlignment="1">
      <alignment horizontal="center"/>
    </xf>
    <xf numFmtId="0" fontId="18" fillId="3" borderId="31" xfId="0" applyFont="1" applyFill="1" applyBorder="1" applyAlignment="1">
      <alignment horizontal="center"/>
    </xf>
    <xf numFmtId="0" fontId="18" fillId="3" borderId="7" xfId="0" applyFont="1" applyFill="1" applyBorder="1" applyAlignment="1">
      <alignment horizontal="center"/>
    </xf>
    <xf numFmtId="0" fontId="18" fillId="3" borderId="8" xfId="0" applyFont="1" applyFill="1" applyBorder="1" applyAlignment="1">
      <alignment horizontal="center"/>
    </xf>
    <xf numFmtId="0" fontId="18" fillId="3" borderId="30" xfId="0" applyFont="1" applyFill="1" applyBorder="1" applyAlignment="1">
      <alignment horizontal="center"/>
    </xf>
    <xf numFmtId="0" fontId="18" fillId="3" borderId="9" xfId="0" applyFont="1" applyFill="1" applyBorder="1" applyAlignment="1">
      <alignment horizontal="center"/>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31" xfId="0" applyFont="1" applyFill="1" applyBorder="1" applyAlignment="1">
      <alignment horizontal="center" vertical="center"/>
    </xf>
    <xf numFmtId="0" fontId="18" fillId="0" borderId="31" xfId="0" applyFont="1" applyBorder="1" applyAlignment="1">
      <alignment horizontal="right"/>
    </xf>
    <xf numFmtId="0" fontId="18" fillId="0" borderId="0" xfId="0" applyFont="1" applyBorder="1" applyAlignment="1">
      <alignment horizontal="right"/>
    </xf>
    <xf numFmtId="0" fontId="17" fillId="3" borderId="27"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11" xfId="0" applyFont="1" applyFill="1" applyBorder="1" applyAlignment="1">
      <alignment horizontal="center" vertical="top"/>
    </xf>
    <xf numFmtId="0" fontId="17" fillId="3" borderId="21" xfId="0" applyFont="1" applyFill="1" applyBorder="1" applyAlignment="1">
      <alignment horizontal="center" vertical="top"/>
    </xf>
    <xf numFmtId="0" fontId="17" fillId="3" borderId="32" xfId="0" applyFont="1" applyFill="1" applyBorder="1" applyAlignment="1">
      <alignment horizontal="center" vertical="top"/>
    </xf>
    <xf numFmtId="0" fontId="10" fillId="3" borderId="32" xfId="0" applyFont="1" applyFill="1" applyBorder="1" applyAlignment="1">
      <alignment horizontal="center" vertical="top"/>
    </xf>
    <xf numFmtId="0" fontId="10" fillId="3" borderId="29" xfId="0" applyFont="1" applyFill="1" applyBorder="1" applyAlignment="1">
      <alignment horizontal="center" vertical="top"/>
    </xf>
    <xf numFmtId="0" fontId="18" fillId="0" borderId="10" xfId="0" applyFont="1" applyBorder="1" applyAlignment="1">
      <alignment horizontal="right"/>
    </xf>
    <xf numFmtId="0" fontId="18" fillId="0" borderId="0" xfId="0" applyFont="1" applyAlignment="1">
      <alignment horizontal="right"/>
    </xf>
    <xf numFmtId="0" fontId="3" fillId="4" borderId="7" xfId="0" applyFont="1" applyFill="1" applyBorder="1" applyAlignment="1">
      <alignment horizontal="center"/>
    </xf>
    <xf numFmtId="0" fontId="3" fillId="4" borderId="8" xfId="0" applyFont="1" applyFill="1" applyBorder="1" applyAlignment="1">
      <alignment horizontal="center"/>
    </xf>
    <xf numFmtId="0" fontId="39" fillId="2" borderId="10" xfId="0" applyFont="1" applyFill="1" applyBorder="1" applyAlignment="1">
      <alignment horizontal="center" vertical="top"/>
    </xf>
    <xf numFmtId="0" fontId="39" fillId="2" borderId="0" xfId="0" applyFont="1" applyFill="1" applyBorder="1" applyAlignment="1">
      <alignment horizontal="center" vertical="top"/>
    </xf>
    <xf numFmtId="0" fontId="39" fillId="2" borderId="18" xfId="0" applyFont="1" applyFill="1" applyBorder="1" applyAlignment="1">
      <alignment horizontal="center" vertical="top"/>
    </xf>
    <xf numFmtId="0" fontId="4" fillId="3" borderId="7" xfId="0" applyFont="1" applyFill="1" applyBorder="1" applyAlignment="1">
      <alignment horizontal="center"/>
    </xf>
    <xf numFmtId="0" fontId="4" fillId="3" borderId="17" xfId="0" applyFont="1" applyFill="1" applyBorder="1" applyAlignment="1">
      <alignment horizontal="center"/>
    </xf>
    <xf numFmtId="0" fontId="4" fillId="3" borderId="7" xfId="0" applyNumberFormat="1" applyFont="1" applyFill="1" applyBorder="1" applyAlignment="1">
      <alignment horizontal="center"/>
    </xf>
    <xf numFmtId="0" fontId="4" fillId="3" borderId="8" xfId="0" applyNumberFormat="1" applyFont="1" applyFill="1" applyBorder="1" applyAlignment="1">
      <alignment horizontal="center"/>
    </xf>
    <xf numFmtId="0" fontId="4" fillId="3" borderId="30" xfId="0" applyNumberFormat="1" applyFont="1" applyFill="1" applyBorder="1" applyAlignment="1">
      <alignment horizontal="center"/>
    </xf>
    <xf numFmtId="0" fontId="4" fillId="3" borderId="17" xfId="0" applyNumberFormat="1" applyFont="1" applyFill="1" applyBorder="1" applyAlignment="1">
      <alignment horizontal="center"/>
    </xf>
    <xf numFmtId="0" fontId="26" fillId="3" borderId="10" xfId="0" applyFont="1" applyFill="1" applyBorder="1" applyAlignment="1">
      <alignment horizontal="center" vertical="center"/>
    </xf>
    <xf numFmtId="0" fontId="26" fillId="3" borderId="27" xfId="0" applyFont="1" applyFill="1" applyBorder="1" applyAlignment="1">
      <alignment horizontal="center" vertical="center"/>
    </xf>
    <xf numFmtId="0" fontId="11" fillId="3" borderId="7" xfId="0" applyNumberFormat="1" applyFont="1" applyFill="1" applyBorder="1" applyAlignment="1">
      <alignment horizontal="center"/>
    </xf>
    <xf numFmtId="0" fontId="11" fillId="3" borderId="36" xfId="0" applyNumberFormat="1" applyFont="1" applyFill="1" applyBorder="1" applyAlignment="1">
      <alignment horizontal="center"/>
    </xf>
    <xf numFmtId="0" fontId="11" fillId="3" borderId="30" xfId="0" applyNumberFormat="1" applyFont="1" applyFill="1" applyBorder="1" applyAlignment="1">
      <alignment horizontal="center"/>
    </xf>
    <xf numFmtId="0" fontId="11" fillId="3" borderId="8" xfId="0" applyNumberFormat="1" applyFont="1" applyFill="1" applyBorder="1" applyAlignment="1">
      <alignment horizontal="center"/>
    </xf>
    <xf numFmtId="0" fontId="7" fillId="3" borderId="31" xfId="0" applyNumberFormat="1" applyFont="1" applyFill="1" applyBorder="1" applyAlignment="1">
      <alignment horizontal="center"/>
    </xf>
    <xf numFmtId="0" fontId="7" fillId="3" borderId="0" xfId="0" applyNumberFormat="1" applyFont="1" applyFill="1" applyBorder="1" applyAlignment="1">
      <alignment horizontal="center"/>
    </xf>
    <xf numFmtId="0" fontId="7" fillId="3" borderId="27" xfId="0" applyNumberFormat="1" applyFont="1" applyFill="1" applyBorder="1" applyAlignment="1">
      <alignment horizontal="center"/>
    </xf>
    <xf numFmtId="0" fontId="7" fillId="3" borderId="18" xfId="0" applyNumberFormat="1" applyFont="1" applyFill="1" applyBorder="1" applyAlignment="1">
      <alignment horizontal="center"/>
    </xf>
    <xf numFmtId="0" fontId="11" fillId="3" borderId="10" xfId="0" applyFont="1" applyFill="1" applyBorder="1" applyAlignment="1">
      <alignment horizontal="center"/>
    </xf>
    <xf numFmtId="0" fontId="11" fillId="3" borderId="0" xfId="0" applyFont="1" applyFill="1" applyBorder="1" applyAlignment="1">
      <alignment horizontal="center"/>
    </xf>
    <xf numFmtId="0" fontId="11" fillId="3" borderId="18" xfId="0" applyFont="1" applyFill="1" applyBorder="1" applyAlignment="1">
      <alignment horizontal="center"/>
    </xf>
    <xf numFmtId="0" fontId="11" fillId="3" borderId="10" xfId="0" applyNumberFormat="1" applyFont="1" applyFill="1" applyBorder="1" applyAlignment="1">
      <alignment horizontal="center"/>
    </xf>
    <xf numFmtId="0" fontId="11" fillId="3" borderId="27" xfId="0" applyNumberFormat="1" applyFont="1" applyFill="1" applyBorder="1" applyAlignment="1">
      <alignment horizontal="center"/>
    </xf>
    <xf numFmtId="0" fontId="11" fillId="3" borderId="31" xfId="0" applyNumberFormat="1" applyFont="1" applyFill="1" applyBorder="1" applyAlignment="1">
      <alignment horizontal="center"/>
    </xf>
    <xf numFmtId="0" fontId="11" fillId="3" borderId="0" xfId="0" applyNumberFormat="1" applyFont="1" applyFill="1" applyBorder="1" applyAlignment="1">
      <alignment horizontal="center"/>
    </xf>
    <xf numFmtId="0" fontId="11" fillId="3" borderId="18" xfId="0" applyNumberFormat="1" applyFont="1" applyFill="1" applyBorder="1" applyAlignment="1">
      <alignment horizont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27" xfId="0" applyFont="1" applyFill="1" applyBorder="1" applyAlignment="1">
      <alignment horizontal="center" vertical="center"/>
    </xf>
    <xf numFmtId="0" fontId="4" fillId="3" borderId="10" xfId="0" quotePrefix="1" applyFont="1" applyFill="1" applyBorder="1" applyAlignment="1">
      <alignment horizontal="center" vertical="center"/>
    </xf>
    <xf numFmtId="0" fontId="4" fillId="3" borderId="27" xfId="0" quotePrefix="1" applyFont="1" applyFill="1" applyBorder="1" applyAlignment="1">
      <alignment horizontal="center" vertical="center"/>
    </xf>
    <xf numFmtId="0" fontId="80" fillId="3" borderId="32" xfId="0" applyFont="1" applyFill="1" applyBorder="1" applyAlignment="1">
      <alignment horizontal="center" vertical="center"/>
    </xf>
    <xf numFmtId="0" fontId="80" fillId="3" borderId="37" xfId="0" applyFont="1" applyFill="1" applyBorder="1" applyAlignment="1">
      <alignment horizontal="center" vertical="center"/>
    </xf>
    <xf numFmtId="0" fontId="80" fillId="3" borderId="2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0" xfId="0" quotePrefix="1" applyFont="1" applyFill="1" applyBorder="1" applyAlignment="1">
      <alignment horizontal="center" vertical="center"/>
    </xf>
    <xf numFmtId="0" fontId="4" fillId="4" borderId="27" xfId="0" quotePrefix="1"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98" fillId="0" borderId="0" xfId="0" applyFont="1" applyAlignment="1">
      <alignment horizontal="left" vertical="top"/>
    </xf>
    <xf numFmtId="0" fontId="0" fillId="0" borderId="0" xfId="0" applyAlignment="1">
      <alignment horizontal="left" vertical="top" wrapText="1"/>
    </xf>
    <xf numFmtId="0" fontId="94" fillId="2" borderId="4" xfId="0" applyFont="1" applyFill="1" applyBorder="1" applyAlignment="1">
      <alignment horizontal="center"/>
    </xf>
    <xf numFmtId="0" fontId="94" fillId="2" borderId="0" xfId="0" applyFont="1" applyFill="1" applyBorder="1" applyAlignment="1">
      <alignment horizontal="center"/>
    </xf>
    <xf numFmtId="0" fontId="94" fillId="2" borderId="5" xfId="0" applyFont="1" applyFill="1" applyBorder="1" applyAlignment="1">
      <alignment horizontal="center"/>
    </xf>
    <xf numFmtId="0" fontId="95" fillId="2" borderId="4" xfId="0" applyFont="1" applyFill="1" applyBorder="1" applyAlignment="1">
      <alignment horizontal="center"/>
    </xf>
    <xf numFmtId="0" fontId="95" fillId="2" borderId="0" xfId="0" applyFont="1" applyFill="1" applyBorder="1" applyAlignment="1">
      <alignment horizontal="center"/>
    </xf>
    <xf numFmtId="0" fontId="95" fillId="2" borderId="5" xfId="0" applyFont="1" applyFill="1" applyBorder="1" applyAlignment="1">
      <alignment horizontal="center"/>
    </xf>
    <xf numFmtId="0" fontId="95" fillId="2" borderId="4" xfId="0" applyFont="1" applyFill="1" applyBorder="1" applyAlignment="1">
      <alignment horizontal="center" vertical="top"/>
    </xf>
    <xf numFmtId="0" fontId="95" fillId="2" borderId="0" xfId="0" applyFont="1" applyFill="1" applyBorder="1" applyAlignment="1">
      <alignment horizontal="center" vertical="top"/>
    </xf>
    <xf numFmtId="0" fontId="95" fillId="2" borderId="5" xfId="0" applyFont="1" applyFill="1" applyBorder="1" applyAlignment="1">
      <alignment horizontal="center" vertical="top"/>
    </xf>
    <xf numFmtId="0" fontId="97" fillId="10" borderId="12" xfId="0" applyFont="1" applyFill="1" applyBorder="1" applyAlignment="1">
      <alignment horizontal="center" vertical="center" wrapText="1"/>
    </xf>
    <xf numFmtId="0" fontId="97" fillId="10" borderId="70" xfId="0" applyFont="1" applyFill="1" applyBorder="1" applyAlignment="1">
      <alignment horizontal="center" vertical="center" wrapText="1"/>
    </xf>
    <xf numFmtId="0" fontId="97" fillId="10" borderId="8" xfId="0" applyFont="1" applyFill="1" applyBorder="1" applyAlignment="1">
      <alignment horizontal="center" vertical="center"/>
    </xf>
    <xf numFmtId="0" fontId="97" fillId="10" borderId="9"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8" xfId="0" applyFont="1" applyFill="1" applyBorder="1" applyAlignment="1">
      <alignment horizontal="center" vertical="center"/>
    </xf>
  </cellXfs>
  <cellStyles count="9">
    <cellStyle name="Comma" xfId="1" builtinId="3"/>
    <cellStyle name="Currency" xfId="2" builtinId="4"/>
    <cellStyle name="Hyperlink" xfId="3" builtinId="8"/>
    <cellStyle name="Normal" xfId="0" builtinId="0"/>
    <cellStyle name="Normal 2" xfId="4"/>
    <cellStyle name="Normal 24" xfId="5"/>
    <cellStyle name="Normal 3" xfId="8"/>
    <cellStyle name="Normal 43" xfId="6"/>
    <cellStyle name="Percent" xfId="7"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73"/>
  <sheetViews>
    <sheetView tabSelected="1" zoomScaleNormal="100" workbookViewId="0"/>
  </sheetViews>
  <sheetFormatPr defaultRowHeight="12.75" x14ac:dyDescent="0.2"/>
  <cols>
    <col min="1" max="1" width="9.140625" style="7"/>
    <col min="2" max="2" width="94.28515625" customWidth="1"/>
  </cols>
  <sheetData>
    <row r="1" spans="1:2" x14ac:dyDescent="0.2">
      <c r="A1" s="2215" t="s">
        <v>76</v>
      </c>
      <c r="B1" s="8"/>
    </row>
    <row r="2" spans="1:2" x14ac:dyDescent="0.2">
      <c r="A2" s="4" t="s">
        <v>75</v>
      </c>
      <c r="B2" s="5" t="s">
        <v>0</v>
      </c>
    </row>
    <row r="3" spans="1:2" x14ac:dyDescent="0.2">
      <c r="A3" s="2558" t="s">
        <v>1</v>
      </c>
      <c r="B3" s="2559" t="s">
        <v>916</v>
      </c>
    </row>
    <row r="4" spans="1:2" x14ac:dyDescent="0.2">
      <c r="A4" s="2558" t="s">
        <v>2</v>
      </c>
      <c r="B4" s="2559" t="s">
        <v>947</v>
      </c>
    </row>
    <row r="5" spans="1:2" x14ac:dyDescent="0.2">
      <c r="A5" s="2558" t="s">
        <v>4</v>
      </c>
      <c r="B5" s="2559" t="s">
        <v>919</v>
      </c>
    </row>
    <row r="6" spans="1:2" x14ac:dyDescent="0.2">
      <c r="A6" s="2558" t="s">
        <v>5</v>
      </c>
      <c r="B6" s="2559" t="s">
        <v>992</v>
      </c>
    </row>
    <row r="7" spans="1:2" x14ac:dyDescent="0.2">
      <c r="A7" s="2558" t="s">
        <v>6</v>
      </c>
      <c r="B7" s="2559" t="s">
        <v>993</v>
      </c>
    </row>
    <row r="8" spans="1:2" x14ac:dyDescent="0.2">
      <c r="A8" s="2558" t="s">
        <v>7</v>
      </c>
      <c r="B8" s="2559" t="s">
        <v>926</v>
      </c>
    </row>
    <row r="9" spans="1:2" x14ac:dyDescent="0.2">
      <c r="A9" s="2558" t="s">
        <v>8</v>
      </c>
      <c r="B9" s="2559" t="s">
        <v>927</v>
      </c>
    </row>
    <row r="10" spans="1:2" x14ac:dyDescent="0.2">
      <c r="A10" s="2558" t="s">
        <v>9</v>
      </c>
      <c r="B10" s="2559" t="s">
        <v>928</v>
      </c>
    </row>
    <row r="11" spans="1:2" x14ac:dyDescent="0.2">
      <c r="A11" s="2558" t="s">
        <v>10</v>
      </c>
      <c r="B11" s="2559" t="s">
        <v>929</v>
      </c>
    </row>
    <row r="12" spans="1:2" x14ac:dyDescent="0.2">
      <c r="A12" s="2558" t="s">
        <v>11</v>
      </c>
      <c r="B12" s="2559" t="s">
        <v>930</v>
      </c>
    </row>
    <row r="13" spans="1:2" x14ac:dyDescent="0.2">
      <c r="A13" s="2558" t="s">
        <v>12</v>
      </c>
      <c r="B13" s="2559" t="s">
        <v>994</v>
      </c>
    </row>
    <row r="14" spans="1:2" x14ac:dyDescent="0.2">
      <c r="A14" s="2558" t="s">
        <v>13</v>
      </c>
      <c r="B14" s="2559" t="s">
        <v>932</v>
      </c>
    </row>
    <row r="15" spans="1:2" x14ac:dyDescent="0.2">
      <c r="A15" s="2558" t="s">
        <v>14</v>
      </c>
      <c r="B15" s="2559" t="s">
        <v>936</v>
      </c>
    </row>
    <row r="16" spans="1:2" x14ac:dyDescent="0.2">
      <c r="A16" s="2558" t="s">
        <v>15</v>
      </c>
      <c r="B16" s="2559" t="s">
        <v>995</v>
      </c>
    </row>
    <row r="17" spans="1:2" x14ac:dyDescent="0.2">
      <c r="A17" s="2558" t="s">
        <v>16</v>
      </c>
      <c r="B17" s="2559" t="s">
        <v>937</v>
      </c>
    </row>
    <row r="18" spans="1:2" x14ac:dyDescent="0.2">
      <c r="A18" s="2558" t="s">
        <v>17</v>
      </c>
      <c r="B18" s="2559" t="s">
        <v>938</v>
      </c>
    </row>
    <row r="19" spans="1:2" x14ac:dyDescent="0.2">
      <c r="A19" s="2558" t="s">
        <v>18</v>
      </c>
      <c r="B19" s="2559" t="s">
        <v>939</v>
      </c>
    </row>
    <row r="20" spans="1:2" x14ac:dyDescent="0.2">
      <c r="A20" s="2558" t="s">
        <v>19</v>
      </c>
      <c r="B20" s="2559" t="s">
        <v>940</v>
      </c>
    </row>
    <row r="21" spans="1:2" x14ac:dyDescent="0.2">
      <c r="A21" s="2558" t="s">
        <v>20</v>
      </c>
      <c r="B21" s="2559" t="s">
        <v>942</v>
      </c>
    </row>
    <row r="22" spans="1:2" x14ac:dyDescent="0.2">
      <c r="A22" s="2558" t="s">
        <v>22</v>
      </c>
      <c r="B22" s="2559" t="s">
        <v>996</v>
      </c>
    </row>
    <row r="23" spans="1:2" x14ac:dyDescent="0.2">
      <c r="A23" s="2558" t="s">
        <v>23</v>
      </c>
      <c r="B23" s="2559" t="s">
        <v>974</v>
      </c>
    </row>
    <row r="24" spans="1:2" x14ac:dyDescent="0.2">
      <c r="A24" s="2558" t="s">
        <v>24</v>
      </c>
      <c r="B24" s="2559" t="s">
        <v>964</v>
      </c>
    </row>
    <row r="25" spans="1:2" x14ac:dyDescent="0.2">
      <c r="A25" s="2558" t="s">
        <v>25</v>
      </c>
      <c r="B25" s="2560" t="s">
        <v>972</v>
      </c>
    </row>
    <row r="26" spans="1:2" x14ac:dyDescent="0.2">
      <c r="A26" s="2558" t="s">
        <v>26</v>
      </c>
      <c r="B26" s="2560" t="s">
        <v>997</v>
      </c>
    </row>
    <row r="27" spans="1:2" x14ac:dyDescent="0.2">
      <c r="A27" s="2558" t="s">
        <v>27</v>
      </c>
      <c r="B27" s="2560" t="s">
        <v>998</v>
      </c>
    </row>
    <row r="28" spans="1:2" x14ac:dyDescent="0.2">
      <c r="A28" s="2558" t="s">
        <v>28</v>
      </c>
      <c r="B28" s="2560" t="s">
        <v>999</v>
      </c>
    </row>
    <row r="29" spans="1:2" x14ac:dyDescent="0.2">
      <c r="A29" s="2558" t="s">
        <v>29</v>
      </c>
      <c r="B29" s="2560" t="s">
        <v>1000</v>
      </c>
    </row>
    <row r="30" spans="1:2" x14ac:dyDescent="0.2">
      <c r="A30" s="2558" t="s">
        <v>30</v>
      </c>
      <c r="B30" s="2560" t="s">
        <v>968</v>
      </c>
    </row>
    <row r="31" spans="1:2" x14ac:dyDescent="0.2">
      <c r="A31" s="2558" t="s">
        <v>31</v>
      </c>
      <c r="B31" s="2559" t="s">
        <v>970</v>
      </c>
    </row>
    <row r="32" spans="1:2" x14ac:dyDescent="0.2">
      <c r="A32" s="2558" t="s">
        <v>32</v>
      </c>
      <c r="B32" s="2559" t="s">
        <v>989</v>
      </c>
    </row>
    <row r="33" spans="1:2" x14ac:dyDescent="0.2">
      <c r="A33" s="2558" t="s">
        <v>33</v>
      </c>
      <c r="B33" s="2559" t="s">
        <v>990</v>
      </c>
    </row>
    <row r="34" spans="1:2" x14ac:dyDescent="0.2">
      <c r="A34" s="2558" t="s">
        <v>34</v>
      </c>
      <c r="B34" s="2559" t="s">
        <v>963</v>
      </c>
    </row>
    <row r="35" spans="1:2" x14ac:dyDescent="0.2">
      <c r="A35" s="2561" t="s">
        <v>35</v>
      </c>
      <c r="B35" s="2560" t="s">
        <v>1006</v>
      </c>
    </row>
    <row r="36" spans="1:2" x14ac:dyDescent="0.2">
      <c r="A36" s="2558" t="s">
        <v>36</v>
      </c>
      <c r="B36" s="2559" t="s">
        <v>1003</v>
      </c>
    </row>
    <row r="37" spans="1:2" x14ac:dyDescent="0.2">
      <c r="A37" s="2558" t="s">
        <v>37</v>
      </c>
      <c r="B37" s="2559" t="s">
        <v>1004</v>
      </c>
    </row>
    <row r="38" spans="1:2" x14ac:dyDescent="0.2">
      <c r="A38" s="2558" t="s">
        <v>38</v>
      </c>
      <c r="B38" s="2562" t="s">
        <v>901</v>
      </c>
    </row>
    <row r="39" spans="1:2" x14ac:dyDescent="0.2">
      <c r="A39" s="2558" t="s">
        <v>39</v>
      </c>
      <c r="B39" s="2562" t="s">
        <v>902</v>
      </c>
    </row>
    <row r="40" spans="1:2" x14ac:dyDescent="0.2">
      <c r="A40" s="2558" t="s">
        <v>40</v>
      </c>
      <c r="B40" s="2559" t="s">
        <v>943</v>
      </c>
    </row>
    <row r="41" spans="1:2" x14ac:dyDescent="0.2">
      <c r="A41" s="2558" t="s">
        <v>41</v>
      </c>
      <c r="B41" s="2559" t="s">
        <v>42</v>
      </c>
    </row>
    <row r="42" spans="1:2" x14ac:dyDescent="0.2">
      <c r="A42" s="2558" t="s">
        <v>43</v>
      </c>
      <c r="B42" s="2559" t="s">
        <v>944</v>
      </c>
    </row>
    <row r="43" spans="1:2" x14ac:dyDescent="0.2">
      <c r="A43" s="2558" t="s">
        <v>44</v>
      </c>
      <c r="B43" s="2559" t="s">
        <v>945</v>
      </c>
    </row>
    <row r="44" spans="1:2" x14ac:dyDescent="0.2">
      <c r="A44" s="2558" t="s">
        <v>45</v>
      </c>
      <c r="B44" s="2559" t="s">
        <v>946</v>
      </c>
    </row>
    <row r="45" spans="1:2" x14ac:dyDescent="0.2">
      <c r="A45" s="2558" t="s">
        <v>46</v>
      </c>
      <c r="B45" s="2560" t="s">
        <v>1002</v>
      </c>
    </row>
    <row r="46" spans="1:2" x14ac:dyDescent="0.2">
      <c r="A46" s="2558" t="s">
        <v>47</v>
      </c>
      <c r="B46" s="2559" t="s">
        <v>1022</v>
      </c>
    </row>
    <row r="47" spans="1:2" x14ac:dyDescent="0.2">
      <c r="A47" s="2558" t="s">
        <v>48</v>
      </c>
      <c r="B47" s="2559" t="s">
        <v>1021</v>
      </c>
    </row>
    <row r="48" spans="1:2" x14ac:dyDescent="0.2">
      <c r="A48" s="2558" t="s">
        <v>49</v>
      </c>
      <c r="B48" s="2559" t="s">
        <v>1009</v>
      </c>
    </row>
    <row r="49" spans="1:2" x14ac:dyDescent="0.2">
      <c r="A49" s="2558" t="s">
        <v>50</v>
      </c>
      <c r="B49" s="2559" t="s">
        <v>1010</v>
      </c>
    </row>
    <row r="50" spans="1:2" x14ac:dyDescent="0.2">
      <c r="A50" s="2558" t="s">
        <v>51</v>
      </c>
      <c r="B50" s="2560" t="s">
        <v>1023</v>
      </c>
    </row>
    <row r="51" spans="1:2" x14ac:dyDescent="0.2">
      <c r="A51" s="2558" t="s">
        <v>52</v>
      </c>
      <c r="B51" s="2559" t="s">
        <v>1001</v>
      </c>
    </row>
    <row r="52" spans="1:2" x14ac:dyDescent="0.2">
      <c r="A52" s="2558" t="s">
        <v>53</v>
      </c>
      <c r="B52" s="2559" t="s">
        <v>1013</v>
      </c>
    </row>
    <row r="53" spans="1:2" x14ac:dyDescent="0.2">
      <c r="A53" s="2558" t="s">
        <v>54</v>
      </c>
      <c r="B53" s="2559" t="s">
        <v>1014</v>
      </c>
    </row>
    <row r="54" spans="1:2" x14ac:dyDescent="0.2">
      <c r="A54" s="2558" t="s">
        <v>55</v>
      </c>
      <c r="B54" s="2559" t="s">
        <v>56</v>
      </c>
    </row>
    <row r="55" spans="1:2" x14ac:dyDescent="0.2">
      <c r="A55" s="2558" t="s">
        <v>57</v>
      </c>
      <c r="B55" s="2559" t="s">
        <v>872</v>
      </c>
    </row>
    <row r="56" spans="1:2" x14ac:dyDescent="0.2">
      <c r="A56" s="4"/>
      <c r="B56" s="5" t="s">
        <v>58</v>
      </c>
    </row>
    <row r="57" spans="1:2" x14ac:dyDescent="0.2">
      <c r="A57" s="2558" t="s">
        <v>59</v>
      </c>
      <c r="B57" s="2559" t="s">
        <v>948</v>
      </c>
    </row>
    <row r="58" spans="1:2" x14ac:dyDescent="0.2">
      <c r="A58" s="2558" t="s">
        <v>60</v>
      </c>
      <c r="B58" s="2559" t="s">
        <v>947</v>
      </c>
    </row>
    <row r="59" spans="1:2" x14ac:dyDescent="0.2">
      <c r="A59" s="2558" t="s">
        <v>61</v>
      </c>
      <c r="B59" s="2559" t="s">
        <v>975</v>
      </c>
    </row>
    <row r="60" spans="1:2" x14ac:dyDescent="0.2">
      <c r="A60" s="2558" t="s">
        <v>62</v>
      </c>
      <c r="B60" s="2559" t="s">
        <v>959</v>
      </c>
    </row>
    <row r="61" spans="1:2" x14ac:dyDescent="0.2">
      <c r="A61" s="2558" t="s">
        <v>63</v>
      </c>
      <c r="B61" s="2559" t="s">
        <v>989</v>
      </c>
    </row>
    <row r="62" spans="1:2" x14ac:dyDescent="0.2">
      <c r="A62" s="2558" t="s">
        <v>64</v>
      </c>
      <c r="B62" s="2559" t="s">
        <v>990</v>
      </c>
    </row>
    <row r="63" spans="1:2" x14ac:dyDescent="0.2">
      <c r="A63" s="2558" t="s">
        <v>65</v>
      </c>
      <c r="B63" s="2559" t="s">
        <v>963</v>
      </c>
    </row>
    <row r="64" spans="1:2" x14ac:dyDescent="0.2">
      <c r="A64" s="2558" t="s">
        <v>66</v>
      </c>
      <c r="B64" s="2559" t="s">
        <v>962</v>
      </c>
    </row>
    <row r="65" spans="1:2" x14ac:dyDescent="0.2">
      <c r="A65" s="2558" t="s">
        <v>67</v>
      </c>
      <c r="B65" s="2559" t="s">
        <v>1022</v>
      </c>
    </row>
    <row r="66" spans="1:2" x14ac:dyDescent="0.2">
      <c r="A66" s="2558" t="s">
        <v>68</v>
      </c>
      <c r="B66" s="2559" t="s">
        <v>1021</v>
      </c>
    </row>
    <row r="67" spans="1:2" x14ac:dyDescent="0.2">
      <c r="A67" s="2558" t="s">
        <v>69</v>
      </c>
      <c r="B67" s="2559" t="s">
        <v>1009</v>
      </c>
    </row>
    <row r="68" spans="1:2" x14ac:dyDescent="0.2">
      <c r="A68" s="2558" t="s">
        <v>70</v>
      </c>
      <c r="B68" s="2559" t="s">
        <v>1010</v>
      </c>
    </row>
    <row r="69" spans="1:2" x14ac:dyDescent="0.2">
      <c r="A69" s="2558" t="s">
        <v>71</v>
      </c>
      <c r="B69" s="2560" t="s">
        <v>1020</v>
      </c>
    </row>
    <row r="70" spans="1:2" x14ac:dyDescent="0.2">
      <c r="A70" s="2558" t="s">
        <v>72</v>
      </c>
      <c r="B70" s="2559" t="s">
        <v>1013</v>
      </c>
    </row>
    <row r="71" spans="1:2" x14ac:dyDescent="0.2">
      <c r="A71" s="2558" t="s">
        <v>73</v>
      </c>
      <c r="B71" s="2559" t="s">
        <v>1019</v>
      </c>
    </row>
    <row r="72" spans="1:2" s="2485" customFormat="1" x14ac:dyDescent="0.2">
      <c r="A72" s="2558" t="s">
        <v>74</v>
      </c>
      <c r="B72" s="2563" t="s">
        <v>1033</v>
      </c>
    </row>
    <row r="73" spans="1:2" x14ac:dyDescent="0.2">
      <c r="A73" s="2558" t="s">
        <v>1031</v>
      </c>
      <c r="B73" s="2559" t="s">
        <v>42</v>
      </c>
    </row>
  </sheetData>
  <hyperlinks>
    <hyperlink ref="A3:B3" location="'S-1'!A1" display="S-1"/>
    <hyperlink ref="A4:B4" location="'S-2'!A1" display="S-2"/>
    <hyperlink ref="A5:B5" location="'S-3'!A1" display="S-3"/>
    <hyperlink ref="A6:B6" location="'S-4'!A1" display="S-4"/>
    <hyperlink ref="A7:B7" location="'S-5'!A1" display="S-5"/>
    <hyperlink ref="A8:B8" location="'S-6'!A1" display="S-6"/>
    <hyperlink ref="A9:B9" location="'S-7'!A1" display="S-7 "/>
    <hyperlink ref="A10:B10" location="'S-8'!A1" display="S-8"/>
    <hyperlink ref="A11:B11" location="'S-9'!A1" display="S-9"/>
    <hyperlink ref="A12:B12" location="'S-10'!A1" display="S-10 "/>
    <hyperlink ref="A13:B13" location="'S-11'!A1" display="S-11"/>
    <hyperlink ref="A14:B14" location="'S-12'!A1" display="S-12"/>
    <hyperlink ref="A15:B15" location="'S-13'!A1" display="S-13"/>
    <hyperlink ref="A16:B16" location="'S-14'!A1" display="S-14"/>
    <hyperlink ref="A17:B17" location="'S-15'!A1" display="S-15"/>
    <hyperlink ref="A18:B18" location="'S-16'!A1" display="S-16"/>
    <hyperlink ref="A19:B19" location="'S-17'!A1" display="S-17 "/>
    <hyperlink ref="A20:B20" location="'S-18'!A1" display="S-18"/>
    <hyperlink ref="A21:B21" location="'S-19'!A1" display="S-19"/>
    <hyperlink ref="A22:B22" location="'S-20'!A1" display="S-20"/>
    <hyperlink ref="A23:B23" location="'S-21'!A1" display="S-21"/>
    <hyperlink ref="A24:B24" location="'S-22'!A1" display="S-22"/>
    <hyperlink ref="A25:B25" location="'S-23'!A1" display="S-23"/>
    <hyperlink ref="A26:B26" location="'S-24'!A1" display="S-24"/>
    <hyperlink ref="A27:B27" location="'S-25'!A1" display="S-25"/>
    <hyperlink ref="A28:B28" location="'S-26'!A1" display="S-26"/>
    <hyperlink ref="A29:B29" location="'S-27'!A1" display="S-27"/>
    <hyperlink ref="A30:B30" location="'S-28'!A1" display="S-28"/>
    <hyperlink ref="A31:B31" location="'S-29'!A1" display="S-29"/>
    <hyperlink ref="A32:B32" location="'S-30'!A1" display="S-30"/>
    <hyperlink ref="A33:B33" location="'S-31'!A1" display="S-31"/>
    <hyperlink ref="A34:B34" location="'S-32'!A1" display="S-32"/>
    <hyperlink ref="A35:B35" location="'S-33'!A1" display="S-33"/>
    <hyperlink ref="A36:B36" location="'S-34'!A1" display="S-34"/>
    <hyperlink ref="A37:B37" location="'S-35'!A1" display="S-35"/>
    <hyperlink ref="A38:B38" location="'S-36'!A1" display="S-36"/>
    <hyperlink ref="A39:B39" location="'S-37'!A1" display="S-37"/>
    <hyperlink ref="A40:B40" location="'S-38'!A1" display="S-38"/>
    <hyperlink ref="A41:B41" location="'S-39'!A1" display="S-39"/>
    <hyperlink ref="A42:B42" location="'S-40'!A1" display="S-40"/>
    <hyperlink ref="A43:B43" location="'S-41'!A1" display="S-41"/>
    <hyperlink ref="A44:B44" location="'S-42'!A1" display="S-42"/>
    <hyperlink ref="A45:B45" location="'S-43'!A1" display="S-43"/>
    <hyperlink ref="A46:B46" location="'S-44'!A1" display="S-44"/>
    <hyperlink ref="A47:B47" location="'S-45'!A1" display="S-45"/>
    <hyperlink ref="A48:B48" location="'S-46'!A1" display="S-46"/>
    <hyperlink ref="A49:B49" location="'S-47'!A1" display="S-47"/>
    <hyperlink ref="A50:B50" location="'S-48'!A1" display="S-48"/>
    <hyperlink ref="A51:B51" location="'S-49'!A1" display="S-49"/>
    <hyperlink ref="A52:B52" location="'S-50'!A1" display="S-50"/>
    <hyperlink ref="A53:B53" location="'S-51'!A1" display="S-51"/>
    <hyperlink ref="A54:B54" location="'S-52'!A1" display="S-52"/>
    <hyperlink ref="A54:B55" location="'S-53'!A1" display="S-52"/>
    <hyperlink ref="A57:B57" location="'M-1'!A1" display="M-1"/>
    <hyperlink ref="A58:B58" location="'M-2'!A1" display="M-2"/>
    <hyperlink ref="A59:B59" location="'M-3'!A1" display="M-3"/>
    <hyperlink ref="A60:B60" location="'M-4'!A1" display="M-4"/>
    <hyperlink ref="A61:B61" location="'M-5'!A1" display="M-5"/>
    <hyperlink ref="A62:B62" location="'M-6'!A1" display="M-6"/>
    <hyperlink ref="A63:B63" location="'M-7'!A1" display="M-7"/>
    <hyperlink ref="A64:B64" location="'M-8'!A1" display="M-8"/>
    <hyperlink ref="A65:B65" location="'M-9'!A1" display="M-9"/>
    <hyperlink ref="A66:B66" location="'M-10'!A1" display="M-10"/>
    <hyperlink ref="A67:B67" location="'M-11'!A1" display="M-11"/>
    <hyperlink ref="A68:B68" location="'M-12'!A1" display="M-12"/>
    <hyperlink ref="A69:B69" location="'M-13'!A1" display="M-13"/>
    <hyperlink ref="A70:B70" location="'M-14'!A1" display="M-14"/>
    <hyperlink ref="A71:B71" location="'M-15'!A1" display="M-15 "/>
    <hyperlink ref="A72:B72" location="'M-16'!A1" display="M-16"/>
    <hyperlink ref="A73:B73" location="'M-17'!A1" display="M-17"/>
  </hyperlinks>
  <pageMargins left="0.7" right="0.7" top="0.75" bottom="0.75" header="0.3" footer="0.3"/>
  <pageSetup scale="89" orientation="portrait" r:id="rId1"/>
  <rowBreaks count="1" manualBreakCount="1">
    <brk id="5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1"/>
  <sheetViews>
    <sheetView zoomScaleNormal="100" workbookViewId="0"/>
  </sheetViews>
  <sheetFormatPr defaultRowHeight="12.75" x14ac:dyDescent="0.2"/>
  <cols>
    <col min="1" max="1" width="2.28515625" style="363" customWidth="1"/>
    <col min="2" max="2" width="17" style="363" customWidth="1"/>
    <col min="3" max="3" width="10.7109375" style="363" customWidth="1"/>
    <col min="4" max="4" width="6.7109375" style="363" customWidth="1"/>
    <col min="5" max="5" width="10.7109375" style="363" customWidth="1"/>
    <col min="6" max="6" width="6.7109375" style="363" customWidth="1"/>
    <col min="7" max="7" width="10.7109375" style="363" customWidth="1"/>
    <col min="8" max="8" width="6.7109375" style="363" customWidth="1"/>
    <col min="9" max="9" width="10.7109375" style="363" customWidth="1"/>
    <col min="10" max="10" width="6.7109375" style="363" customWidth="1"/>
    <col min="11" max="11" width="13.7109375" customWidth="1"/>
    <col min="12" max="12" width="5.28515625" customWidth="1"/>
    <col min="13" max="13" width="1.7109375" customWidth="1"/>
  </cols>
  <sheetData>
    <row r="1" spans="1:15" s="363" customFormat="1" ht="5.0999999999999996" customHeight="1" x14ac:dyDescent="0.2">
      <c r="A1" s="314"/>
      <c r="B1" s="315"/>
      <c r="C1" s="315"/>
      <c r="D1" s="315"/>
      <c r="E1" s="315"/>
      <c r="F1" s="315"/>
      <c r="G1" s="315"/>
      <c r="H1" s="315"/>
      <c r="I1" s="315"/>
      <c r="J1" s="315"/>
      <c r="K1" s="2734"/>
      <c r="L1" s="2734"/>
      <c r="M1" s="2735"/>
    </row>
    <row r="2" spans="1:15" s="73" customFormat="1" ht="23.25" x14ac:dyDescent="0.2">
      <c r="A2" s="2736" t="s">
        <v>191</v>
      </c>
      <c r="B2" s="2722"/>
      <c r="C2" s="2722"/>
      <c r="D2" s="2722"/>
      <c r="E2" s="2722"/>
      <c r="F2" s="2722"/>
      <c r="G2" s="2722"/>
      <c r="H2" s="2722"/>
      <c r="I2" s="2722"/>
      <c r="J2" s="2722"/>
      <c r="K2" s="2722"/>
      <c r="L2" s="2722"/>
      <c r="M2" s="2737"/>
    </row>
    <row r="3" spans="1:15" s="88" customFormat="1" ht="20.25" x14ac:dyDescent="0.2">
      <c r="A3" s="2681" t="s">
        <v>928</v>
      </c>
      <c r="B3" s="2682"/>
      <c r="C3" s="2682"/>
      <c r="D3" s="2682"/>
      <c r="E3" s="2682"/>
      <c r="F3" s="2682"/>
      <c r="G3" s="2682"/>
      <c r="H3" s="2682"/>
      <c r="I3" s="2682"/>
      <c r="J3" s="2682"/>
      <c r="K3" s="2682"/>
      <c r="L3" s="2682"/>
      <c r="M3" s="2738"/>
    </row>
    <row r="4" spans="1:15" s="88" customFormat="1" ht="20.25" x14ac:dyDescent="0.2">
      <c r="A4" s="2681" t="s">
        <v>88</v>
      </c>
      <c r="B4" s="2682"/>
      <c r="C4" s="2682"/>
      <c r="D4" s="2682"/>
      <c r="E4" s="2682"/>
      <c r="F4" s="2682"/>
      <c r="G4" s="2682"/>
      <c r="H4" s="2682"/>
      <c r="I4" s="2682"/>
      <c r="J4" s="2682"/>
      <c r="K4" s="2682"/>
      <c r="L4" s="2682"/>
      <c r="M4" s="2738"/>
    </row>
    <row r="5" spans="1:15" s="69" customFormat="1" ht="6" customHeight="1" x14ac:dyDescent="0.2">
      <c r="A5" s="317"/>
      <c r="B5" s="318"/>
      <c r="C5" s="318"/>
      <c r="D5" s="318"/>
      <c r="E5" s="318"/>
      <c r="F5" s="318"/>
      <c r="G5" s="318"/>
      <c r="H5" s="318"/>
      <c r="I5" s="318"/>
      <c r="J5" s="318"/>
      <c r="K5" s="2740"/>
      <c r="L5" s="2740"/>
      <c r="M5" s="2741"/>
    </row>
    <row r="6" spans="1:15" s="69" customFormat="1" ht="12.75" customHeight="1" x14ac:dyDescent="0.2">
      <c r="A6" s="321"/>
      <c r="B6" s="322"/>
      <c r="C6" s="2730" t="s">
        <v>192</v>
      </c>
      <c r="D6" s="2731"/>
      <c r="E6" s="2731"/>
      <c r="F6" s="2731"/>
      <c r="G6" s="2731"/>
      <c r="H6" s="2731"/>
      <c r="I6" s="2731"/>
      <c r="J6" s="2731"/>
      <c r="K6" s="323"/>
      <c r="L6" s="324"/>
      <c r="M6" s="325"/>
    </row>
    <row r="7" spans="1:15" s="69" customFormat="1" ht="12.75" customHeight="1" x14ac:dyDescent="0.2">
      <c r="A7" s="2729"/>
      <c r="B7" s="2712"/>
      <c r="C7" s="2732"/>
      <c r="D7" s="2733"/>
      <c r="E7" s="2733"/>
      <c r="F7" s="2733"/>
      <c r="G7" s="2733"/>
      <c r="H7" s="2733"/>
      <c r="I7" s="2733"/>
      <c r="J7" s="2733"/>
      <c r="K7" s="328"/>
      <c r="L7" s="329"/>
      <c r="M7" s="330"/>
    </row>
    <row r="8" spans="1:15" s="69" customFormat="1" x14ac:dyDescent="0.2">
      <c r="A8" s="2729" t="s">
        <v>78</v>
      </c>
      <c r="B8" s="2712"/>
      <c r="C8" s="2713" t="s">
        <v>235</v>
      </c>
      <c r="D8" s="2714"/>
      <c r="E8" s="2714" t="s">
        <v>193</v>
      </c>
      <c r="F8" s="2714"/>
      <c r="G8" s="2714" t="s">
        <v>194</v>
      </c>
      <c r="H8" s="2714"/>
      <c r="I8" s="2714" t="s">
        <v>195</v>
      </c>
      <c r="J8" s="2714"/>
      <c r="K8" s="2708" t="s">
        <v>89</v>
      </c>
      <c r="L8" s="2709"/>
      <c r="M8" s="2728"/>
    </row>
    <row r="9" spans="1:15" s="69" customFormat="1" ht="9.9499999999999993" customHeight="1" x14ac:dyDescent="0.2">
      <c r="A9" s="332"/>
      <c r="B9" s="95"/>
      <c r="C9" s="333"/>
      <c r="D9" s="95"/>
      <c r="E9" s="95"/>
      <c r="F9" s="95"/>
      <c r="G9" s="95"/>
      <c r="H9" s="95"/>
      <c r="I9" s="95"/>
      <c r="J9" s="95"/>
      <c r="K9" s="334"/>
      <c r="L9" s="335"/>
      <c r="M9" s="336"/>
    </row>
    <row r="10" spans="1:15" s="69" customFormat="1" ht="9.9499999999999993" customHeight="1" x14ac:dyDescent="0.2">
      <c r="A10" s="364"/>
      <c r="B10" s="365"/>
      <c r="C10" s="366"/>
      <c r="D10" s="367"/>
      <c r="E10" s="367"/>
      <c r="F10" s="367"/>
      <c r="G10" s="367"/>
      <c r="H10" s="367"/>
      <c r="I10" s="367"/>
      <c r="J10" s="367"/>
      <c r="K10" s="368"/>
      <c r="L10" s="367"/>
      <c r="M10" s="369"/>
    </row>
    <row r="11" spans="1:15" s="88" customFormat="1" ht="24.95" customHeight="1" x14ac:dyDescent="0.2">
      <c r="A11" s="370"/>
      <c r="B11" s="371" t="s">
        <v>114</v>
      </c>
      <c r="C11" s="401">
        <v>163</v>
      </c>
      <c r="D11" s="375"/>
      <c r="E11" s="402">
        <v>149</v>
      </c>
      <c r="F11" s="375"/>
      <c r="G11" s="402">
        <v>127</v>
      </c>
      <c r="H11" s="375"/>
      <c r="I11" s="402">
        <v>147</v>
      </c>
      <c r="J11" s="375"/>
      <c r="K11" s="403">
        <f>SUM(C11:I11)</f>
        <v>586</v>
      </c>
      <c r="L11" s="375"/>
      <c r="M11" s="404"/>
      <c r="N11" s="405"/>
      <c r="O11" s="380"/>
    </row>
    <row r="12" spans="1:15" s="88" customFormat="1" ht="24.95" customHeight="1" x14ac:dyDescent="0.2">
      <c r="A12" s="370"/>
      <c r="B12" s="371" t="s">
        <v>115</v>
      </c>
      <c r="C12" s="401">
        <v>221</v>
      </c>
      <c r="D12" s="375"/>
      <c r="E12" s="402">
        <v>134</v>
      </c>
      <c r="F12" s="375"/>
      <c r="G12" s="402">
        <v>134</v>
      </c>
      <c r="H12" s="375"/>
      <c r="I12" s="402">
        <v>133</v>
      </c>
      <c r="J12" s="375"/>
      <c r="K12" s="403">
        <f t="shared" ref="K12:K20" si="0">SUM(C12:I12)</f>
        <v>622</v>
      </c>
      <c r="L12" s="378"/>
      <c r="M12" s="379"/>
      <c r="N12" s="405"/>
      <c r="O12" s="380"/>
    </row>
    <row r="13" spans="1:15" s="88" customFormat="1" ht="24.95" customHeight="1" x14ac:dyDescent="0.2">
      <c r="A13" s="370"/>
      <c r="B13" s="371" t="s">
        <v>116</v>
      </c>
      <c r="C13" s="401">
        <v>169</v>
      </c>
      <c r="D13" s="375"/>
      <c r="E13" s="402">
        <v>112</v>
      </c>
      <c r="F13" s="375"/>
      <c r="G13" s="402">
        <v>129</v>
      </c>
      <c r="H13" s="375"/>
      <c r="I13" s="402">
        <v>127</v>
      </c>
      <c r="J13" s="375"/>
      <c r="K13" s="403">
        <f t="shared" si="0"/>
        <v>537</v>
      </c>
      <c r="L13" s="378"/>
      <c r="M13" s="379"/>
      <c r="N13" s="405"/>
      <c r="O13" s="380"/>
    </row>
    <row r="14" spans="1:15" s="88" customFormat="1" ht="24.95" customHeight="1" x14ac:dyDescent="0.2">
      <c r="A14" s="370"/>
      <c r="B14" s="371" t="s">
        <v>117</v>
      </c>
      <c r="C14" s="401">
        <v>190</v>
      </c>
      <c r="D14" s="375"/>
      <c r="E14" s="402">
        <v>153</v>
      </c>
      <c r="F14" s="375"/>
      <c r="G14" s="402">
        <v>181</v>
      </c>
      <c r="H14" s="375"/>
      <c r="I14" s="402">
        <v>170</v>
      </c>
      <c r="J14" s="375"/>
      <c r="K14" s="403">
        <f t="shared" si="0"/>
        <v>694</v>
      </c>
      <c r="L14" s="378"/>
      <c r="M14" s="379"/>
      <c r="N14" s="405"/>
      <c r="O14" s="380"/>
    </row>
    <row r="15" spans="1:15" s="88" customFormat="1" ht="24.95" customHeight="1" x14ac:dyDescent="0.2">
      <c r="A15" s="370"/>
      <c r="B15" s="371" t="s">
        <v>118</v>
      </c>
      <c r="C15" s="401">
        <v>118</v>
      </c>
      <c r="D15" s="375"/>
      <c r="E15" s="402">
        <v>101</v>
      </c>
      <c r="F15" s="375"/>
      <c r="G15" s="402">
        <v>139</v>
      </c>
      <c r="H15" s="375"/>
      <c r="I15" s="402">
        <v>86</v>
      </c>
      <c r="J15" s="375"/>
      <c r="K15" s="403">
        <f t="shared" si="0"/>
        <v>444</v>
      </c>
      <c r="L15" s="378"/>
      <c r="M15" s="379"/>
      <c r="N15" s="405"/>
      <c r="O15" s="380"/>
    </row>
    <row r="16" spans="1:15" s="88" customFormat="1" ht="24.95" customHeight="1" x14ac:dyDescent="0.2">
      <c r="A16" s="370"/>
      <c r="B16" s="371" t="s">
        <v>185</v>
      </c>
      <c r="C16" s="401">
        <v>118</v>
      </c>
      <c r="D16" s="375"/>
      <c r="E16" s="402">
        <v>201</v>
      </c>
      <c r="F16" s="375"/>
      <c r="G16" s="402">
        <v>248</v>
      </c>
      <c r="H16" s="375"/>
      <c r="I16" s="402">
        <v>145</v>
      </c>
      <c r="J16" s="375"/>
      <c r="K16" s="403">
        <f t="shared" si="0"/>
        <v>712</v>
      </c>
      <c r="L16" s="378"/>
      <c r="M16" s="379"/>
      <c r="N16" s="405"/>
      <c r="O16" s="380"/>
    </row>
    <row r="17" spans="1:15" s="88" customFormat="1" ht="24.95" customHeight="1" x14ac:dyDescent="0.2">
      <c r="A17" s="370"/>
      <c r="B17" s="371" t="s">
        <v>186</v>
      </c>
      <c r="C17" s="401">
        <v>106</v>
      </c>
      <c r="D17" s="375"/>
      <c r="E17" s="402">
        <v>168</v>
      </c>
      <c r="F17" s="375"/>
      <c r="G17" s="402">
        <v>210</v>
      </c>
      <c r="H17" s="375"/>
      <c r="I17" s="402">
        <v>77</v>
      </c>
      <c r="J17" s="375"/>
      <c r="K17" s="403">
        <f t="shared" si="0"/>
        <v>561</v>
      </c>
      <c r="L17" s="378"/>
      <c r="M17" s="379"/>
      <c r="N17" s="405"/>
      <c r="O17" s="380"/>
    </row>
    <row r="18" spans="1:15" s="88" customFormat="1" ht="24.95" customHeight="1" x14ac:dyDescent="0.2">
      <c r="A18" s="370"/>
      <c r="B18" s="2360">
        <v>2010</v>
      </c>
      <c r="C18" s="401">
        <v>25</v>
      </c>
      <c r="D18" s="375"/>
      <c r="E18" s="402">
        <v>47</v>
      </c>
      <c r="F18" s="375"/>
      <c r="G18" s="402">
        <v>65</v>
      </c>
      <c r="H18" s="375"/>
      <c r="I18" s="402">
        <v>7</v>
      </c>
      <c r="J18" s="375"/>
      <c r="K18" s="403">
        <f t="shared" ref="K18:K19" si="1">SUM(C18:I18)</f>
        <v>144</v>
      </c>
      <c r="L18" s="378"/>
      <c r="M18" s="379"/>
      <c r="N18" s="405"/>
      <c r="O18" s="380"/>
    </row>
    <row r="19" spans="1:15" s="88" customFormat="1" ht="24.95" customHeight="1" x14ac:dyDescent="0.2">
      <c r="A19" s="370"/>
      <c r="B19" s="2463">
        <v>2011</v>
      </c>
      <c r="C19" s="401">
        <v>16</v>
      </c>
      <c r="D19" s="375"/>
      <c r="E19" s="402">
        <v>30</v>
      </c>
      <c r="F19" s="375"/>
      <c r="G19" s="402">
        <v>38</v>
      </c>
      <c r="H19" s="375"/>
      <c r="I19" s="402">
        <v>1</v>
      </c>
      <c r="J19" s="375"/>
      <c r="K19" s="403">
        <f t="shared" si="1"/>
        <v>85</v>
      </c>
      <c r="L19" s="378"/>
      <c r="M19" s="379"/>
      <c r="N19" s="405"/>
      <c r="O19" s="380"/>
    </row>
    <row r="20" spans="1:15" s="88" customFormat="1" ht="24.95" customHeight="1" x14ac:dyDescent="0.2">
      <c r="A20" s="370"/>
      <c r="B20" s="371">
        <v>2012</v>
      </c>
      <c r="C20" s="401">
        <v>19</v>
      </c>
      <c r="D20" s="375"/>
      <c r="E20" s="402">
        <v>29</v>
      </c>
      <c r="F20" s="375"/>
      <c r="G20" s="402">
        <v>13</v>
      </c>
      <c r="H20" s="375"/>
      <c r="I20" s="402">
        <v>1</v>
      </c>
      <c r="J20" s="375"/>
      <c r="K20" s="403">
        <f t="shared" si="0"/>
        <v>62</v>
      </c>
      <c r="L20" s="378"/>
      <c r="M20" s="379"/>
      <c r="N20" s="405"/>
      <c r="O20" s="380"/>
    </row>
    <row r="21" spans="1:15" s="88" customFormat="1" ht="24.95" customHeight="1" x14ac:dyDescent="0.2">
      <c r="A21" s="370"/>
      <c r="B21" s="371" t="s">
        <v>119</v>
      </c>
      <c r="C21" s="401">
        <f>SUM(C11:C20)</f>
        <v>1145</v>
      </c>
      <c r="D21" s="375"/>
      <c r="E21" s="402">
        <f>SUM(E11:E20)</f>
        <v>1124</v>
      </c>
      <c r="F21" s="402"/>
      <c r="G21" s="402">
        <f>SUM(G11:G20)</f>
        <v>1284</v>
      </c>
      <c r="H21" s="402"/>
      <c r="I21" s="402">
        <f>SUM(I11:I20)</f>
        <v>894</v>
      </c>
      <c r="J21" s="375"/>
      <c r="K21" s="403">
        <f>SUM(K11:K20)</f>
        <v>4447</v>
      </c>
      <c r="L21" s="378"/>
      <c r="M21" s="379"/>
      <c r="N21" s="405"/>
      <c r="O21" s="380"/>
    </row>
    <row r="22" spans="1:15" s="88" customFormat="1" ht="24.95" customHeight="1" x14ac:dyDescent="0.2">
      <c r="A22" s="370"/>
      <c r="B22" s="371" t="s">
        <v>187</v>
      </c>
      <c r="C22" s="406">
        <f>+C21/$K$21</f>
        <v>0.25747695075331684</v>
      </c>
      <c r="D22" s="407"/>
      <c r="E22" s="407">
        <f>+E21/$K$21</f>
        <v>0.25275466606701147</v>
      </c>
      <c r="F22" s="407"/>
      <c r="G22" s="407">
        <f>+G21/$K$21</f>
        <v>0.28873397796267147</v>
      </c>
      <c r="H22" s="407"/>
      <c r="I22" s="407">
        <f>+I21/$K$21</f>
        <v>0.20103440521700022</v>
      </c>
      <c r="J22" s="407"/>
      <c r="K22" s="408">
        <v>1</v>
      </c>
      <c r="L22" s="378"/>
      <c r="M22" s="379"/>
      <c r="N22" s="405"/>
      <c r="O22" s="380"/>
    </row>
    <row r="23" spans="1:15" s="363" customFormat="1" ht="5.0999999999999996" customHeight="1" x14ac:dyDescent="0.2">
      <c r="A23" s="351"/>
      <c r="B23" s="353"/>
      <c r="C23" s="352"/>
      <c r="D23" s="353"/>
      <c r="E23" s="353"/>
      <c r="F23" s="353"/>
      <c r="G23" s="353"/>
      <c r="H23" s="353"/>
      <c r="I23" s="353"/>
      <c r="J23" s="353"/>
      <c r="K23" s="354"/>
      <c r="L23" s="355"/>
      <c r="M23" s="356"/>
    </row>
    <row r="24" spans="1:15" x14ac:dyDescent="0.2">
      <c r="A24" s="357"/>
      <c r="B24" s="357"/>
      <c r="C24" s="357"/>
      <c r="D24" s="357"/>
      <c r="E24" s="357"/>
      <c r="F24" s="357"/>
      <c r="G24" s="357"/>
      <c r="H24" s="357"/>
      <c r="I24" s="357"/>
      <c r="J24" s="357"/>
    </row>
    <row r="25" spans="1:15" x14ac:dyDescent="0.2">
      <c r="A25" s="360" t="s">
        <v>920</v>
      </c>
      <c r="B25" s="360"/>
      <c r="C25" s="360"/>
      <c r="D25" s="360"/>
      <c r="E25" s="360"/>
      <c r="F25" s="360"/>
      <c r="G25" s="360"/>
      <c r="H25" s="360"/>
      <c r="I25" s="360"/>
      <c r="J25" s="360"/>
    </row>
    <row r="26" spans="1:15" x14ac:dyDescent="0.2">
      <c r="A26" s="361" t="s">
        <v>188</v>
      </c>
      <c r="B26" s="360"/>
      <c r="C26" s="360"/>
      <c r="D26" s="360"/>
      <c r="E26" s="360"/>
      <c r="F26" s="360"/>
      <c r="G26" s="360"/>
      <c r="H26" s="360"/>
      <c r="I26" s="360"/>
      <c r="J26" s="360"/>
    </row>
    <row r="27" spans="1:15" x14ac:dyDescent="0.2">
      <c r="A27" s="360" t="s">
        <v>189</v>
      </c>
      <c r="B27" s="357"/>
      <c r="C27" s="357"/>
      <c r="D27" s="357"/>
      <c r="E27" s="357"/>
      <c r="F27" s="357"/>
      <c r="G27" s="357"/>
      <c r="H27" s="357"/>
      <c r="I27" s="357"/>
      <c r="J27" s="357"/>
    </row>
    <row r="28" spans="1:15" x14ac:dyDescent="0.2">
      <c r="A28" s="362"/>
      <c r="B28" s="357"/>
      <c r="C28" s="357"/>
      <c r="D28" s="357"/>
      <c r="E28" s="357"/>
      <c r="F28" s="357"/>
      <c r="G28" s="357"/>
      <c r="H28" s="357"/>
      <c r="I28" s="357"/>
      <c r="J28" s="357"/>
    </row>
    <row r="29" spans="1:15" x14ac:dyDescent="0.2">
      <c r="C29" s="409"/>
      <c r="D29" s="409"/>
      <c r="E29" s="409"/>
      <c r="F29" s="409"/>
      <c r="G29" s="409"/>
      <c r="H29" s="409"/>
      <c r="I29" s="409"/>
      <c r="J29" s="409"/>
      <c r="K29" s="409"/>
      <c r="L29" s="409"/>
    </row>
    <row r="32" spans="1:15" x14ac:dyDescent="0.2">
      <c r="B32" s="400"/>
      <c r="C32"/>
      <c r="D32"/>
      <c r="E32"/>
      <c r="F32"/>
      <c r="G32"/>
      <c r="H32"/>
      <c r="I32"/>
      <c r="J32"/>
    </row>
    <row r="33" spans="2:13" x14ac:dyDescent="0.2">
      <c r="B33"/>
      <c r="C33"/>
      <c r="D33"/>
      <c r="E33"/>
      <c r="F33"/>
      <c r="G33"/>
      <c r="H33"/>
      <c r="I33"/>
      <c r="J33"/>
    </row>
    <row r="34" spans="2:13" x14ac:dyDescent="0.2">
      <c r="B34"/>
      <c r="C34"/>
      <c r="E34"/>
      <c r="G34"/>
      <c r="I34"/>
    </row>
    <row r="35" spans="2:13" x14ac:dyDescent="0.2">
      <c r="B35" s="410"/>
      <c r="C35"/>
      <c r="E35"/>
      <c r="G35"/>
      <c r="I35"/>
      <c r="M35" s="411"/>
    </row>
    <row r="36" spans="2:13" x14ac:dyDescent="0.2">
      <c r="B36" s="410"/>
      <c r="C36"/>
      <c r="E36"/>
      <c r="G36"/>
      <c r="I36"/>
      <c r="M36" s="411"/>
    </row>
    <row r="37" spans="2:13" x14ac:dyDescent="0.2">
      <c r="B37" s="410"/>
      <c r="C37"/>
      <c r="E37"/>
      <c r="G37"/>
      <c r="I37"/>
      <c r="M37" s="411"/>
    </row>
    <row r="38" spans="2:13" x14ac:dyDescent="0.2">
      <c r="B38" s="410"/>
      <c r="C38"/>
      <c r="E38"/>
      <c r="G38"/>
      <c r="I38"/>
      <c r="M38" s="411"/>
    </row>
    <row r="39" spans="2:13" x14ac:dyDescent="0.2">
      <c r="B39" s="410"/>
      <c r="C39"/>
      <c r="E39"/>
      <c r="G39"/>
      <c r="I39"/>
      <c r="L39" s="412"/>
      <c r="M39" s="411"/>
    </row>
    <row r="40" spans="2:13" x14ac:dyDescent="0.2">
      <c r="K40" s="363"/>
    </row>
    <row r="41" spans="2:13" x14ac:dyDescent="0.2">
      <c r="K41" s="363"/>
    </row>
  </sheetData>
  <mergeCells count="13">
    <mergeCell ref="K8:M8"/>
    <mergeCell ref="K1:M1"/>
    <mergeCell ref="A2:M2"/>
    <mergeCell ref="A3:M3"/>
    <mergeCell ref="A4:M4"/>
    <mergeCell ref="K5:M5"/>
    <mergeCell ref="C6:J7"/>
    <mergeCell ref="A7:B7"/>
    <mergeCell ref="A8:B8"/>
    <mergeCell ref="C8:D8"/>
    <mergeCell ref="E8:F8"/>
    <mergeCell ref="G8:H8"/>
    <mergeCell ref="I8:J8"/>
  </mergeCells>
  <pageMargins left="0.7" right="0.7" top="0.75" bottom="0.75" header="0.3" footer="0.3"/>
  <pageSetup orientation="landscape" r:id="rId1"/>
  <ignoredErrors>
    <ignoredError sqref="K20 K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9"/>
  <sheetViews>
    <sheetView zoomScaleNormal="100" workbookViewId="0"/>
  </sheetViews>
  <sheetFormatPr defaultRowHeight="12.75" x14ac:dyDescent="0.2"/>
  <cols>
    <col min="1" max="1" width="2.28515625" style="363" customWidth="1"/>
    <col min="2" max="2" width="17" style="363" customWidth="1"/>
    <col min="3" max="3" width="15.7109375" style="363" customWidth="1"/>
    <col min="4" max="4" width="1.7109375" style="363" customWidth="1"/>
    <col min="5" max="5" width="15.85546875" style="363" customWidth="1"/>
    <col min="6" max="6" width="1.7109375" style="363" customWidth="1"/>
    <col min="7" max="7" width="15.85546875" style="363" customWidth="1"/>
    <col min="8" max="8" width="1.7109375" style="363" customWidth="1"/>
    <col min="9" max="9" width="15.7109375" style="363" customWidth="1"/>
    <col min="10" max="10" width="1.7109375" style="363" customWidth="1"/>
    <col min="11" max="11" width="16.85546875" bestFit="1" customWidth="1"/>
    <col min="13" max="13" width="2.140625" customWidth="1"/>
    <col min="15" max="15" width="14.85546875" bestFit="1" customWidth="1"/>
  </cols>
  <sheetData>
    <row r="1" spans="1:16" s="363" customFormat="1" ht="5.0999999999999996" customHeight="1" x14ac:dyDescent="0.2">
      <c r="A1" s="314"/>
      <c r="B1" s="315"/>
      <c r="C1" s="315"/>
      <c r="D1" s="315"/>
      <c r="E1" s="315"/>
      <c r="F1" s="315"/>
      <c r="G1" s="315"/>
      <c r="H1" s="315"/>
      <c r="I1" s="315"/>
      <c r="J1" s="315"/>
      <c r="K1" s="2734"/>
      <c r="L1" s="2734"/>
      <c r="M1" s="2735"/>
    </row>
    <row r="2" spans="1:16" s="73" customFormat="1" ht="23.25" x14ac:dyDescent="0.2">
      <c r="A2" s="2736" t="s">
        <v>196</v>
      </c>
      <c r="B2" s="2722"/>
      <c r="C2" s="2722"/>
      <c r="D2" s="2722"/>
      <c r="E2" s="2722"/>
      <c r="F2" s="2722"/>
      <c r="G2" s="2722"/>
      <c r="H2" s="2722"/>
      <c r="I2" s="2722"/>
      <c r="J2" s="2722"/>
      <c r="K2" s="2722"/>
      <c r="L2" s="2722"/>
      <c r="M2" s="2737"/>
    </row>
    <row r="3" spans="1:16" s="88" customFormat="1" ht="20.25" x14ac:dyDescent="0.2">
      <c r="A3" s="2681" t="s">
        <v>929</v>
      </c>
      <c r="B3" s="2682"/>
      <c r="C3" s="2682"/>
      <c r="D3" s="2682"/>
      <c r="E3" s="2682"/>
      <c r="F3" s="2682"/>
      <c r="G3" s="2682"/>
      <c r="H3" s="2682"/>
      <c r="I3" s="2682"/>
      <c r="J3" s="2682"/>
      <c r="K3" s="2682"/>
      <c r="L3" s="2682"/>
      <c r="M3" s="2738"/>
    </row>
    <row r="4" spans="1:16" s="88" customFormat="1" ht="20.25" x14ac:dyDescent="0.2">
      <c r="A4" s="2681" t="s">
        <v>88</v>
      </c>
      <c r="B4" s="2682"/>
      <c r="C4" s="2682"/>
      <c r="D4" s="2682"/>
      <c r="E4" s="2682"/>
      <c r="F4" s="2682"/>
      <c r="G4" s="2682"/>
      <c r="H4" s="2682"/>
      <c r="I4" s="2682"/>
      <c r="J4" s="2682"/>
      <c r="K4" s="2682"/>
      <c r="L4" s="2682"/>
      <c r="M4" s="2738"/>
    </row>
    <row r="5" spans="1:16" s="69" customFormat="1" ht="6" customHeight="1" x14ac:dyDescent="0.2">
      <c r="A5" s="317"/>
      <c r="B5" s="318"/>
      <c r="C5" s="319"/>
      <c r="D5" s="319"/>
      <c r="E5" s="319"/>
      <c r="F5" s="319"/>
      <c r="G5" s="319"/>
      <c r="H5" s="319"/>
      <c r="I5" s="319"/>
      <c r="J5" s="319"/>
      <c r="K5" s="2726"/>
      <c r="L5" s="2726"/>
      <c r="M5" s="2739"/>
    </row>
    <row r="6" spans="1:16" s="69" customFormat="1" x14ac:dyDescent="0.2">
      <c r="A6" s="321"/>
      <c r="B6" s="322"/>
      <c r="C6" s="2730" t="s">
        <v>192</v>
      </c>
      <c r="D6" s="2731"/>
      <c r="E6" s="2731"/>
      <c r="F6" s="2731"/>
      <c r="G6" s="2731"/>
      <c r="H6" s="2731"/>
      <c r="I6" s="2731"/>
      <c r="J6" s="2731"/>
      <c r="K6" s="323"/>
      <c r="L6" s="324"/>
      <c r="M6" s="325"/>
      <c r="N6" s="413"/>
      <c r="O6" s="413"/>
      <c r="P6" s="413"/>
    </row>
    <row r="7" spans="1:16" s="69" customFormat="1" x14ac:dyDescent="0.2">
      <c r="A7" s="2729" t="s">
        <v>92</v>
      </c>
      <c r="B7" s="2712"/>
      <c r="C7" s="2732"/>
      <c r="D7" s="2733"/>
      <c r="E7" s="2733"/>
      <c r="F7" s="2733"/>
      <c r="G7" s="2733"/>
      <c r="H7" s="2733"/>
      <c r="I7" s="2733"/>
      <c r="J7" s="2733"/>
      <c r="K7" s="328"/>
      <c r="L7" s="329"/>
      <c r="M7" s="330"/>
      <c r="N7" s="413"/>
      <c r="O7" s="413"/>
      <c r="P7" s="413"/>
    </row>
    <row r="8" spans="1:16" s="69" customFormat="1" x14ac:dyDescent="0.2">
      <c r="A8" s="2729" t="s">
        <v>97</v>
      </c>
      <c r="B8" s="2712"/>
      <c r="C8" s="2713" t="s">
        <v>235</v>
      </c>
      <c r="D8" s="2714"/>
      <c r="E8" s="2714" t="s">
        <v>193</v>
      </c>
      <c r="F8" s="2714"/>
      <c r="G8" s="2714" t="s">
        <v>194</v>
      </c>
      <c r="H8" s="2714"/>
      <c r="I8" s="2714" t="s">
        <v>195</v>
      </c>
      <c r="J8" s="2714"/>
      <c r="K8" s="2708" t="s">
        <v>89</v>
      </c>
      <c r="L8" s="2709"/>
      <c r="M8" s="2728"/>
      <c r="N8" s="413"/>
      <c r="O8" s="413"/>
      <c r="P8" s="413"/>
    </row>
    <row r="9" spans="1:16" s="69" customFormat="1" ht="9.9499999999999993" customHeight="1" x14ac:dyDescent="0.2">
      <c r="A9" s="332"/>
      <c r="B9" s="95"/>
      <c r="C9" s="333"/>
      <c r="D9" s="95"/>
      <c r="E9" s="95"/>
      <c r="F9" s="95"/>
      <c r="G9" s="95"/>
      <c r="H9" s="95"/>
      <c r="I9" s="95"/>
      <c r="J9" s="95"/>
      <c r="K9" s="334"/>
      <c r="L9" s="335"/>
      <c r="M9" s="336"/>
      <c r="N9" s="413"/>
      <c r="O9" s="413"/>
      <c r="P9" s="413"/>
    </row>
    <row r="10" spans="1:16" s="69" customFormat="1" ht="9.9499999999999993" customHeight="1" x14ac:dyDescent="0.2">
      <c r="A10" s="364"/>
      <c r="B10" s="365"/>
      <c r="C10" s="414"/>
      <c r="D10" s="415"/>
      <c r="E10" s="415"/>
      <c r="F10" s="415"/>
      <c r="G10" s="415"/>
      <c r="H10" s="415"/>
      <c r="I10" s="415"/>
      <c r="J10" s="415"/>
      <c r="K10" s="416"/>
      <c r="L10" s="415"/>
      <c r="M10" s="417"/>
      <c r="N10" s="413"/>
      <c r="O10" s="413"/>
      <c r="P10" s="413"/>
    </row>
    <row r="11" spans="1:16" s="88" customFormat="1" ht="24.95" customHeight="1" x14ac:dyDescent="0.2">
      <c r="A11" s="370"/>
      <c r="B11" s="371" t="s">
        <v>114</v>
      </c>
      <c r="C11" s="418">
        <v>170657348.59</v>
      </c>
      <c r="D11" s="419"/>
      <c r="E11" s="420">
        <v>54478597.590000004</v>
      </c>
      <c r="F11" s="419"/>
      <c r="G11" s="420">
        <v>21092607.07</v>
      </c>
      <c r="H11" s="419"/>
      <c r="I11" s="420">
        <v>5977596.2400000002</v>
      </c>
      <c r="J11" s="419"/>
      <c r="K11" s="421">
        <f>SUM(C11:I11)</f>
        <v>252206149.49000001</v>
      </c>
      <c r="L11" s="343"/>
      <c r="M11" s="344"/>
      <c r="N11" s="422"/>
      <c r="O11" s="423"/>
      <c r="P11" s="73"/>
    </row>
    <row r="12" spans="1:16" s="88" customFormat="1" ht="24.95" customHeight="1" x14ac:dyDescent="0.2">
      <c r="A12" s="370"/>
      <c r="B12" s="371" t="s">
        <v>115</v>
      </c>
      <c r="C12" s="424">
        <v>304624812.41000003</v>
      </c>
      <c r="D12" s="425"/>
      <c r="E12" s="426">
        <v>308867603.31999999</v>
      </c>
      <c r="F12" s="425"/>
      <c r="G12" s="426">
        <v>119301160.59999999</v>
      </c>
      <c r="H12" s="425"/>
      <c r="I12" s="426">
        <v>10862314.07</v>
      </c>
      <c r="J12" s="425"/>
      <c r="K12" s="1641">
        <f t="shared" ref="K12:K21" si="0">SUM(C12:I12)</f>
        <v>743655890.4000001</v>
      </c>
      <c r="L12" s="343"/>
      <c r="M12" s="344"/>
      <c r="N12" s="422"/>
      <c r="O12" s="423"/>
      <c r="P12" s="73"/>
    </row>
    <row r="13" spans="1:16" s="88" customFormat="1" ht="24.95" customHeight="1" x14ac:dyDescent="0.2">
      <c r="A13" s="370"/>
      <c r="B13" s="371" t="s">
        <v>116</v>
      </c>
      <c r="C13" s="424">
        <v>876068116.30999994</v>
      </c>
      <c r="D13" s="425"/>
      <c r="E13" s="426">
        <v>676479120.22000003</v>
      </c>
      <c r="F13" s="425"/>
      <c r="G13" s="426">
        <v>142113170.25</v>
      </c>
      <c r="H13" s="425"/>
      <c r="I13" s="426">
        <v>7058596.3799999999</v>
      </c>
      <c r="J13" s="425"/>
      <c r="K13" s="1641">
        <f t="shared" si="0"/>
        <v>1701719003.1600001</v>
      </c>
      <c r="L13" s="343"/>
      <c r="M13" s="344"/>
      <c r="N13" s="422"/>
      <c r="O13" s="423"/>
      <c r="P13" s="73"/>
    </row>
    <row r="14" spans="1:16" s="88" customFormat="1" ht="24.95" customHeight="1" x14ac:dyDescent="0.2">
      <c r="A14" s="370"/>
      <c r="B14" s="371" t="s">
        <v>117</v>
      </c>
      <c r="C14" s="424">
        <v>1664086088.5999999</v>
      </c>
      <c r="D14" s="425"/>
      <c r="E14" s="426">
        <v>326486170.77999997</v>
      </c>
      <c r="F14" s="425"/>
      <c r="G14" s="426">
        <v>767438473.25</v>
      </c>
      <c r="H14" s="425"/>
      <c r="I14" s="426">
        <v>83959234.659999996</v>
      </c>
      <c r="J14" s="425"/>
      <c r="K14" s="1641">
        <f t="shared" si="0"/>
        <v>2841969967.29</v>
      </c>
      <c r="L14" s="343"/>
      <c r="M14" s="344"/>
      <c r="N14" s="422"/>
      <c r="O14" s="423"/>
      <c r="P14" s="73"/>
    </row>
    <row r="15" spans="1:16" s="88" customFormat="1" ht="24.95" customHeight="1" x14ac:dyDescent="0.2">
      <c r="A15" s="370"/>
      <c r="B15" s="371" t="s">
        <v>118</v>
      </c>
      <c r="C15" s="427">
        <v>103144593.39</v>
      </c>
      <c r="D15" s="146"/>
      <c r="E15" s="425">
        <v>184382059.78</v>
      </c>
      <c r="F15" s="425"/>
      <c r="G15" s="425">
        <v>339689575.81999999</v>
      </c>
      <c r="H15" s="425"/>
      <c r="I15" s="425">
        <v>155636919.19</v>
      </c>
      <c r="J15" s="425"/>
      <c r="K15" s="1641">
        <f t="shared" si="0"/>
        <v>782853148.18000007</v>
      </c>
      <c r="L15" s="343"/>
      <c r="M15" s="344"/>
      <c r="N15" s="422"/>
      <c r="O15" s="423"/>
      <c r="P15" s="73"/>
    </row>
    <row r="16" spans="1:16" s="88" customFormat="1" ht="24.95" customHeight="1" x14ac:dyDescent="0.2">
      <c r="A16" s="370"/>
      <c r="B16" s="371" t="s">
        <v>185</v>
      </c>
      <c r="C16" s="427">
        <v>720188898.44000006</v>
      </c>
      <c r="D16" s="146"/>
      <c r="E16" s="425">
        <v>7963128028.3999996</v>
      </c>
      <c r="F16" s="425"/>
      <c r="G16" s="425">
        <v>5916626242.6999998</v>
      </c>
      <c r="H16" s="425"/>
      <c r="I16" s="425">
        <v>185740157.75</v>
      </c>
      <c r="J16" s="425"/>
      <c r="K16" s="1641">
        <f t="shared" si="0"/>
        <v>14785683327.290001</v>
      </c>
      <c r="L16" s="343"/>
      <c r="M16" s="344"/>
      <c r="N16" s="422"/>
      <c r="O16" s="423"/>
      <c r="P16" s="73"/>
    </row>
    <row r="17" spans="1:16" s="88" customFormat="1" ht="24.95" customHeight="1" x14ac:dyDescent="0.2">
      <c r="A17" s="370"/>
      <c r="B17" s="371" t="s">
        <v>186</v>
      </c>
      <c r="C17" s="427">
        <v>245726920.58000001</v>
      </c>
      <c r="D17" s="146"/>
      <c r="E17" s="425">
        <v>16207032226</v>
      </c>
      <c r="F17" s="425"/>
      <c r="G17" s="425">
        <v>6240931411.8999996</v>
      </c>
      <c r="H17" s="425"/>
      <c r="I17" s="425">
        <v>230717890.36000001</v>
      </c>
      <c r="J17" s="425"/>
      <c r="K17" s="1641">
        <f t="shared" si="0"/>
        <v>22924408448.84</v>
      </c>
      <c r="L17" s="343"/>
      <c r="M17" s="344"/>
      <c r="N17" s="422"/>
      <c r="O17" s="423"/>
      <c r="P17" s="73"/>
    </row>
    <row r="18" spans="1:16" s="88" customFormat="1" ht="24.95" customHeight="1" x14ac:dyDescent="0.2">
      <c r="A18" s="370"/>
      <c r="B18" s="2360">
        <v>2010</v>
      </c>
      <c r="C18" s="427">
        <v>42052012.369999997</v>
      </c>
      <c r="D18" s="146"/>
      <c r="E18" s="425">
        <v>360971257.80000001</v>
      </c>
      <c r="F18" s="425"/>
      <c r="G18" s="425">
        <v>825042353.54999995</v>
      </c>
      <c r="H18" s="425"/>
      <c r="I18" s="425">
        <v>2287981.9900000002</v>
      </c>
      <c r="J18" s="425"/>
      <c r="K18" s="1641">
        <f t="shared" ref="K18:K19" si="1">SUM(C18:I18)</f>
        <v>1230353605.71</v>
      </c>
      <c r="L18" s="343"/>
      <c r="M18" s="344"/>
      <c r="N18" s="422"/>
      <c r="O18" s="423"/>
      <c r="P18" s="73"/>
    </row>
    <row r="19" spans="1:16" s="88" customFormat="1" ht="24.95" customHeight="1" x14ac:dyDescent="0.2">
      <c r="A19" s="370"/>
      <c r="B19" s="2463">
        <v>2011</v>
      </c>
      <c r="C19" s="427">
        <v>109491612.97</v>
      </c>
      <c r="D19" s="146"/>
      <c r="E19" s="425">
        <v>175429106.16999999</v>
      </c>
      <c r="F19" s="425"/>
      <c r="G19" s="425">
        <v>395188819.70999998</v>
      </c>
      <c r="H19" s="425"/>
      <c r="I19" s="425">
        <v>11381545.15</v>
      </c>
      <c r="J19" s="425"/>
      <c r="K19" s="1641">
        <f t="shared" si="1"/>
        <v>691491083.99999988</v>
      </c>
      <c r="L19" s="343"/>
      <c r="M19" s="344"/>
      <c r="N19" s="422"/>
      <c r="O19" s="423"/>
      <c r="P19" s="73"/>
    </row>
    <row r="20" spans="1:16" s="88" customFormat="1" ht="24.95" customHeight="1" x14ac:dyDescent="0.2">
      <c r="A20" s="370"/>
      <c r="B20" s="371">
        <v>2012</v>
      </c>
      <c r="C20" s="427">
        <v>30396773.489999998</v>
      </c>
      <c r="D20" s="146"/>
      <c r="E20" s="425">
        <v>513001324.98000002</v>
      </c>
      <c r="F20" s="425"/>
      <c r="G20" s="425">
        <v>179362016.43000001</v>
      </c>
      <c r="H20" s="425"/>
      <c r="I20" s="425">
        <v>16484190.289999999</v>
      </c>
      <c r="J20" s="425"/>
      <c r="K20" s="1641">
        <f t="shared" si="0"/>
        <v>739244305.19000006</v>
      </c>
      <c r="L20" s="343"/>
      <c r="M20" s="344"/>
      <c r="N20" s="422"/>
      <c r="O20" s="423"/>
      <c r="P20" s="73"/>
    </row>
    <row r="21" spans="1:16" s="88" customFormat="1" ht="24.95" customHeight="1" x14ac:dyDescent="0.2">
      <c r="A21" s="370"/>
      <c r="B21" s="371" t="s">
        <v>119</v>
      </c>
      <c r="C21" s="428">
        <f>SUM(C11:C20)</f>
        <v>4266437177.1499991</v>
      </c>
      <c r="D21" s="419"/>
      <c r="E21" s="419">
        <f>SUM(E11:E20)</f>
        <v>26770255495.039997</v>
      </c>
      <c r="F21" s="419"/>
      <c r="G21" s="419">
        <f>SUM(G11:G20)</f>
        <v>14946785831.279999</v>
      </c>
      <c r="H21" s="419"/>
      <c r="I21" s="419">
        <f>SUM(I11:I20)</f>
        <v>710106426.07999992</v>
      </c>
      <c r="J21" s="419"/>
      <c r="K21" s="1641">
        <f t="shared" si="0"/>
        <v>46693584929.549995</v>
      </c>
      <c r="L21" s="343"/>
      <c r="M21" s="344"/>
      <c r="N21" s="422"/>
      <c r="O21" s="423"/>
      <c r="P21" s="73"/>
    </row>
    <row r="22" spans="1:16" s="88" customFormat="1" ht="24.95" customHeight="1" x14ac:dyDescent="0.2">
      <c r="A22" s="370"/>
      <c r="B22" s="371" t="s">
        <v>187</v>
      </c>
      <c r="C22" s="429">
        <f>+C21/$K$21</f>
        <v>9.1370949212554203E-2</v>
      </c>
      <c r="D22" s="349"/>
      <c r="E22" s="350">
        <f>+E21/$K$21</f>
        <v>0.57331763100713362</v>
      </c>
      <c r="F22" s="349"/>
      <c r="G22" s="350">
        <f>+G21/$K$21</f>
        <v>0.32010362566573763</v>
      </c>
      <c r="H22" s="349"/>
      <c r="I22" s="350">
        <f>+I21/$K$21</f>
        <v>1.5207794114574605E-2</v>
      </c>
      <c r="J22" s="349"/>
      <c r="K22" s="430">
        <v>1</v>
      </c>
      <c r="L22" s="343"/>
      <c r="M22" s="344"/>
      <c r="N22" s="422"/>
      <c r="O22" s="423"/>
      <c r="P22" s="73"/>
    </row>
    <row r="23" spans="1:16" s="363" customFormat="1" ht="5.0999999999999996" customHeight="1" x14ac:dyDescent="0.2">
      <c r="A23" s="351"/>
      <c r="B23" s="353"/>
      <c r="C23" s="431"/>
      <c r="D23" s="432"/>
      <c r="E23" s="432"/>
      <c r="F23" s="432"/>
      <c r="G23" s="432"/>
      <c r="H23" s="432"/>
      <c r="I23" s="432"/>
      <c r="J23" s="432"/>
      <c r="K23" s="433"/>
      <c r="L23" s="434"/>
      <c r="M23" s="435"/>
      <c r="N23" s="436"/>
      <c r="O23" s="436"/>
      <c r="P23" s="436"/>
    </row>
    <row r="24" spans="1:16" x14ac:dyDescent="0.2">
      <c r="A24" s="357"/>
      <c r="B24" s="357"/>
      <c r="C24" s="437"/>
      <c r="D24" s="437"/>
      <c r="E24" s="437"/>
      <c r="F24" s="437"/>
      <c r="G24" s="437"/>
      <c r="H24" s="437"/>
      <c r="I24" s="437"/>
      <c r="J24" s="437"/>
      <c r="K24" s="358"/>
      <c r="L24" s="359"/>
      <c r="M24" s="359"/>
      <c r="N24" s="3"/>
      <c r="O24" s="3"/>
      <c r="P24" s="1"/>
    </row>
    <row r="25" spans="1:16" x14ac:dyDescent="0.2">
      <c r="A25" s="360" t="s">
        <v>920</v>
      </c>
      <c r="B25" s="360"/>
      <c r="C25" s="438"/>
      <c r="D25" s="438"/>
      <c r="E25" s="438"/>
      <c r="F25" s="438"/>
      <c r="G25" s="438"/>
      <c r="H25" s="438"/>
      <c r="I25" s="438"/>
      <c r="J25" s="438"/>
      <c r="K25" s="1"/>
      <c r="L25" s="1"/>
      <c r="M25" s="1"/>
      <c r="N25" s="1"/>
      <c r="O25" s="1"/>
      <c r="P25" s="1"/>
    </row>
    <row r="26" spans="1:16" x14ac:dyDescent="0.2">
      <c r="A26" s="361" t="s">
        <v>188</v>
      </c>
      <c r="B26" s="360"/>
      <c r="C26" s="360"/>
      <c r="D26" s="360"/>
      <c r="E26" s="360"/>
      <c r="F26" s="360"/>
      <c r="G26" s="360"/>
      <c r="H26" s="360"/>
      <c r="I26" s="360"/>
      <c r="J26" s="360"/>
    </row>
    <row r="27" spans="1:16" x14ac:dyDescent="0.2">
      <c r="A27" s="360" t="s">
        <v>131</v>
      </c>
      <c r="B27" s="357"/>
      <c r="C27" s="357"/>
      <c r="D27" s="357"/>
      <c r="E27" s="357"/>
      <c r="F27" s="357"/>
      <c r="G27" s="357"/>
      <c r="H27" s="357"/>
      <c r="I27" s="357"/>
      <c r="J27" s="357"/>
    </row>
    <row r="28" spans="1:16" x14ac:dyDescent="0.2">
      <c r="A28" s="362"/>
      <c r="B28" s="357"/>
      <c r="C28" s="439"/>
      <c r="D28" s="357"/>
      <c r="E28" s="439"/>
      <c r="F28" s="439"/>
      <c r="G28" s="439"/>
      <c r="H28" s="439"/>
      <c r="I28" s="439"/>
      <c r="J28" s="439"/>
      <c r="K28" s="439"/>
      <c r="L28" s="439"/>
    </row>
    <row r="30" spans="1:16" x14ac:dyDescent="0.2">
      <c r="B30" s="400"/>
      <c r="C30" s="440"/>
      <c r="D30"/>
      <c r="E30" s="440"/>
      <c r="F30" s="440"/>
      <c r="G30" s="440"/>
      <c r="H30" s="440"/>
      <c r="I30" s="440"/>
      <c r="J30" s="440"/>
      <c r="K30" s="440"/>
    </row>
    <row r="31" spans="1:16" x14ac:dyDescent="0.2">
      <c r="B31"/>
      <c r="C31"/>
      <c r="D31"/>
      <c r="E31"/>
      <c r="F31"/>
      <c r="G31"/>
      <c r="H31"/>
      <c r="I31"/>
      <c r="J31"/>
    </row>
    <row r="32" spans="1:16" x14ac:dyDescent="0.2">
      <c r="B32"/>
      <c r="C32"/>
      <c r="D32"/>
      <c r="E32"/>
      <c r="F32"/>
      <c r="G32"/>
      <c r="H32"/>
      <c r="I32"/>
      <c r="J32"/>
    </row>
    <row r="33" spans="2:13" x14ac:dyDescent="0.2">
      <c r="B33"/>
      <c r="C33"/>
      <c r="E33"/>
      <c r="G33"/>
      <c r="I33"/>
    </row>
    <row r="34" spans="2:13" x14ac:dyDescent="0.2">
      <c r="B34" s="410"/>
      <c r="C34" s="441"/>
      <c r="E34" s="170"/>
      <c r="G34" s="170"/>
      <c r="I34" s="170"/>
      <c r="L34" s="441"/>
      <c r="M34" s="170"/>
    </row>
    <row r="35" spans="2:13" x14ac:dyDescent="0.2">
      <c r="B35" s="410"/>
      <c r="C35" s="441"/>
      <c r="E35" s="170"/>
      <c r="G35" s="170"/>
      <c r="I35" s="170"/>
      <c r="L35" s="441"/>
      <c r="M35" s="170"/>
    </row>
    <row r="36" spans="2:13" x14ac:dyDescent="0.2">
      <c r="B36" s="410"/>
      <c r="C36" s="441"/>
      <c r="E36" s="170"/>
      <c r="G36" s="170"/>
      <c r="I36" s="170"/>
      <c r="L36" s="441"/>
      <c r="M36" s="170"/>
    </row>
    <row r="37" spans="2:13" x14ac:dyDescent="0.2">
      <c r="B37" s="410"/>
      <c r="C37" s="441"/>
      <c r="E37" s="170"/>
      <c r="G37" s="170"/>
      <c r="I37" s="170"/>
      <c r="L37" s="441"/>
      <c r="M37" s="170"/>
    </row>
    <row r="38" spans="2:13" x14ac:dyDescent="0.2">
      <c r="B38" s="410"/>
      <c r="C38" s="441"/>
      <c r="E38" s="170"/>
      <c r="G38" s="170"/>
      <c r="I38" s="170"/>
      <c r="L38" s="441"/>
      <c r="M38" s="170"/>
    </row>
    <row r="39" spans="2:13" x14ac:dyDescent="0.2">
      <c r="K39" s="363"/>
    </row>
  </sheetData>
  <mergeCells count="13">
    <mergeCell ref="K8:M8"/>
    <mergeCell ref="K1:M1"/>
    <mergeCell ref="A2:M2"/>
    <mergeCell ref="A3:M3"/>
    <mergeCell ref="A4:M4"/>
    <mergeCell ref="K5:M5"/>
    <mergeCell ref="C6:J7"/>
    <mergeCell ref="A7:B7"/>
    <mergeCell ref="A8:B8"/>
    <mergeCell ref="C8:D8"/>
    <mergeCell ref="E8:F8"/>
    <mergeCell ref="G8:H8"/>
    <mergeCell ref="I8:J8"/>
  </mergeCells>
  <pageMargins left="0.7" right="0.7" top="0.75" bottom="0.75" header="0.3" footer="0.3"/>
  <pageSetup orientation="landscape" r:id="rId1"/>
  <ignoredErrors>
    <ignoredError sqref="K2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4"/>
  <sheetViews>
    <sheetView zoomScaleNormal="100" workbookViewId="0"/>
  </sheetViews>
  <sheetFormatPr defaultRowHeight="12.75" x14ac:dyDescent="0.2"/>
  <cols>
    <col min="1" max="1" width="2.28515625" style="363" customWidth="1"/>
    <col min="2" max="2" width="17" style="363" customWidth="1"/>
    <col min="3" max="3" width="10.7109375" style="363" customWidth="1"/>
    <col min="4" max="4" width="6.7109375" style="363" customWidth="1"/>
    <col min="5" max="5" width="10.7109375" style="363" customWidth="1"/>
    <col min="6" max="6" width="6.7109375" style="363" customWidth="1"/>
    <col min="7" max="7" width="10.7109375" style="363" customWidth="1"/>
    <col min="8" max="8" width="6.7109375" style="363" customWidth="1"/>
    <col min="9" max="9" width="10.7109375" style="363" customWidth="1"/>
    <col min="10" max="10" width="6.7109375" style="363" customWidth="1"/>
    <col min="11" max="11" width="10.7109375" style="363" customWidth="1"/>
    <col min="12" max="12" width="6.7109375" style="363" customWidth="1"/>
    <col min="13" max="13" width="10.7109375" customWidth="1"/>
    <col min="14" max="14" width="4.7109375" customWidth="1"/>
  </cols>
  <sheetData>
    <row r="1" spans="1:16" s="363" customFormat="1" ht="5.0999999999999996" customHeight="1" x14ac:dyDescent="0.2">
      <c r="A1" s="314"/>
      <c r="B1" s="315"/>
      <c r="C1" s="315"/>
      <c r="D1" s="315"/>
      <c r="E1" s="315"/>
      <c r="F1" s="315"/>
      <c r="G1" s="315"/>
      <c r="H1" s="315"/>
      <c r="I1" s="315"/>
      <c r="J1" s="315"/>
      <c r="K1" s="315"/>
      <c r="L1" s="315"/>
      <c r="M1" s="67"/>
      <c r="N1" s="68"/>
    </row>
    <row r="2" spans="1:16" s="73" customFormat="1" ht="23.25" x14ac:dyDescent="0.2">
      <c r="A2" s="2736" t="s">
        <v>197</v>
      </c>
      <c r="B2" s="2722"/>
      <c r="C2" s="2722"/>
      <c r="D2" s="2722"/>
      <c r="E2" s="2722"/>
      <c r="F2" s="2722"/>
      <c r="G2" s="2722"/>
      <c r="H2" s="2722"/>
      <c r="I2" s="2722"/>
      <c r="J2" s="2722"/>
      <c r="K2" s="2722"/>
      <c r="L2" s="2722"/>
      <c r="M2" s="2722"/>
      <c r="N2" s="2737"/>
    </row>
    <row r="3" spans="1:16" s="88" customFormat="1" ht="20.25" x14ac:dyDescent="0.2">
      <c r="A3" s="2681" t="s">
        <v>930</v>
      </c>
      <c r="B3" s="2682"/>
      <c r="C3" s="2682"/>
      <c r="D3" s="2682"/>
      <c r="E3" s="2682"/>
      <c r="F3" s="2682"/>
      <c r="G3" s="2682"/>
      <c r="H3" s="2682"/>
      <c r="I3" s="2682"/>
      <c r="J3" s="2682"/>
      <c r="K3" s="2682"/>
      <c r="L3" s="2682"/>
      <c r="M3" s="2682"/>
      <c r="N3" s="2738"/>
    </row>
    <row r="4" spans="1:16" s="88" customFormat="1" ht="20.25" x14ac:dyDescent="0.2">
      <c r="A4" s="2681" t="s">
        <v>88</v>
      </c>
      <c r="B4" s="2682"/>
      <c r="C4" s="2682"/>
      <c r="D4" s="2682"/>
      <c r="E4" s="2682"/>
      <c r="F4" s="2682"/>
      <c r="G4" s="2682"/>
      <c r="H4" s="2682"/>
      <c r="I4" s="2682"/>
      <c r="J4" s="2682"/>
      <c r="K4" s="2682"/>
      <c r="L4" s="2682"/>
      <c r="M4" s="2682"/>
      <c r="N4" s="2738"/>
    </row>
    <row r="5" spans="1:16" s="69" customFormat="1" ht="6" customHeight="1" x14ac:dyDescent="0.2">
      <c r="A5" s="317"/>
      <c r="B5" s="318"/>
      <c r="C5" s="319"/>
      <c r="D5" s="319"/>
      <c r="E5" s="319"/>
      <c r="F5" s="319"/>
      <c r="G5" s="319"/>
      <c r="H5" s="319"/>
      <c r="I5" s="319"/>
      <c r="J5" s="319"/>
      <c r="K5" s="319"/>
      <c r="L5" s="319"/>
      <c r="M5" s="319"/>
      <c r="N5" s="442"/>
    </row>
    <row r="6" spans="1:16" s="69" customFormat="1" x14ac:dyDescent="0.2">
      <c r="A6" s="321"/>
      <c r="B6" s="322"/>
      <c r="C6" s="2745" t="s">
        <v>180</v>
      </c>
      <c r="D6" s="2746"/>
      <c r="E6" s="2746"/>
      <c r="F6" s="2746"/>
      <c r="G6" s="2746"/>
      <c r="H6" s="2746"/>
      <c r="I6" s="2746"/>
      <c r="J6" s="2746"/>
      <c r="K6" s="2746"/>
      <c r="L6" s="2746"/>
      <c r="M6" s="443"/>
      <c r="N6" s="444"/>
    </row>
    <row r="7" spans="1:16" s="69" customFormat="1" ht="15.75" customHeight="1" x14ac:dyDescent="0.2">
      <c r="A7" s="321"/>
      <c r="B7" s="322"/>
      <c r="C7" s="2747"/>
      <c r="D7" s="2748"/>
      <c r="E7" s="2748"/>
      <c r="F7" s="2748"/>
      <c r="G7" s="2748"/>
      <c r="H7" s="2748"/>
      <c r="I7" s="2748"/>
      <c r="J7" s="2748"/>
      <c r="K7" s="2748"/>
      <c r="L7" s="2748"/>
      <c r="M7" s="445"/>
      <c r="N7" s="446"/>
    </row>
    <row r="8" spans="1:16" s="69" customFormat="1" ht="15.75" customHeight="1" x14ac:dyDescent="0.2">
      <c r="A8" s="447"/>
      <c r="B8" s="446"/>
      <c r="C8" s="2713" t="s">
        <v>198</v>
      </c>
      <c r="D8" s="2714"/>
      <c r="E8" s="2714"/>
      <c r="F8" s="2714"/>
      <c r="G8" s="2714"/>
      <c r="H8" s="2714"/>
      <c r="I8" s="2714"/>
      <c r="J8" s="2714"/>
      <c r="K8" s="2714" t="s">
        <v>199</v>
      </c>
      <c r="L8" s="2714"/>
      <c r="M8" s="445"/>
      <c r="N8" s="446"/>
    </row>
    <row r="9" spans="1:16" s="69" customFormat="1" ht="15.75" customHeight="1" x14ac:dyDescent="0.2">
      <c r="A9" s="2744" t="s">
        <v>200</v>
      </c>
      <c r="B9" s="2743"/>
      <c r="C9" s="2713" t="s">
        <v>201</v>
      </c>
      <c r="D9" s="2714"/>
      <c r="E9" s="2714" t="s">
        <v>181</v>
      </c>
      <c r="F9" s="2714"/>
      <c r="G9" s="2714" t="s">
        <v>182</v>
      </c>
      <c r="H9" s="2714"/>
      <c r="I9" s="2714" t="s">
        <v>183</v>
      </c>
      <c r="J9" s="2714"/>
      <c r="K9" s="2714" t="s">
        <v>202</v>
      </c>
      <c r="L9" s="2714"/>
      <c r="M9" s="2742" t="s">
        <v>89</v>
      </c>
      <c r="N9" s="2743"/>
    </row>
    <row r="10" spans="1:16" s="69" customFormat="1" ht="9.9499999999999993" customHeight="1" x14ac:dyDescent="0.2">
      <c r="A10" s="332"/>
      <c r="B10" s="95"/>
      <c r="C10" s="333"/>
      <c r="D10" s="95"/>
      <c r="E10" s="95"/>
      <c r="F10" s="95"/>
      <c r="G10" s="95"/>
      <c r="H10" s="95"/>
      <c r="I10" s="95"/>
      <c r="J10" s="95"/>
      <c r="K10" s="95"/>
      <c r="L10" s="95"/>
      <c r="M10" s="449"/>
      <c r="N10" s="450"/>
    </row>
    <row r="11" spans="1:16" s="69" customFormat="1" ht="9.9499999999999993" customHeight="1" x14ac:dyDescent="0.2">
      <c r="A11" s="364"/>
      <c r="B11" s="365"/>
      <c r="C11" s="366"/>
      <c r="D11" s="367"/>
      <c r="E11" s="367"/>
      <c r="F11" s="367"/>
      <c r="G11" s="367"/>
      <c r="H11" s="367"/>
      <c r="I11" s="367"/>
      <c r="J11" s="367"/>
      <c r="K11" s="367"/>
      <c r="L11" s="367"/>
      <c r="M11" s="368"/>
      <c r="N11" s="369"/>
    </row>
    <row r="12" spans="1:16" s="88" customFormat="1" ht="24.95" customHeight="1" x14ac:dyDescent="0.2">
      <c r="A12" s="370"/>
      <c r="B12" s="451" t="s">
        <v>235</v>
      </c>
      <c r="C12" s="401">
        <v>864</v>
      </c>
      <c r="D12" s="375"/>
      <c r="E12" s="402">
        <v>233</v>
      </c>
      <c r="F12" s="375"/>
      <c r="G12" s="402">
        <v>39</v>
      </c>
      <c r="H12" s="375"/>
      <c r="I12" s="402">
        <v>9</v>
      </c>
      <c r="J12" s="375"/>
      <c r="K12" s="452" t="s">
        <v>203</v>
      </c>
      <c r="L12" s="375"/>
      <c r="M12" s="403">
        <f>SUM(C12:L12)</f>
        <v>1145</v>
      </c>
      <c r="N12" s="453"/>
      <c r="P12" s="405"/>
    </row>
    <row r="13" spans="1:16" s="88" customFormat="1" ht="24.95" customHeight="1" x14ac:dyDescent="0.2">
      <c r="A13" s="370"/>
      <c r="B13" s="451" t="s">
        <v>204</v>
      </c>
      <c r="C13" s="401">
        <v>645</v>
      </c>
      <c r="D13" s="375"/>
      <c r="E13" s="402">
        <v>347</v>
      </c>
      <c r="F13" s="375"/>
      <c r="G13" s="402">
        <v>106</v>
      </c>
      <c r="H13" s="375"/>
      <c r="I13" s="402">
        <v>20</v>
      </c>
      <c r="J13" s="375"/>
      <c r="K13" s="402">
        <v>6</v>
      </c>
      <c r="L13" s="375"/>
      <c r="M13" s="403">
        <f>SUM(C13:L13)</f>
        <v>1124</v>
      </c>
      <c r="N13" s="453"/>
      <c r="P13" s="405"/>
    </row>
    <row r="14" spans="1:16" s="88" customFormat="1" ht="24.95" customHeight="1" x14ac:dyDescent="0.2">
      <c r="A14" s="370"/>
      <c r="B14" s="451" t="s">
        <v>205</v>
      </c>
      <c r="C14" s="401">
        <v>740</v>
      </c>
      <c r="D14" s="375"/>
      <c r="E14" s="375">
        <v>406</v>
      </c>
      <c r="F14" s="375"/>
      <c r="G14" s="375">
        <v>116</v>
      </c>
      <c r="H14" s="375"/>
      <c r="I14" s="375">
        <v>19</v>
      </c>
      <c r="J14" s="375"/>
      <c r="K14" s="402">
        <v>3</v>
      </c>
      <c r="L14" s="375"/>
      <c r="M14" s="403">
        <f>SUM(C14:L14)</f>
        <v>1284</v>
      </c>
      <c r="N14" s="453"/>
      <c r="P14" s="405"/>
    </row>
    <row r="15" spans="1:16" s="88" customFormat="1" ht="24.95" customHeight="1" x14ac:dyDescent="0.2">
      <c r="A15" s="370"/>
      <c r="B15" s="451" t="s">
        <v>206</v>
      </c>
      <c r="C15" s="401">
        <v>799</v>
      </c>
      <c r="D15" s="375"/>
      <c r="E15" s="375">
        <v>81</v>
      </c>
      <c r="F15" s="375"/>
      <c r="G15" s="375">
        <v>14</v>
      </c>
      <c r="H15" s="375"/>
      <c r="I15" s="452" t="s">
        <v>130</v>
      </c>
      <c r="J15" s="375"/>
      <c r="K15" s="452" t="s">
        <v>203</v>
      </c>
      <c r="L15" s="375"/>
      <c r="M15" s="403">
        <f>SUM(C15:L15)</f>
        <v>894</v>
      </c>
      <c r="N15" s="453"/>
      <c r="P15" s="405"/>
    </row>
    <row r="16" spans="1:16" s="88" customFormat="1" ht="24.95" customHeight="1" x14ac:dyDescent="0.2">
      <c r="A16" s="370"/>
      <c r="B16" s="451" t="s">
        <v>207</v>
      </c>
      <c r="C16" s="454">
        <f>SUM(C12:C15)</f>
        <v>3048</v>
      </c>
      <c r="D16" s="375"/>
      <c r="E16" s="375">
        <f>SUM(E12:E15)</f>
        <v>1067</v>
      </c>
      <c r="F16" s="375"/>
      <c r="G16" s="375">
        <f>SUM(G12:G15)</f>
        <v>275</v>
      </c>
      <c r="H16" s="375"/>
      <c r="I16" s="375">
        <f>SUM(I12:I15)</f>
        <v>48</v>
      </c>
      <c r="J16" s="375"/>
      <c r="K16" s="402">
        <f>SUM(K13:K15)</f>
        <v>9</v>
      </c>
      <c r="L16" s="375"/>
      <c r="M16" s="403">
        <f>SUM(M12:M15)</f>
        <v>4447</v>
      </c>
      <c r="N16" s="453"/>
      <c r="P16" s="405"/>
    </row>
    <row r="17" spans="1:14" s="363" customFormat="1" ht="5.0999999999999996" customHeight="1" x14ac:dyDescent="0.2">
      <c r="A17" s="351"/>
      <c r="B17" s="353"/>
      <c r="C17" s="352"/>
      <c r="D17" s="353"/>
      <c r="E17" s="353"/>
      <c r="F17" s="353"/>
      <c r="G17" s="353"/>
      <c r="H17" s="353"/>
      <c r="I17" s="353"/>
      <c r="J17" s="353"/>
      <c r="K17" s="353"/>
      <c r="L17" s="353"/>
      <c r="M17" s="455"/>
      <c r="N17" s="456"/>
    </row>
    <row r="18" spans="1:14" x14ac:dyDescent="0.2">
      <c r="A18" s="357"/>
      <c r="B18" s="357"/>
      <c r="C18" s="357"/>
      <c r="D18" s="357"/>
      <c r="E18" s="357"/>
      <c r="F18" s="357"/>
      <c r="G18" s="357"/>
      <c r="H18" s="357"/>
      <c r="I18" s="357"/>
      <c r="J18" s="357"/>
      <c r="K18" s="357"/>
      <c r="L18" s="357"/>
      <c r="M18" s="357"/>
      <c r="N18" s="357"/>
    </row>
    <row r="19" spans="1:14" x14ac:dyDescent="0.2">
      <c r="A19" s="360" t="s">
        <v>920</v>
      </c>
      <c r="B19" s="360"/>
      <c r="C19" s="360"/>
      <c r="D19" s="360"/>
      <c r="E19" s="360"/>
      <c r="F19" s="360"/>
      <c r="G19" s="360"/>
      <c r="H19" s="360"/>
      <c r="I19" s="360"/>
      <c r="J19" s="360"/>
      <c r="K19" s="360"/>
      <c r="L19" s="360"/>
      <c r="M19" s="457"/>
    </row>
    <row r="20" spans="1:14" x14ac:dyDescent="0.2">
      <c r="A20" s="361" t="s">
        <v>208</v>
      </c>
      <c r="B20" s="360"/>
      <c r="C20" s="360"/>
      <c r="D20" s="360"/>
      <c r="E20" s="360"/>
      <c r="F20" s="360"/>
      <c r="G20" s="360"/>
      <c r="H20" s="360"/>
      <c r="I20" s="360"/>
      <c r="J20" s="360"/>
      <c r="K20" s="360"/>
      <c r="L20" s="360"/>
    </row>
    <row r="21" spans="1:14" x14ac:dyDescent="0.2">
      <c r="A21" s="362"/>
      <c r="B21" s="357"/>
      <c r="C21" s="357"/>
      <c r="D21" s="357"/>
      <c r="E21" s="357"/>
      <c r="F21" s="357"/>
      <c r="G21" s="357"/>
      <c r="H21" s="357"/>
      <c r="I21" s="357"/>
      <c r="J21" s="357"/>
      <c r="K21" s="357"/>
      <c r="L21" s="357"/>
    </row>
    <row r="22" spans="1:14" x14ac:dyDescent="0.2">
      <c r="A22" s="362"/>
      <c r="B22" s="357"/>
      <c r="C22" s="357"/>
      <c r="D22" s="357"/>
      <c r="E22" s="357"/>
      <c r="F22" s="357"/>
      <c r="G22" s="357"/>
      <c r="H22" s="357"/>
      <c r="I22" s="357"/>
      <c r="J22" s="357"/>
      <c r="K22" s="357"/>
      <c r="L22" s="357"/>
    </row>
    <row r="23" spans="1:14" x14ac:dyDescent="0.2">
      <c r="C23" s="409"/>
      <c r="E23" s="409"/>
      <c r="G23" s="409"/>
      <c r="I23" s="409"/>
      <c r="K23" s="409"/>
      <c r="M23" s="409"/>
    </row>
    <row r="24" spans="1:14" x14ac:dyDescent="0.2">
      <c r="C24" s="409"/>
      <c r="E24" s="409"/>
      <c r="G24" s="409"/>
      <c r="I24" s="409"/>
      <c r="K24" s="409"/>
      <c r="M24" s="409"/>
    </row>
  </sheetData>
  <mergeCells count="16">
    <mergeCell ref="A2:N2"/>
    <mergeCell ref="A3:N3"/>
    <mergeCell ref="A4:N4"/>
    <mergeCell ref="C6:L7"/>
    <mergeCell ref="C8:D8"/>
    <mergeCell ref="E8:F8"/>
    <mergeCell ref="G8:H8"/>
    <mergeCell ref="I8:J8"/>
    <mergeCell ref="K8:L8"/>
    <mergeCell ref="M9:N9"/>
    <mergeCell ref="A9:B9"/>
    <mergeCell ref="C9:D9"/>
    <mergeCell ref="E9:F9"/>
    <mergeCell ref="G9:H9"/>
    <mergeCell ref="I9:J9"/>
    <mergeCell ref="K9:L9"/>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4"/>
  <sheetViews>
    <sheetView zoomScaleNormal="100" workbookViewId="0"/>
  </sheetViews>
  <sheetFormatPr defaultRowHeight="12.75" x14ac:dyDescent="0.2"/>
  <cols>
    <col min="1" max="1" width="2.28515625" style="363" customWidth="1"/>
    <col min="2" max="2" width="17" style="363" customWidth="1"/>
    <col min="3" max="3" width="15.7109375" style="363" customWidth="1"/>
    <col min="4" max="4" width="6.7109375" style="363" customWidth="1"/>
    <col min="5" max="5" width="15.85546875" style="363" customWidth="1"/>
    <col min="6" max="6" width="6.7109375" style="363" customWidth="1"/>
    <col min="7" max="7" width="15.85546875" style="363" customWidth="1"/>
    <col min="8" max="8" width="6.7109375" style="363" customWidth="1"/>
    <col min="9" max="9" width="15.7109375" style="363" customWidth="1"/>
    <col min="10" max="10" width="6.7109375" style="363" customWidth="1"/>
    <col min="11" max="11" width="15.7109375" style="363" customWidth="1"/>
    <col min="12" max="12" width="6.7109375" style="363" customWidth="1"/>
    <col min="13" max="13" width="15.7109375" customWidth="1"/>
    <col min="14" max="14" width="8.42578125" customWidth="1"/>
    <col min="15" max="15" width="1.7109375" customWidth="1"/>
    <col min="17" max="17" width="18.28515625" bestFit="1" customWidth="1"/>
  </cols>
  <sheetData>
    <row r="1" spans="1:17" s="363" customFormat="1" ht="5.0999999999999996" customHeight="1" x14ac:dyDescent="0.2">
      <c r="A1" s="314"/>
      <c r="B1" s="315"/>
      <c r="C1" s="315"/>
      <c r="D1" s="315"/>
      <c r="E1" s="315"/>
      <c r="F1" s="315"/>
      <c r="G1" s="315"/>
      <c r="H1" s="315"/>
      <c r="I1" s="315"/>
      <c r="J1" s="315"/>
      <c r="K1" s="315"/>
      <c r="L1" s="315"/>
      <c r="M1" s="67"/>
      <c r="N1" s="67"/>
      <c r="O1" s="68"/>
    </row>
    <row r="2" spans="1:17" s="73" customFormat="1" ht="23.25" x14ac:dyDescent="0.2">
      <c r="A2" s="2736" t="s">
        <v>209</v>
      </c>
      <c r="B2" s="2722"/>
      <c r="C2" s="2722"/>
      <c r="D2" s="2722"/>
      <c r="E2" s="2722"/>
      <c r="F2" s="2722"/>
      <c r="G2" s="2722"/>
      <c r="H2" s="2722"/>
      <c r="I2" s="2722"/>
      <c r="J2" s="2722"/>
      <c r="K2" s="2722"/>
      <c r="L2" s="2722"/>
      <c r="M2" s="2722"/>
      <c r="N2" s="2722"/>
      <c r="O2" s="2737"/>
    </row>
    <row r="3" spans="1:17" s="88" customFormat="1" ht="20.25" x14ac:dyDescent="0.2">
      <c r="A3" s="2681" t="s">
        <v>877</v>
      </c>
      <c r="B3" s="2682"/>
      <c r="C3" s="2682"/>
      <c r="D3" s="2682"/>
      <c r="E3" s="2682"/>
      <c r="F3" s="2682"/>
      <c r="G3" s="2682"/>
      <c r="H3" s="2682"/>
      <c r="I3" s="2682"/>
      <c r="J3" s="2682"/>
      <c r="K3" s="2682"/>
      <c r="L3" s="2682"/>
      <c r="M3" s="2682"/>
      <c r="N3" s="2682"/>
      <c r="O3" s="2738"/>
    </row>
    <row r="4" spans="1:17" s="88" customFormat="1" ht="20.25" x14ac:dyDescent="0.2">
      <c r="A4" s="2681" t="s">
        <v>88</v>
      </c>
      <c r="B4" s="2682"/>
      <c r="C4" s="2682"/>
      <c r="D4" s="2682"/>
      <c r="E4" s="2682"/>
      <c r="F4" s="2682"/>
      <c r="G4" s="2682"/>
      <c r="H4" s="2682"/>
      <c r="I4" s="2682"/>
      <c r="J4" s="2682"/>
      <c r="K4" s="2682"/>
      <c r="L4" s="2682"/>
      <c r="M4" s="2682"/>
      <c r="N4" s="2682"/>
      <c r="O4" s="2738"/>
    </row>
    <row r="5" spans="1:17" s="69" customFormat="1" ht="6" customHeight="1" x14ac:dyDescent="0.2">
      <c r="A5" s="317"/>
      <c r="B5" s="318"/>
      <c r="C5" s="319"/>
      <c r="D5" s="319"/>
      <c r="E5" s="319"/>
      <c r="F5" s="319"/>
      <c r="G5" s="319"/>
      <c r="H5" s="319"/>
      <c r="I5" s="319"/>
      <c r="J5" s="319"/>
      <c r="K5" s="319"/>
      <c r="L5" s="319"/>
      <c r="M5" s="319"/>
      <c r="N5" s="319"/>
      <c r="O5" s="442"/>
    </row>
    <row r="6" spans="1:17" s="69" customFormat="1" x14ac:dyDescent="0.2">
      <c r="A6" s="321"/>
      <c r="B6" s="322"/>
      <c r="C6" s="2745" t="s">
        <v>180</v>
      </c>
      <c r="D6" s="2746"/>
      <c r="E6" s="2746"/>
      <c r="F6" s="2746"/>
      <c r="G6" s="2746"/>
      <c r="H6" s="2746"/>
      <c r="I6" s="2746"/>
      <c r="J6" s="2746"/>
      <c r="K6" s="2746"/>
      <c r="L6" s="2746"/>
      <c r="M6" s="443"/>
      <c r="N6" s="458"/>
      <c r="O6" s="444"/>
      <c r="P6" s="413"/>
      <c r="Q6" s="413"/>
    </row>
    <row r="7" spans="1:17" s="69" customFormat="1" x14ac:dyDescent="0.2">
      <c r="A7" s="321"/>
      <c r="B7" s="322"/>
      <c r="C7" s="2747"/>
      <c r="D7" s="2748"/>
      <c r="E7" s="2748"/>
      <c r="F7" s="2748"/>
      <c r="G7" s="2748"/>
      <c r="H7" s="2748"/>
      <c r="I7" s="2748"/>
      <c r="J7" s="2748"/>
      <c r="K7" s="2748"/>
      <c r="L7" s="2748"/>
      <c r="M7" s="445"/>
      <c r="N7" s="322"/>
      <c r="O7" s="446"/>
      <c r="P7" s="413"/>
      <c r="Q7" s="413"/>
    </row>
    <row r="8" spans="1:17" s="69" customFormat="1" x14ac:dyDescent="0.2">
      <c r="A8" s="447"/>
      <c r="B8" s="446"/>
      <c r="C8" s="2713" t="s">
        <v>198</v>
      </c>
      <c r="D8" s="2714"/>
      <c r="E8" s="2714"/>
      <c r="F8" s="2714"/>
      <c r="G8" s="2714"/>
      <c r="H8" s="2714"/>
      <c r="I8" s="2714"/>
      <c r="J8" s="2714"/>
      <c r="K8" s="2714" t="s">
        <v>199</v>
      </c>
      <c r="L8" s="2714"/>
      <c r="M8" s="445"/>
      <c r="N8" s="322"/>
      <c r="O8" s="446"/>
      <c r="P8" s="413"/>
      <c r="Q8" s="413"/>
    </row>
    <row r="9" spans="1:17" s="69" customFormat="1" x14ac:dyDescent="0.2">
      <c r="A9" s="2744" t="s">
        <v>200</v>
      </c>
      <c r="B9" s="2743"/>
      <c r="C9" s="2713" t="s">
        <v>201</v>
      </c>
      <c r="D9" s="2714"/>
      <c r="E9" s="2714" t="s">
        <v>210</v>
      </c>
      <c r="F9" s="2714"/>
      <c r="G9" s="2714" t="s">
        <v>211</v>
      </c>
      <c r="H9" s="2714"/>
      <c r="I9" s="2714" t="s">
        <v>212</v>
      </c>
      <c r="J9" s="2714"/>
      <c r="K9" s="2714" t="s">
        <v>202</v>
      </c>
      <c r="L9" s="2714"/>
      <c r="M9" s="2742" t="s">
        <v>89</v>
      </c>
      <c r="N9" s="2749"/>
      <c r="O9" s="2743"/>
      <c r="P9" s="413"/>
      <c r="Q9" s="413"/>
    </row>
    <row r="10" spans="1:17" s="69" customFormat="1" ht="9.9499999999999993" customHeight="1" x14ac:dyDescent="0.2">
      <c r="A10" s="332"/>
      <c r="B10" s="95"/>
      <c r="C10" s="333"/>
      <c r="D10" s="95"/>
      <c r="E10" s="95"/>
      <c r="F10" s="95"/>
      <c r="G10" s="95"/>
      <c r="H10" s="95"/>
      <c r="I10" s="95"/>
      <c r="J10" s="95"/>
      <c r="K10" s="95"/>
      <c r="L10" s="95"/>
      <c r="M10" s="449"/>
      <c r="N10" s="459"/>
      <c r="O10" s="450"/>
      <c r="P10" s="413"/>
      <c r="Q10" s="413"/>
    </row>
    <row r="11" spans="1:17" s="69" customFormat="1" ht="9.9499999999999993" customHeight="1" x14ac:dyDescent="0.2">
      <c r="A11" s="364"/>
      <c r="B11" s="365"/>
      <c r="C11" s="366"/>
      <c r="D11" s="367"/>
      <c r="E11" s="367"/>
      <c r="F11" s="367"/>
      <c r="G11" s="367"/>
      <c r="H11" s="367"/>
      <c r="I11" s="367"/>
      <c r="J11" s="367"/>
      <c r="K11" s="367"/>
      <c r="L11" s="367"/>
      <c r="M11" s="368"/>
      <c r="N11" s="367"/>
      <c r="O11" s="369"/>
      <c r="P11" s="413"/>
      <c r="Q11" s="413"/>
    </row>
    <row r="12" spans="1:17" s="88" customFormat="1" ht="24.95" customHeight="1" x14ac:dyDescent="0.2">
      <c r="A12" s="370"/>
      <c r="B12" s="451" t="s">
        <v>814</v>
      </c>
      <c r="C12" s="372">
        <v>229740438.22999999</v>
      </c>
      <c r="D12" s="373"/>
      <c r="E12" s="374">
        <v>643167701.90999997</v>
      </c>
      <c r="F12" s="373"/>
      <c r="G12" s="374">
        <v>1096150839.3</v>
      </c>
      <c r="H12" s="373"/>
      <c r="I12" s="374">
        <v>2297378197.5999999</v>
      </c>
      <c r="J12" s="373"/>
      <c r="K12" s="346" t="s">
        <v>128</v>
      </c>
      <c r="L12" s="373"/>
      <c r="M12" s="460">
        <f>SUM(C12:K12)</f>
        <v>4266437177.04</v>
      </c>
      <c r="N12" s="378">
        <f>+M12/M$16</f>
        <v>9.1370949209807067E-2</v>
      </c>
      <c r="O12" s="453"/>
      <c r="P12" s="73"/>
      <c r="Q12" s="461"/>
    </row>
    <row r="13" spans="1:17" s="88" customFormat="1" ht="24.95" customHeight="1" x14ac:dyDescent="0.2">
      <c r="A13" s="370"/>
      <c r="B13" s="451" t="s">
        <v>213</v>
      </c>
      <c r="C13" s="383">
        <v>184729700.50999999</v>
      </c>
      <c r="D13" s="384"/>
      <c r="E13" s="387">
        <v>1174757595.9000001</v>
      </c>
      <c r="F13" s="384"/>
      <c r="G13" s="387">
        <v>3467172709.8000002</v>
      </c>
      <c r="H13" s="384"/>
      <c r="I13" s="387">
        <v>6146501394.1000004</v>
      </c>
      <c r="J13" s="384"/>
      <c r="K13" s="374">
        <v>15797094095</v>
      </c>
      <c r="L13" s="384"/>
      <c r="M13" s="462">
        <f>SUM(C13:K13)</f>
        <v>26770255495.310001</v>
      </c>
      <c r="N13" s="378">
        <f t="shared" ref="N13:N15" si="0">+M13/M$16</f>
        <v>0.57331763101046029</v>
      </c>
      <c r="O13" s="453"/>
      <c r="P13" s="2219" t="s">
        <v>86</v>
      </c>
      <c r="Q13" s="461"/>
    </row>
    <row r="14" spans="1:17" s="88" customFormat="1" ht="24.95" customHeight="1" x14ac:dyDescent="0.2">
      <c r="A14" s="370"/>
      <c r="B14" s="451" t="s">
        <v>214</v>
      </c>
      <c r="C14" s="383">
        <v>197291446.81999999</v>
      </c>
      <c r="D14" s="384"/>
      <c r="E14" s="384">
        <v>1312243706.9000001</v>
      </c>
      <c r="F14" s="384"/>
      <c r="G14" s="384">
        <v>3276826843.4000001</v>
      </c>
      <c r="H14" s="384"/>
      <c r="I14" s="384">
        <v>5209538781.8999996</v>
      </c>
      <c r="J14" s="384"/>
      <c r="K14" s="384">
        <v>4950885052.3000002</v>
      </c>
      <c r="L14" s="384"/>
      <c r="M14" s="462">
        <f>SUM(C14:K14)</f>
        <v>14946785831.32</v>
      </c>
      <c r="N14" s="378">
        <f t="shared" si="0"/>
        <v>0.32010362566522316</v>
      </c>
      <c r="O14" s="453"/>
      <c r="P14" s="2219" t="s">
        <v>86</v>
      </c>
      <c r="Q14" s="461"/>
    </row>
    <row r="15" spans="1:17" s="88" customFormat="1" ht="24.95" customHeight="1" x14ac:dyDescent="0.2">
      <c r="A15" s="370"/>
      <c r="B15" s="451" t="s">
        <v>215</v>
      </c>
      <c r="C15" s="383">
        <v>76878550.310000002</v>
      </c>
      <c r="D15" s="384"/>
      <c r="E15" s="384">
        <v>230504482.00999999</v>
      </c>
      <c r="F15" s="384"/>
      <c r="G15" s="384">
        <v>402723393.75999999</v>
      </c>
      <c r="H15" s="384"/>
      <c r="I15" s="346" t="s">
        <v>128</v>
      </c>
      <c r="J15" s="384"/>
      <c r="K15" s="346" t="s">
        <v>128</v>
      </c>
      <c r="L15" s="384"/>
      <c r="M15" s="462">
        <f>SUM(C15:K15)</f>
        <v>710106426.07999992</v>
      </c>
      <c r="N15" s="378">
        <f t="shared" si="0"/>
        <v>1.5207794114509466E-2</v>
      </c>
      <c r="O15" s="453"/>
      <c r="P15" s="2219" t="s">
        <v>86</v>
      </c>
      <c r="Q15" s="461"/>
    </row>
    <row r="16" spans="1:17" s="88" customFormat="1" ht="24.95" customHeight="1" x14ac:dyDescent="0.2">
      <c r="A16" s="370"/>
      <c r="B16" s="451" t="s">
        <v>207</v>
      </c>
      <c r="C16" s="372">
        <f>SUM(C12:C15)</f>
        <v>688640135.86999989</v>
      </c>
      <c r="D16" s="373"/>
      <c r="E16" s="374">
        <f>SUM(E12:E15)</f>
        <v>3360673486.7200003</v>
      </c>
      <c r="F16" s="373"/>
      <c r="G16" s="374">
        <f>SUM(G12:G15)</f>
        <v>8242873786.2600002</v>
      </c>
      <c r="H16" s="373"/>
      <c r="I16" s="374">
        <f>SUM(I12:I15)</f>
        <v>13653418373.6</v>
      </c>
      <c r="J16" s="373"/>
      <c r="K16" s="374">
        <f>SUM(K13:K15)</f>
        <v>20747979147.299999</v>
      </c>
      <c r="L16" s="373"/>
      <c r="M16" s="460">
        <f>SUM(M12:M15)</f>
        <v>46693584929.75</v>
      </c>
      <c r="N16" s="378">
        <v>1</v>
      </c>
      <c r="O16" s="453"/>
      <c r="P16" s="73"/>
      <c r="Q16" s="461"/>
    </row>
    <row r="17" spans="1:17" s="363" customFormat="1" ht="5.0999999999999996" customHeight="1" x14ac:dyDescent="0.2">
      <c r="A17" s="351"/>
      <c r="B17" s="353"/>
      <c r="C17" s="352"/>
      <c r="D17" s="353"/>
      <c r="E17" s="353"/>
      <c r="F17" s="353"/>
      <c r="G17" s="353"/>
      <c r="H17" s="353"/>
      <c r="I17" s="353"/>
      <c r="J17" s="353"/>
      <c r="K17" s="353"/>
      <c r="L17" s="353"/>
      <c r="M17" s="455"/>
      <c r="N17" s="353"/>
      <c r="O17" s="456"/>
      <c r="P17" s="436"/>
      <c r="Q17" s="436"/>
    </row>
    <row r="18" spans="1:17" x14ac:dyDescent="0.2">
      <c r="A18" s="357"/>
      <c r="B18" s="357"/>
      <c r="C18" s="437"/>
      <c r="D18" s="437"/>
      <c r="E18" s="437"/>
      <c r="F18" s="437"/>
      <c r="G18" s="437"/>
      <c r="H18" s="437"/>
      <c r="I18" s="437"/>
      <c r="J18" s="437"/>
      <c r="K18" s="437"/>
      <c r="L18" s="437"/>
      <c r="M18" s="437"/>
      <c r="N18" s="437"/>
      <c r="O18" s="437"/>
      <c r="P18" s="1"/>
      <c r="Q18" s="1"/>
    </row>
    <row r="19" spans="1:17" x14ac:dyDescent="0.2">
      <c r="A19" s="360" t="s">
        <v>875</v>
      </c>
      <c r="B19" s="360"/>
      <c r="C19" s="360"/>
      <c r="D19" s="360"/>
      <c r="E19" s="360"/>
      <c r="F19" s="360"/>
      <c r="G19" s="360"/>
      <c r="H19" s="360"/>
      <c r="I19" s="360"/>
      <c r="J19" s="360"/>
      <c r="K19" s="360"/>
      <c r="L19" s="360"/>
      <c r="M19" s="457"/>
      <c r="N19" s="457"/>
    </row>
    <row r="20" spans="1:17" x14ac:dyDescent="0.2">
      <c r="A20" s="361" t="s">
        <v>208</v>
      </c>
      <c r="B20" s="360"/>
      <c r="C20" s="360"/>
      <c r="D20" s="360"/>
      <c r="E20" s="360"/>
      <c r="F20" s="360"/>
      <c r="G20" s="360"/>
      <c r="H20" s="360"/>
      <c r="I20" s="360"/>
      <c r="J20" s="360"/>
      <c r="K20" s="360"/>
      <c r="L20" s="360"/>
    </row>
    <row r="21" spans="1:17" x14ac:dyDescent="0.2">
      <c r="A21" s="360" t="s">
        <v>131</v>
      </c>
      <c r="B21" s="357"/>
      <c r="C21" s="357"/>
      <c r="D21" s="357"/>
      <c r="E21" s="357"/>
      <c r="F21" s="357"/>
      <c r="G21" s="357"/>
      <c r="H21" s="357"/>
      <c r="I21" s="357"/>
      <c r="J21" s="357"/>
      <c r="K21" s="357"/>
      <c r="L21" s="357"/>
    </row>
    <row r="22" spans="1:17" x14ac:dyDescent="0.2">
      <c r="A22" s="362"/>
      <c r="B22" s="357"/>
      <c r="C22" s="357"/>
      <c r="D22" s="357"/>
      <c r="E22" s="357"/>
      <c r="F22" s="357"/>
      <c r="G22" s="357"/>
      <c r="H22" s="357"/>
      <c r="I22" s="357"/>
      <c r="J22" s="357"/>
      <c r="K22" s="357"/>
      <c r="L22" s="357"/>
    </row>
    <row r="24" spans="1:17" x14ac:dyDescent="0.2">
      <c r="B24" s="463"/>
      <c r="C24" s="463"/>
      <c r="D24" s="463"/>
      <c r="E24" s="463"/>
      <c r="F24" s="463"/>
      <c r="G24" s="463"/>
      <c r="H24" s="463"/>
      <c r="I24" s="463"/>
      <c r="J24" s="463"/>
      <c r="K24" s="463"/>
      <c r="L24" s="463"/>
      <c r="M24" s="463"/>
      <c r="N24" s="463"/>
    </row>
  </sheetData>
  <mergeCells count="16">
    <mergeCell ref="A2:O2"/>
    <mergeCell ref="A3:O3"/>
    <mergeCell ref="A4:O4"/>
    <mergeCell ref="C6:L7"/>
    <mergeCell ref="C8:D8"/>
    <mergeCell ref="E8:F8"/>
    <mergeCell ref="G8:H8"/>
    <mergeCell ref="I8:J8"/>
    <mergeCell ref="K8:L8"/>
    <mergeCell ref="M9:O9"/>
    <mergeCell ref="A9:B9"/>
    <mergeCell ref="C9:D9"/>
    <mergeCell ref="E9:F9"/>
    <mergeCell ref="G9:H9"/>
    <mergeCell ref="I9:J9"/>
    <mergeCell ref="K9:L9"/>
  </mergeCells>
  <pageMargins left="0.7" right="0.7" top="0.75" bottom="0.75" header="0.3" footer="0.3"/>
  <pageSetup scale="79" orientation="landscape" r:id="rId1"/>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Normal="100" workbookViewId="0"/>
  </sheetViews>
  <sheetFormatPr defaultRowHeight="12.75" x14ac:dyDescent="0.2"/>
  <cols>
    <col min="1" max="1" width="2.28515625" style="363" customWidth="1"/>
    <col min="2" max="2" width="17" style="363" customWidth="1"/>
    <col min="3" max="3" width="13.7109375" style="363" customWidth="1"/>
    <col min="4" max="4" width="10.7109375" style="363" customWidth="1"/>
    <col min="5" max="5" width="17.85546875" style="363" customWidth="1"/>
    <col min="6" max="6" width="8.7109375" style="363" customWidth="1"/>
    <col min="7" max="7" width="4.7109375" style="363" customWidth="1"/>
    <col min="8" max="8" width="10.7109375" style="436" customWidth="1"/>
    <col min="9" max="9" width="5.7109375" style="436" customWidth="1"/>
    <col min="10" max="10" width="19" style="363" customWidth="1"/>
    <col min="11" max="11" width="8.7109375" style="363" customWidth="1"/>
    <col min="12" max="12" width="4.7109375" style="363" customWidth="1"/>
    <col min="13" max="13" width="10.7109375" style="363" customWidth="1"/>
    <col min="14" max="14" width="5.7109375" style="363" customWidth="1"/>
  </cols>
  <sheetData>
    <row r="1" spans="1:14" x14ac:dyDescent="0.2">
      <c r="A1" s="314"/>
      <c r="B1" s="315"/>
      <c r="C1" s="315"/>
      <c r="D1" s="315"/>
      <c r="E1" s="315"/>
      <c r="F1" s="315"/>
      <c r="G1" s="315"/>
      <c r="H1" s="315"/>
      <c r="I1" s="315"/>
      <c r="J1" s="315"/>
      <c r="K1" s="315"/>
      <c r="L1" s="315"/>
      <c r="M1" s="315"/>
      <c r="N1" s="464"/>
    </row>
    <row r="2" spans="1:14" ht="23.25" x14ac:dyDescent="0.2">
      <c r="A2" s="2736" t="s">
        <v>216</v>
      </c>
      <c r="B2" s="2722"/>
      <c r="C2" s="2722"/>
      <c r="D2" s="2722"/>
      <c r="E2" s="2722"/>
      <c r="F2" s="2722"/>
      <c r="G2" s="2722"/>
      <c r="H2" s="2722"/>
      <c r="I2" s="2722"/>
      <c r="J2" s="2722"/>
      <c r="K2" s="2722"/>
      <c r="L2" s="2722"/>
      <c r="M2" s="2722"/>
      <c r="N2" s="2737"/>
    </row>
    <row r="3" spans="1:14" ht="20.25" x14ac:dyDescent="0.2">
      <c r="A3" s="2681" t="s">
        <v>932</v>
      </c>
      <c r="B3" s="2682"/>
      <c r="C3" s="2682"/>
      <c r="D3" s="2682"/>
      <c r="E3" s="2682"/>
      <c r="F3" s="2682"/>
      <c r="G3" s="2682"/>
      <c r="H3" s="2682"/>
      <c r="I3" s="2682"/>
      <c r="J3" s="2682"/>
      <c r="K3" s="2682"/>
      <c r="L3" s="2682"/>
      <c r="M3" s="2682"/>
      <c r="N3" s="2738"/>
    </row>
    <row r="4" spans="1:14" ht="20.25" x14ac:dyDescent="0.2">
      <c r="A4" s="2681" t="s">
        <v>88</v>
      </c>
      <c r="B4" s="2682"/>
      <c r="C4" s="2682"/>
      <c r="D4" s="2682"/>
      <c r="E4" s="2682"/>
      <c r="F4" s="2682"/>
      <c r="G4" s="2682"/>
      <c r="H4" s="2682"/>
      <c r="I4" s="2682"/>
      <c r="J4" s="2682"/>
      <c r="K4" s="2682"/>
      <c r="L4" s="2682"/>
      <c r="M4" s="2682"/>
      <c r="N4" s="2738"/>
    </row>
    <row r="5" spans="1:14" x14ac:dyDescent="0.2">
      <c r="A5" s="317"/>
      <c r="B5" s="318"/>
      <c r="C5" s="318"/>
      <c r="D5" s="318"/>
      <c r="E5" s="318"/>
      <c r="F5" s="318"/>
      <c r="G5" s="318"/>
      <c r="H5" s="318"/>
      <c r="I5" s="318"/>
      <c r="J5" s="318"/>
      <c r="K5" s="318"/>
      <c r="L5" s="318"/>
      <c r="M5" s="318"/>
      <c r="N5" s="465"/>
    </row>
    <row r="6" spans="1:14" x14ac:dyDescent="0.2">
      <c r="A6" s="466"/>
      <c r="B6" s="458"/>
      <c r="C6" s="467"/>
      <c r="D6" s="458"/>
      <c r="E6" s="468"/>
      <c r="F6" s="469"/>
      <c r="G6" s="469"/>
      <c r="H6" s="470"/>
      <c r="I6" s="470"/>
      <c r="J6" s="443"/>
      <c r="K6" s="458"/>
      <c r="L6" s="458"/>
      <c r="M6" s="83"/>
      <c r="N6" s="84"/>
    </row>
    <row r="7" spans="1:14" x14ac:dyDescent="0.2">
      <c r="A7" s="471"/>
      <c r="B7" s="472"/>
      <c r="C7" s="471"/>
      <c r="D7" s="472"/>
      <c r="E7" s="473"/>
      <c r="F7" s="327"/>
      <c r="G7" s="327"/>
      <c r="H7" s="2751" t="s">
        <v>217</v>
      </c>
      <c r="I7" s="2752"/>
      <c r="J7" s="473"/>
      <c r="K7" s="327"/>
      <c r="L7" s="327"/>
      <c r="M7" s="475" t="s">
        <v>217</v>
      </c>
      <c r="N7" s="476"/>
    </row>
    <row r="8" spans="1:14" x14ac:dyDescent="0.2">
      <c r="A8" s="471" t="s">
        <v>218</v>
      </c>
      <c r="B8" s="472"/>
      <c r="C8" s="448" t="s">
        <v>219</v>
      </c>
      <c r="D8" s="86"/>
      <c r="E8" s="477"/>
      <c r="F8" s="472"/>
      <c r="G8" s="472"/>
      <c r="H8" s="2709" t="s">
        <v>220</v>
      </c>
      <c r="I8" s="2750"/>
      <c r="J8" s="473"/>
      <c r="K8" s="327"/>
      <c r="L8" s="327"/>
      <c r="M8" s="475" t="s">
        <v>220</v>
      </c>
      <c r="N8" s="476"/>
    </row>
    <row r="9" spans="1:14" x14ac:dyDescent="0.2">
      <c r="A9" s="471" t="s">
        <v>221</v>
      </c>
      <c r="B9" s="472"/>
      <c r="C9" s="331" t="s">
        <v>221</v>
      </c>
      <c r="D9" s="327" t="s">
        <v>145</v>
      </c>
      <c r="E9" s="478" t="s">
        <v>3</v>
      </c>
      <c r="F9" s="472"/>
      <c r="G9" s="472"/>
      <c r="H9" s="2709" t="s">
        <v>148</v>
      </c>
      <c r="I9" s="2750"/>
      <c r="J9" s="478" t="s">
        <v>3</v>
      </c>
      <c r="K9" s="472"/>
      <c r="L9" s="472"/>
      <c r="M9" s="475" t="s">
        <v>148</v>
      </c>
      <c r="N9" s="476"/>
    </row>
    <row r="10" spans="1:14" x14ac:dyDescent="0.2">
      <c r="A10" s="471"/>
      <c r="B10" s="472"/>
      <c r="C10" s="331"/>
      <c r="D10" s="327"/>
      <c r="E10" s="478"/>
      <c r="F10" s="472"/>
      <c r="G10" s="472"/>
      <c r="H10" s="475"/>
      <c r="I10" s="475"/>
      <c r="J10" s="479" t="s">
        <v>931</v>
      </c>
      <c r="K10" s="480"/>
      <c r="L10" s="480"/>
      <c r="M10" s="481" t="s">
        <v>931</v>
      </c>
      <c r="N10" s="482"/>
    </row>
    <row r="11" spans="1:14" x14ac:dyDescent="0.2">
      <c r="A11" s="332"/>
      <c r="B11" s="95"/>
      <c r="C11" s="333"/>
      <c r="D11" s="95"/>
      <c r="E11" s="483"/>
      <c r="F11" s="95"/>
      <c r="G11" s="95"/>
      <c r="H11" s="484"/>
      <c r="I11" s="484"/>
      <c r="J11" s="483"/>
      <c r="K11" s="95"/>
      <c r="L11" s="95"/>
      <c r="M11" s="484"/>
      <c r="N11" s="485"/>
    </row>
    <row r="12" spans="1:14" x14ac:dyDescent="0.2">
      <c r="A12" s="364"/>
      <c r="B12" s="486"/>
      <c r="C12" s="365"/>
      <c r="D12" s="365"/>
      <c r="E12" s="487"/>
      <c r="F12" s="365"/>
      <c r="G12" s="365"/>
      <c r="H12" s="98"/>
      <c r="I12" s="98"/>
      <c r="J12" s="487"/>
      <c r="K12" s="365"/>
      <c r="L12" s="365"/>
      <c r="M12" s="98"/>
      <c r="N12" s="99"/>
    </row>
    <row r="13" spans="1:14" x14ac:dyDescent="0.2">
      <c r="A13" s="370"/>
      <c r="B13" s="2314" t="s">
        <v>815</v>
      </c>
      <c r="C13" s="489">
        <v>94692</v>
      </c>
      <c r="D13" s="490">
        <v>2737</v>
      </c>
      <c r="E13" s="491">
        <v>874700060.54999995</v>
      </c>
      <c r="F13" s="492">
        <f>+E13/E$18</f>
        <v>1.8732767292599838E-2</v>
      </c>
      <c r="G13" s="492"/>
      <c r="H13" s="45">
        <f t="shared" ref="H13:H18" si="0">+E13/C13</f>
        <v>9237.3174138258764</v>
      </c>
      <c r="I13" s="45"/>
      <c r="J13" s="491">
        <v>1291586569.5</v>
      </c>
      <c r="K13" s="492">
        <f>+J13/J$18</f>
        <v>2.1771996104522642E-2</v>
      </c>
      <c r="L13" s="492"/>
      <c r="M13" s="45">
        <f t="shared" ref="M13:M18" si="1">+J13/C13</f>
        <v>13639.8699942973</v>
      </c>
      <c r="N13" s="493"/>
    </row>
    <row r="14" spans="1:14" x14ac:dyDescent="0.2">
      <c r="A14" s="370"/>
      <c r="B14" s="488" t="s">
        <v>222</v>
      </c>
      <c r="C14" s="489">
        <v>439001</v>
      </c>
      <c r="D14" s="490">
        <v>1418</v>
      </c>
      <c r="E14" s="494">
        <v>4765890075.8999996</v>
      </c>
      <c r="F14" s="492">
        <f t="shared" ref="F14:F17" si="2">+E14/E$18</f>
        <v>0.10206734143565582</v>
      </c>
      <c r="G14" s="492"/>
      <c r="H14" s="495">
        <f t="shared" si="0"/>
        <v>10856.216901328242</v>
      </c>
      <c r="I14" s="495"/>
      <c r="J14" s="494">
        <v>6749138081.3999996</v>
      </c>
      <c r="K14" s="492">
        <f t="shared" ref="K14:K17" si="3">+J14/J$18</f>
        <v>0.1137687643144281</v>
      </c>
      <c r="L14" s="492"/>
      <c r="M14" s="495">
        <f t="shared" si="1"/>
        <v>15373.855825840943</v>
      </c>
      <c r="N14" s="496"/>
    </row>
    <row r="15" spans="1:14" x14ac:dyDescent="0.2">
      <c r="A15" s="370"/>
      <c r="B15" s="488" t="s">
        <v>223</v>
      </c>
      <c r="C15" s="489">
        <v>435934</v>
      </c>
      <c r="D15" s="490">
        <v>223</v>
      </c>
      <c r="E15" s="494">
        <v>7404541321.8000002</v>
      </c>
      <c r="F15" s="492">
        <f t="shared" si="2"/>
        <v>0.15857727207941602</v>
      </c>
      <c r="G15" s="492"/>
      <c r="H15" s="495">
        <f t="shared" si="0"/>
        <v>16985.464134020287</v>
      </c>
      <c r="I15" s="495"/>
      <c r="J15" s="494">
        <v>10207931862</v>
      </c>
      <c r="K15" s="492">
        <f t="shared" si="3"/>
        <v>0.17207290473818804</v>
      </c>
      <c r="L15" s="492"/>
      <c r="M15" s="495">
        <f t="shared" si="1"/>
        <v>23416.232415916173</v>
      </c>
      <c r="N15" s="496"/>
    </row>
    <row r="16" spans="1:14" x14ac:dyDescent="0.2">
      <c r="A16" s="370"/>
      <c r="B16" s="488" t="s">
        <v>224</v>
      </c>
      <c r="C16" s="489">
        <v>249575</v>
      </c>
      <c r="D16" s="490">
        <v>35</v>
      </c>
      <c r="E16" s="494">
        <v>5427558472.6999998</v>
      </c>
      <c r="F16" s="492">
        <f t="shared" si="2"/>
        <v>0.11623777614938875</v>
      </c>
      <c r="G16" s="492"/>
      <c r="H16" s="495">
        <f t="shared" si="0"/>
        <v>21747.204137834316</v>
      </c>
      <c r="I16" s="495"/>
      <c r="J16" s="494">
        <v>7190657221.8000002</v>
      </c>
      <c r="K16" s="492">
        <f t="shared" si="3"/>
        <v>0.12121135719349643</v>
      </c>
      <c r="L16" s="492"/>
      <c r="M16" s="495">
        <f t="shared" si="1"/>
        <v>28811.608621857158</v>
      </c>
      <c r="N16" s="496"/>
    </row>
    <row r="17" spans="1:14" x14ac:dyDescent="0.2">
      <c r="A17" s="370"/>
      <c r="B17" s="488" t="s">
        <v>225</v>
      </c>
      <c r="C17" s="489">
        <v>776471</v>
      </c>
      <c r="D17" s="490">
        <v>34</v>
      </c>
      <c r="E17" s="494">
        <v>28220894999</v>
      </c>
      <c r="F17" s="492">
        <f t="shared" si="2"/>
        <v>0.6043848430429396</v>
      </c>
      <c r="G17" s="492"/>
      <c r="H17" s="495">
        <f t="shared" si="0"/>
        <v>36345.072770264444</v>
      </c>
      <c r="I17" s="495"/>
      <c r="J17" s="494">
        <v>33883982269</v>
      </c>
      <c r="K17" s="492">
        <f t="shared" si="3"/>
        <v>0.57117497764936487</v>
      </c>
      <c r="L17" s="492"/>
      <c r="M17" s="495">
        <f t="shared" si="1"/>
        <v>43638.438871509687</v>
      </c>
      <c r="N17" s="496"/>
    </row>
    <row r="18" spans="1:14" x14ac:dyDescent="0.2">
      <c r="A18" s="370"/>
      <c r="B18" s="488" t="s">
        <v>119</v>
      </c>
      <c r="C18" s="489">
        <f>SUM(C13:C17)</f>
        <v>1995673</v>
      </c>
      <c r="D18" s="490">
        <f>SUM(D13:D17)</f>
        <v>4447</v>
      </c>
      <c r="E18" s="491">
        <f>SUM(E13:E17)</f>
        <v>46693584929.949997</v>
      </c>
      <c r="F18" s="492">
        <v>1</v>
      </c>
      <c r="G18" s="492"/>
      <c r="H18" s="45">
        <f t="shared" si="0"/>
        <v>23397.412767497481</v>
      </c>
      <c r="I18" s="45"/>
      <c r="J18" s="491">
        <f>SUM(J13:J17)</f>
        <v>59323296003.699997</v>
      </c>
      <c r="K18" s="492">
        <v>1</v>
      </c>
      <c r="L18" s="492"/>
      <c r="M18" s="45">
        <f t="shared" si="1"/>
        <v>29725.960116562183</v>
      </c>
      <c r="N18" s="493"/>
    </row>
    <row r="19" spans="1:14" x14ac:dyDescent="0.2">
      <c r="A19" s="351"/>
      <c r="B19" s="456"/>
      <c r="C19" s="353"/>
      <c r="D19" s="353" t="s">
        <v>86</v>
      </c>
      <c r="E19" s="455"/>
      <c r="F19" s="353"/>
      <c r="G19" s="353"/>
      <c r="H19" s="497"/>
      <c r="I19" s="497"/>
      <c r="J19" s="455"/>
      <c r="K19" s="353"/>
      <c r="L19" s="353"/>
      <c r="M19" s="497"/>
      <c r="N19" s="498"/>
    </row>
    <row r="20" spans="1:14" x14ac:dyDescent="0.2">
      <c r="A20" s="357"/>
      <c r="B20" s="357"/>
      <c r="C20" s="357"/>
      <c r="D20" s="357"/>
      <c r="E20" s="357"/>
      <c r="F20" s="357"/>
      <c r="G20" s="357"/>
      <c r="H20" s="437"/>
      <c r="I20" s="437"/>
      <c r="J20" s="396"/>
      <c r="K20" s="357"/>
      <c r="L20" s="357"/>
      <c r="M20" s="357"/>
      <c r="N20" s="437"/>
    </row>
    <row r="21" spans="1:14" x14ac:dyDescent="0.2">
      <c r="A21" s="360" t="s">
        <v>933</v>
      </c>
      <c r="B21" s="360"/>
      <c r="C21" s="360"/>
      <c r="D21" s="360"/>
      <c r="E21" s="360"/>
      <c r="F21" s="360"/>
      <c r="G21" s="360"/>
      <c r="H21" s="438"/>
      <c r="I21" s="438"/>
      <c r="J21" s="360"/>
      <c r="K21" s="360"/>
      <c r="L21" s="360"/>
      <c r="M21" s="360"/>
      <c r="N21" s="438"/>
    </row>
    <row r="22" spans="1:14" x14ac:dyDescent="0.2">
      <c r="A22" s="361" t="s">
        <v>208</v>
      </c>
      <c r="B22" s="360"/>
      <c r="C22" s="360"/>
      <c r="D22" s="360"/>
      <c r="E22" s="360"/>
      <c r="F22" s="360"/>
      <c r="G22" s="360"/>
      <c r="H22" s="438"/>
      <c r="I22" s="438"/>
      <c r="J22" s="360"/>
      <c r="K22" s="360"/>
      <c r="L22" s="360"/>
      <c r="M22" s="360"/>
      <c r="N22" s="438"/>
    </row>
    <row r="23" spans="1:14" x14ac:dyDescent="0.2">
      <c r="A23" s="362" t="s">
        <v>934</v>
      </c>
      <c r="B23" s="357"/>
      <c r="C23" s="357"/>
      <c r="D23" s="357"/>
      <c r="E23" s="357"/>
      <c r="F23" s="357"/>
      <c r="G23" s="357"/>
      <c r="H23" s="437"/>
      <c r="I23" s="437"/>
      <c r="J23" s="357"/>
      <c r="K23" s="357"/>
      <c r="L23" s="357"/>
      <c r="M23" s="357"/>
      <c r="N23" s="437"/>
    </row>
    <row r="24" spans="1:14" x14ac:dyDescent="0.2">
      <c r="A24" s="362" t="s">
        <v>226</v>
      </c>
      <c r="B24" s="357"/>
      <c r="C24" s="357"/>
      <c r="D24" s="357"/>
      <c r="E24" s="357"/>
      <c r="F24" s="357"/>
      <c r="G24" s="357"/>
      <c r="H24" s="437"/>
      <c r="I24" s="437"/>
      <c r="J24" s="357"/>
      <c r="K24" s="357"/>
      <c r="L24" s="357"/>
      <c r="M24" s="357"/>
      <c r="N24" s="437"/>
    </row>
    <row r="25" spans="1:14" x14ac:dyDescent="0.2">
      <c r="A25" s="360" t="s">
        <v>935</v>
      </c>
      <c r="N25" s="436"/>
    </row>
    <row r="26" spans="1:14" x14ac:dyDescent="0.2">
      <c r="A26" s="360" t="s">
        <v>131</v>
      </c>
    </row>
  </sheetData>
  <mergeCells count="6">
    <mergeCell ref="H9:I9"/>
    <mergeCell ref="A2:N2"/>
    <mergeCell ref="A3:N3"/>
    <mergeCell ref="A4:N4"/>
    <mergeCell ref="H7:I7"/>
    <mergeCell ref="H8:I8"/>
  </mergeCells>
  <pageMargins left="0.7" right="0.7" top="0.75" bottom="0.75" header="0.3" footer="0.3"/>
  <pageSetup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04"/>
  <sheetViews>
    <sheetView zoomScaleNormal="100" workbookViewId="0">
      <selection sqref="A1:P1"/>
    </sheetView>
  </sheetViews>
  <sheetFormatPr defaultRowHeight="12.75" x14ac:dyDescent="0.2"/>
  <cols>
    <col min="1" max="1" width="2.28515625" style="363" customWidth="1"/>
    <col min="2" max="2" width="17" style="363" customWidth="1"/>
    <col min="3" max="3" width="10.7109375" style="363" customWidth="1"/>
    <col min="4" max="4" width="6.7109375" style="363" customWidth="1"/>
    <col min="5" max="5" width="10.5703125" style="363" customWidth="1"/>
    <col min="6" max="6" width="6.7109375" style="363" customWidth="1"/>
    <col min="7" max="7" width="10.7109375" style="363" customWidth="1"/>
    <col min="8" max="8" width="6.7109375" style="363" customWidth="1"/>
    <col min="9" max="9" width="10.7109375" style="363" customWidth="1"/>
    <col min="10" max="10" width="6.7109375" style="363" customWidth="1"/>
    <col min="11" max="11" width="10.7109375" style="363" customWidth="1"/>
    <col min="12" max="12" width="6.7109375" style="363" customWidth="1"/>
    <col min="13" max="13" width="10.7109375" customWidth="1"/>
    <col min="14" max="14" width="6.7109375" customWidth="1"/>
    <col min="15" max="15" width="10.7109375" customWidth="1"/>
    <col min="16" max="16" width="9.7109375" customWidth="1"/>
    <col min="17" max="17" width="2.7109375" customWidth="1"/>
  </cols>
  <sheetData>
    <row r="1" spans="1:19" s="363" customFormat="1" ht="5.0999999999999996" customHeight="1" x14ac:dyDescent="0.2">
      <c r="A1" s="2757"/>
      <c r="B1" s="2758"/>
      <c r="C1" s="2758"/>
      <c r="D1" s="2758"/>
      <c r="E1" s="2758"/>
      <c r="F1" s="2758"/>
      <c r="G1" s="2758"/>
      <c r="H1" s="2758"/>
      <c r="I1" s="2758"/>
      <c r="J1" s="2758"/>
      <c r="K1" s="2758"/>
      <c r="L1" s="2758"/>
      <c r="M1" s="2758"/>
      <c r="N1" s="2758"/>
      <c r="O1" s="2758"/>
      <c r="P1" s="2758"/>
      <c r="Q1" s="499"/>
    </row>
    <row r="2" spans="1:19" s="73" customFormat="1" ht="23.25" x14ac:dyDescent="0.2">
      <c r="A2" s="2736" t="s">
        <v>227</v>
      </c>
      <c r="B2" s="2722"/>
      <c r="C2" s="2722"/>
      <c r="D2" s="2722"/>
      <c r="E2" s="2722"/>
      <c r="F2" s="2722"/>
      <c r="G2" s="2722"/>
      <c r="H2" s="2722"/>
      <c r="I2" s="2722"/>
      <c r="J2" s="2722"/>
      <c r="K2" s="2722"/>
      <c r="L2" s="2722"/>
      <c r="M2" s="2722"/>
      <c r="N2" s="2722"/>
      <c r="O2" s="2722"/>
      <c r="P2" s="2722"/>
      <c r="Q2" s="316"/>
    </row>
    <row r="3" spans="1:19" s="88" customFormat="1" ht="20.25" x14ac:dyDescent="0.2">
      <c r="A3" s="2681" t="s">
        <v>936</v>
      </c>
      <c r="B3" s="2682"/>
      <c r="C3" s="2682"/>
      <c r="D3" s="2682"/>
      <c r="E3" s="2682"/>
      <c r="F3" s="2682"/>
      <c r="G3" s="2682"/>
      <c r="H3" s="2682"/>
      <c r="I3" s="2682"/>
      <c r="J3" s="2682"/>
      <c r="K3" s="2682"/>
      <c r="L3" s="2682"/>
      <c r="M3" s="2682"/>
      <c r="N3" s="2682"/>
      <c r="O3" s="2682"/>
      <c r="P3" s="2682"/>
      <c r="Q3" s="115"/>
    </row>
    <row r="4" spans="1:19" s="88" customFormat="1" ht="20.25" x14ac:dyDescent="0.2">
      <c r="A4" s="2681" t="s">
        <v>88</v>
      </c>
      <c r="B4" s="2682"/>
      <c r="C4" s="2682"/>
      <c r="D4" s="2682"/>
      <c r="E4" s="2682"/>
      <c r="F4" s="2682"/>
      <c r="G4" s="2682"/>
      <c r="H4" s="2682"/>
      <c r="I4" s="2682"/>
      <c r="J4" s="2682"/>
      <c r="K4" s="2682"/>
      <c r="L4" s="2682"/>
      <c r="M4" s="2682"/>
      <c r="N4" s="2682"/>
      <c r="O4" s="2682"/>
      <c r="P4" s="2682"/>
      <c r="Q4" s="115"/>
    </row>
    <row r="5" spans="1:19" s="69" customFormat="1" ht="6" customHeight="1" x14ac:dyDescent="0.2">
      <c r="A5" s="317"/>
      <c r="B5" s="318"/>
      <c r="C5" s="319"/>
      <c r="D5" s="319"/>
      <c r="E5" s="319"/>
      <c r="F5" s="319"/>
      <c r="G5" s="319"/>
      <c r="H5" s="319"/>
      <c r="I5" s="319"/>
      <c r="J5" s="319"/>
      <c r="K5" s="319"/>
      <c r="L5" s="319"/>
      <c r="M5" s="319"/>
      <c r="N5" s="2726"/>
      <c r="O5" s="2726"/>
      <c r="P5" s="2726"/>
      <c r="Q5" s="320"/>
    </row>
    <row r="6" spans="1:19" s="69" customFormat="1" ht="15.75" customHeight="1" x14ac:dyDescent="0.2">
      <c r="A6" s="321"/>
      <c r="B6" s="322"/>
      <c r="C6" s="2730" t="s">
        <v>228</v>
      </c>
      <c r="D6" s="2731"/>
      <c r="E6" s="2731"/>
      <c r="F6" s="2731"/>
      <c r="G6" s="2731"/>
      <c r="H6" s="2731"/>
      <c r="I6" s="2731"/>
      <c r="J6" s="2731"/>
      <c r="K6" s="2731"/>
      <c r="L6" s="2731"/>
      <c r="M6" s="2731"/>
      <c r="N6" s="2755"/>
      <c r="O6" s="323"/>
      <c r="P6" s="324"/>
      <c r="Q6" s="325"/>
    </row>
    <row r="7" spans="1:19" s="69" customFormat="1" ht="15.75" customHeight="1" x14ac:dyDescent="0.2">
      <c r="A7" s="471"/>
      <c r="B7" s="472"/>
      <c r="C7" s="2732"/>
      <c r="D7" s="2733"/>
      <c r="E7" s="2733"/>
      <c r="F7" s="2733"/>
      <c r="G7" s="2733"/>
      <c r="H7" s="2733"/>
      <c r="I7" s="2733"/>
      <c r="J7" s="2733"/>
      <c r="K7" s="2733"/>
      <c r="L7" s="2733"/>
      <c r="M7" s="2733"/>
      <c r="N7" s="2756"/>
      <c r="O7" s="328"/>
      <c r="P7" s="329"/>
      <c r="Q7" s="330"/>
    </row>
    <row r="8" spans="1:19" s="69" customFormat="1" ht="15.75" customHeight="1" x14ac:dyDescent="0.2">
      <c r="A8" s="500"/>
      <c r="B8" s="501" t="s">
        <v>78</v>
      </c>
      <c r="C8" s="2753" t="s">
        <v>816</v>
      </c>
      <c r="D8" s="2754"/>
      <c r="E8" s="2754" t="s">
        <v>229</v>
      </c>
      <c r="F8" s="2754"/>
      <c r="G8" s="2754" t="s">
        <v>222</v>
      </c>
      <c r="H8" s="2754"/>
      <c r="I8" s="2754" t="s">
        <v>223</v>
      </c>
      <c r="J8" s="2754"/>
      <c r="K8" s="2754" t="s">
        <v>224</v>
      </c>
      <c r="L8" s="2754"/>
      <c r="M8" s="2754" t="s">
        <v>230</v>
      </c>
      <c r="N8" s="2754"/>
      <c r="O8" s="2708" t="s">
        <v>89</v>
      </c>
      <c r="P8" s="2709"/>
      <c r="Q8" s="2728"/>
    </row>
    <row r="9" spans="1:19" s="69" customFormat="1" ht="9.9499999999999993" customHeight="1" x14ac:dyDescent="0.2">
      <c r="A9" s="332"/>
      <c r="B9" s="95"/>
      <c r="C9" s="333"/>
      <c r="D9" s="95"/>
      <c r="E9" s="95"/>
      <c r="F9" s="95"/>
      <c r="G9" s="95"/>
      <c r="H9" s="95"/>
      <c r="I9" s="95"/>
      <c r="J9" s="95"/>
      <c r="K9" s="95"/>
      <c r="L9" s="95"/>
      <c r="M9" s="95"/>
      <c r="N9" s="95"/>
      <c r="O9" s="334"/>
      <c r="P9" s="335"/>
      <c r="Q9" s="336"/>
    </row>
    <row r="10" spans="1:19" s="69" customFormat="1" ht="9.9499999999999993" customHeight="1" x14ac:dyDescent="0.2">
      <c r="A10" s="364"/>
      <c r="B10" s="365"/>
      <c r="C10" s="366"/>
      <c r="D10" s="367"/>
      <c r="E10" s="367"/>
      <c r="F10" s="367"/>
      <c r="G10" s="367"/>
      <c r="H10" s="367"/>
      <c r="I10" s="367"/>
      <c r="J10" s="367"/>
      <c r="K10" s="367"/>
      <c r="L10" s="367"/>
      <c r="M10" s="367"/>
      <c r="N10" s="367"/>
      <c r="O10" s="368"/>
      <c r="P10" s="367"/>
      <c r="Q10" s="369"/>
    </row>
    <row r="11" spans="1:19" s="88" customFormat="1" ht="24.95" customHeight="1" x14ac:dyDescent="0.2">
      <c r="A11" s="370"/>
      <c r="B11" s="502" t="s">
        <v>114</v>
      </c>
      <c r="C11" s="503">
        <v>275</v>
      </c>
      <c r="D11" s="504"/>
      <c r="E11" s="505">
        <v>198</v>
      </c>
      <c r="F11" s="506"/>
      <c r="G11" s="507">
        <v>104</v>
      </c>
      <c r="H11" s="506"/>
      <c r="I11" s="507">
        <v>9</v>
      </c>
      <c r="J11" s="506"/>
      <c r="K11" s="508" t="s">
        <v>130</v>
      </c>
      <c r="L11" s="506"/>
      <c r="M11" s="508" t="s">
        <v>130</v>
      </c>
      <c r="N11" s="506"/>
      <c r="O11" s="403">
        <f>SUM(C11:M11)</f>
        <v>586</v>
      </c>
      <c r="P11" s="378">
        <f>+O11/O$21</f>
        <v>0.13177422981785472</v>
      </c>
      <c r="Q11" s="379"/>
      <c r="R11" s="380"/>
      <c r="S11" s="381"/>
    </row>
    <row r="12" spans="1:19" s="88" customFormat="1" ht="24.95" customHeight="1" x14ac:dyDescent="0.2">
      <c r="A12" s="370"/>
      <c r="B12" s="502" t="s">
        <v>115</v>
      </c>
      <c r="C12" s="503">
        <v>225</v>
      </c>
      <c r="D12" s="504"/>
      <c r="E12" s="505">
        <v>232</v>
      </c>
      <c r="F12" s="506"/>
      <c r="G12" s="507">
        <v>146</v>
      </c>
      <c r="H12" s="506"/>
      <c r="I12" s="507">
        <v>19</v>
      </c>
      <c r="J12" s="506"/>
      <c r="K12" s="508" t="s">
        <v>130</v>
      </c>
      <c r="L12" s="506"/>
      <c r="M12" s="508" t="s">
        <v>130</v>
      </c>
      <c r="N12" s="506"/>
      <c r="O12" s="403">
        <f t="shared" ref="O12:O20" si="0">SUM(C12:M12)</f>
        <v>622</v>
      </c>
      <c r="P12" s="378">
        <f t="shared" ref="P12:P20" si="1">+O12/O$21</f>
        <v>0.13986957499437824</v>
      </c>
      <c r="Q12" s="379"/>
      <c r="R12" s="380"/>
      <c r="S12" s="381"/>
    </row>
    <row r="13" spans="1:19" s="88" customFormat="1" ht="24.95" customHeight="1" x14ac:dyDescent="0.2">
      <c r="A13" s="370"/>
      <c r="B13" s="502" t="s">
        <v>116</v>
      </c>
      <c r="C13" s="503">
        <v>178</v>
      </c>
      <c r="D13" s="504"/>
      <c r="E13" s="505">
        <v>205</v>
      </c>
      <c r="F13" s="506"/>
      <c r="G13" s="507">
        <v>136</v>
      </c>
      <c r="H13" s="506"/>
      <c r="I13" s="507">
        <v>13</v>
      </c>
      <c r="J13" s="506"/>
      <c r="K13" s="507">
        <v>4</v>
      </c>
      <c r="L13" s="506"/>
      <c r="M13" s="507">
        <v>1</v>
      </c>
      <c r="N13" s="506"/>
      <c r="O13" s="403">
        <f t="shared" si="0"/>
        <v>537</v>
      </c>
      <c r="P13" s="378">
        <f t="shared" si="1"/>
        <v>0.12075556554980886</v>
      </c>
      <c r="Q13" s="379"/>
      <c r="R13" s="380"/>
      <c r="S13" s="381"/>
    </row>
    <row r="14" spans="1:19" s="88" customFormat="1" ht="24.95" customHeight="1" x14ac:dyDescent="0.2">
      <c r="A14" s="370"/>
      <c r="B14" s="502" t="s">
        <v>117</v>
      </c>
      <c r="C14" s="503">
        <v>170</v>
      </c>
      <c r="D14" s="504"/>
      <c r="E14" s="507">
        <v>259</v>
      </c>
      <c r="F14" s="506"/>
      <c r="G14" s="507">
        <v>243</v>
      </c>
      <c r="H14" s="506"/>
      <c r="I14" s="507">
        <v>18</v>
      </c>
      <c r="J14" s="506"/>
      <c r="K14" s="507">
        <v>1</v>
      </c>
      <c r="L14" s="506"/>
      <c r="M14" s="507">
        <v>3</v>
      </c>
      <c r="N14" s="506"/>
      <c r="O14" s="403">
        <f t="shared" si="0"/>
        <v>694</v>
      </c>
      <c r="P14" s="378">
        <f t="shared" si="1"/>
        <v>0.15606026534742523</v>
      </c>
      <c r="Q14" s="379"/>
      <c r="R14" s="380"/>
      <c r="S14" s="381"/>
    </row>
    <row r="15" spans="1:19" s="88" customFormat="1" ht="24.95" customHeight="1" x14ac:dyDescent="0.2">
      <c r="A15" s="370"/>
      <c r="B15" s="502" t="s">
        <v>118</v>
      </c>
      <c r="C15" s="386">
        <v>110</v>
      </c>
      <c r="D15" s="504"/>
      <c r="E15" s="507">
        <v>156</v>
      </c>
      <c r="F15" s="506"/>
      <c r="G15" s="507">
        <v>150</v>
      </c>
      <c r="H15" s="506"/>
      <c r="I15" s="507">
        <v>24</v>
      </c>
      <c r="J15" s="506"/>
      <c r="K15" s="507">
        <v>4</v>
      </c>
      <c r="L15" s="506"/>
      <c r="M15" s="508" t="s">
        <v>130</v>
      </c>
      <c r="N15" s="506"/>
      <c r="O15" s="403">
        <f t="shared" si="0"/>
        <v>444</v>
      </c>
      <c r="P15" s="378">
        <f t="shared" si="1"/>
        <v>9.9842590510456491E-2</v>
      </c>
      <c r="Q15" s="379"/>
      <c r="R15" s="380"/>
      <c r="S15" s="381"/>
    </row>
    <row r="16" spans="1:19" s="88" customFormat="1" ht="24.95" customHeight="1" x14ac:dyDescent="0.2">
      <c r="A16" s="370"/>
      <c r="B16" s="502" t="s">
        <v>185</v>
      </c>
      <c r="C16" s="386">
        <v>119</v>
      </c>
      <c r="D16" s="504"/>
      <c r="E16" s="507">
        <v>196</v>
      </c>
      <c r="F16" s="506"/>
      <c r="G16" s="507">
        <v>310</v>
      </c>
      <c r="H16" s="506"/>
      <c r="I16" s="507">
        <v>59</v>
      </c>
      <c r="J16" s="506"/>
      <c r="K16" s="507">
        <v>16</v>
      </c>
      <c r="L16" s="506"/>
      <c r="M16" s="507">
        <v>12</v>
      </c>
      <c r="N16" s="506"/>
      <c r="O16" s="403">
        <f t="shared" si="0"/>
        <v>712</v>
      </c>
      <c r="P16" s="378">
        <f t="shared" si="1"/>
        <v>0.16010793793568698</v>
      </c>
      <c r="Q16" s="379"/>
      <c r="R16" s="380"/>
      <c r="S16" s="381"/>
    </row>
    <row r="17" spans="1:19" s="88" customFormat="1" ht="24.95" customHeight="1" x14ac:dyDescent="0.2">
      <c r="A17" s="370"/>
      <c r="B17" s="502" t="s">
        <v>186</v>
      </c>
      <c r="C17" s="386">
        <v>100</v>
      </c>
      <c r="D17" s="504"/>
      <c r="E17" s="507">
        <v>162</v>
      </c>
      <c r="F17" s="506"/>
      <c r="G17" s="507">
        <v>218</v>
      </c>
      <c r="H17" s="506"/>
      <c r="I17" s="507">
        <v>57</v>
      </c>
      <c r="J17" s="506"/>
      <c r="K17" s="507">
        <v>6</v>
      </c>
      <c r="L17" s="506"/>
      <c r="M17" s="507">
        <v>18</v>
      </c>
      <c r="N17" s="506"/>
      <c r="O17" s="403">
        <f t="shared" si="0"/>
        <v>561</v>
      </c>
      <c r="P17" s="378">
        <f t="shared" si="1"/>
        <v>0.12615246233415786</v>
      </c>
      <c r="Q17" s="379"/>
      <c r="R17" s="380"/>
      <c r="S17" s="381"/>
    </row>
    <row r="18" spans="1:19" s="88" customFormat="1" ht="24.95" customHeight="1" x14ac:dyDescent="0.2">
      <c r="A18" s="370"/>
      <c r="B18" s="502">
        <v>2010</v>
      </c>
      <c r="C18" s="386">
        <v>31</v>
      </c>
      <c r="D18" s="504"/>
      <c r="E18" s="507">
        <v>48</v>
      </c>
      <c r="F18" s="506"/>
      <c r="G18" s="507">
        <v>53</v>
      </c>
      <c r="H18" s="506"/>
      <c r="I18" s="507">
        <v>10</v>
      </c>
      <c r="J18" s="506"/>
      <c r="K18" s="507">
        <v>2</v>
      </c>
      <c r="L18" s="506"/>
      <c r="M18" s="508" t="s">
        <v>130</v>
      </c>
      <c r="N18" s="506"/>
      <c r="O18" s="403">
        <f t="shared" ref="O18:O19" si="2">SUM(C18:M18)</f>
        <v>144</v>
      </c>
      <c r="P18" s="378">
        <f t="shared" ref="P18:P19" si="3">+O18/O$21</f>
        <v>3.2381380706093997E-2</v>
      </c>
      <c r="Q18" s="379"/>
      <c r="R18" s="380"/>
      <c r="S18" s="381"/>
    </row>
    <row r="19" spans="1:19" s="88" customFormat="1" ht="24.95" customHeight="1" x14ac:dyDescent="0.2">
      <c r="A19" s="370"/>
      <c r="B19" s="502">
        <v>2011</v>
      </c>
      <c r="C19" s="386">
        <v>16</v>
      </c>
      <c r="D19" s="504"/>
      <c r="E19" s="507">
        <v>29</v>
      </c>
      <c r="F19" s="506"/>
      <c r="G19" s="507">
        <v>30</v>
      </c>
      <c r="H19" s="506"/>
      <c r="I19" s="507">
        <v>9</v>
      </c>
      <c r="J19" s="506"/>
      <c r="K19" s="507">
        <v>1</v>
      </c>
      <c r="L19" s="506"/>
      <c r="M19" s="508" t="s">
        <v>130</v>
      </c>
      <c r="N19" s="506"/>
      <c r="O19" s="403">
        <f t="shared" si="2"/>
        <v>85</v>
      </c>
      <c r="P19" s="378">
        <f t="shared" si="3"/>
        <v>1.9114009444569372E-2</v>
      </c>
      <c r="Q19" s="379"/>
      <c r="R19" s="380"/>
      <c r="S19" s="381"/>
    </row>
    <row r="20" spans="1:19" s="88" customFormat="1" ht="24.95" customHeight="1" x14ac:dyDescent="0.2">
      <c r="A20" s="370"/>
      <c r="B20" s="502">
        <v>2012</v>
      </c>
      <c r="C20" s="386">
        <v>9</v>
      </c>
      <c r="D20" s="504"/>
      <c r="E20" s="507">
        <v>19</v>
      </c>
      <c r="F20" s="506"/>
      <c r="G20" s="507">
        <v>28</v>
      </c>
      <c r="H20" s="506"/>
      <c r="I20" s="507">
        <v>5</v>
      </c>
      <c r="J20" s="506"/>
      <c r="K20" s="507">
        <v>1</v>
      </c>
      <c r="L20" s="506"/>
      <c r="M20" s="508" t="s">
        <v>130</v>
      </c>
      <c r="N20" s="506"/>
      <c r="O20" s="403">
        <f t="shared" si="0"/>
        <v>62</v>
      </c>
      <c r="P20" s="378">
        <f t="shared" si="1"/>
        <v>1.3941983359568248E-2</v>
      </c>
      <c r="Q20" s="379"/>
      <c r="R20" s="380"/>
      <c r="S20" s="381"/>
    </row>
    <row r="21" spans="1:19" s="88" customFormat="1" ht="24.95" customHeight="1" x14ac:dyDescent="0.2">
      <c r="A21" s="370"/>
      <c r="B21" s="502" t="s">
        <v>119</v>
      </c>
      <c r="C21" s="386">
        <f>SUM(C11:C20)</f>
        <v>1233</v>
      </c>
      <c r="D21" s="504"/>
      <c r="E21" s="507">
        <f>SUM(E11:E20)</f>
        <v>1504</v>
      </c>
      <c r="F21" s="506"/>
      <c r="G21" s="507">
        <f>SUM(G11:G20)</f>
        <v>1418</v>
      </c>
      <c r="H21" s="506"/>
      <c r="I21" s="507">
        <f>SUM(I11:I20)</f>
        <v>223</v>
      </c>
      <c r="J21" s="506"/>
      <c r="K21" s="507">
        <f>SUM(K13:K20)</f>
        <v>35</v>
      </c>
      <c r="L21" s="506"/>
      <c r="M21" s="507">
        <f>SUM(M13:M20)</f>
        <v>34</v>
      </c>
      <c r="N21" s="506"/>
      <c r="O21" s="403">
        <f>SUM(O11:O20)</f>
        <v>4447</v>
      </c>
      <c r="P21" s="378">
        <v>1</v>
      </c>
      <c r="Q21" s="379"/>
      <c r="R21" s="380"/>
      <c r="S21" s="381"/>
    </row>
    <row r="22" spans="1:19" s="88" customFormat="1" ht="24.95" customHeight="1" x14ac:dyDescent="0.2">
      <c r="A22" s="370"/>
      <c r="B22" s="502" t="s">
        <v>187</v>
      </c>
      <c r="C22" s="509">
        <f>+C21/$O$21</f>
        <v>0.27726557229592985</v>
      </c>
      <c r="D22" s="510"/>
      <c r="E22" s="510">
        <f>+E21/$O$21</f>
        <v>0.33820553181920393</v>
      </c>
      <c r="F22" s="510"/>
      <c r="G22" s="510">
        <f>+G21/$O$21</f>
        <v>0.31886665167528672</v>
      </c>
      <c r="H22" s="510"/>
      <c r="I22" s="510">
        <f>+I21/$O$21</f>
        <v>5.0146165954576119E-2</v>
      </c>
      <c r="J22" s="510"/>
      <c r="K22" s="510">
        <f>+K21/$O$21</f>
        <v>7.8704744771756242E-3</v>
      </c>
      <c r="L22" s="510"/>
      <c r="M22" s="510">
        <f>+M21/$O$21</f>
        <v>7.6456037778277492E-3</v>
      </c>
      <c r="N22" s="510"/>
      <c r="O22" s="408">
        <v>1</v>
      </c>
      <c r="P22" s="378"/>
      <c r="Q22" s="379"/>
      <c r="R22" s="380"/>
    </row>
    <row r="23" spans="1:19" s="363" customFormat="1" ht="5.0999999999999996" customHeight="1" x14ac:dyDescent="0.2">
      <c r="A23" s="351"/>
      <c r="B23" s="353"/>
      <c r="C23" s="352"/>
      <c r="D23" s="353"/>
      <c r="E23" s="353"/>
      <c r="F23" s="353"/>
      <c r="G23" s="353"/>
      <c r="H23" s="353"/>
      <c r="I23" s="353"/>
      <c r="J23" s="353"/>
      <c r="K23" s="353"/>
      <c r="L23" s="353"/>
      <c r="M23" s="353"/>
      <c r="N23" s="353"/>
      <c r="O23" s="455"/>
      <c r="P23" s="353"/>
      <c r="Q23" s="456"/>
      <c r="R23" s="380"/>
    </row>
    <row r="24" spans="1:19" x14ac:dyDescent="0.2">
      <c r="A24" s="357"/>
      <c r="B24" s="357"/>
      <c r="C24" s="437"/>
      <c r="D24" s="437"/>
      <c r="E24" s="437"/>
      <c r="F24" s="437"/>
      <c r="G24" s="437"/>
      <c r="H24" s="437"/>
      <c r="I24" s="437"/>
      <c r="J24" s="437"/>
      <c r="K24" s="437"/>
      <c r="L24" s="437"/>
      <c r="M24" s="437"/>
      <c r="N24" s="437"/>
      <c r="O24" s="1"/>
      <c r="P24" s="1"/>
      <c r="Q24" s="1"/>
    </row>
    <row r="25" spans="1:19" x14ac:dyDescent="0.2">
      <c r="A25" s="360" t="s">
        <v>920</v>
      </c>
      <c r="B25" s="360"/>
      <c r="C25" s="360"/>
      <c r="D25" s="360"/>
      <c r="E25" s="360"/>
      <c r="F25" s="360"/>
      <c r="G25" s="360"/>
      <c r="H25" s="360"/>
      <c r="I25" s="360"/>
      <c r="J25" s="360"/>
      <c r="K25" s="360"/>
      <c r="L25" s="360"/>
      <c r="M25" s="457"/>
      <c r="Q25" s="1"/>
    </row>
    <row r="26" spans="1:19" x14ac:dyDescent="0.2">
      <c r="A26" s="361" t="s">
        <v>188</v>
      </c>
      <c r="B26" s="360"/>
      <c r="C26" s="360"/>
      <c r="D26" s="360"/>
      <c r="E26" s="360"/>
      <c r="F26" s="360"/>
      <c r="G26" s="360"/>
      <c r="H26" s="360"/>
      <c r="I26" s="360"/>
      <c r="J26" s="360"/>
      <c r="K26" s="360"/>
      <c r="L26" s="360"/>
    </row>
    <row r="27" spans="1:19" x14ac:dyDescent="0.2">
      <c r="A27" s="360" t="s">
        <v>189</v>
      </c>
      <c r="B27" s="357"/>
      <c r="C27" s="357"/>
      <c r="D27" s="357"/>
      <c r="E27" s="357"/>
      <c r="F27" s="357"/>
      <c r="G27" s="357"/>
      <c r="H27" s="357"/>
      <c r="I27" s="357"/>
      <c r="J27" s="357"/>
      <c r="K27" s="357"/>
      <c r="L27" s="357"/>
    </row>
    <row r="28" spans="1:19" x14ac:dyDescent="0.2">
      <c r="A28" s="360"/>
    </row>
    <row r="29" spans="1:19" x14ac:dyDescent="0.2">
      <c r="B29" s="400"/>
      <c r="C29"/>
      <c r="D29"/>
      <c r="E29"/>
      <c r="F29"/>
      <c r="G29"/>
      <c r="H29"/>
      <c r="I29"/>
      <c r="J29"/>
      <c r="K29"/>
      <c r="L29"/>
    </row>
    <row r="30" spans="1:19" x14ac:dyDescent="0.2">
      <c r="B30"/>
      <c r="C30"/>
      <c r="D30"/>
      <c r="E30"/>
      <c r="F30"/>
      <c r="G30"/>
      <c r="H30"/>
      <c r="I30"/>
      <c r="J30"/>
      <c r="K30"/>
      <c r="L30"/>
    </row>
    <row r="31" spans="1:19" x14ac:dyDescent="0.2">
      <c r="B31"/>
      <c r="C31"/>
      <c r="E31"/>
      <c r="G31"/>
      <c r="I31"/>
      <c r="K31"/>
    </row>
    <row r="32" spans="1:19" x14ac:dyDescent="0.2">
      <c r="B32" s="410"/>
      <c r="C32" s="412"/>
      <c r="E32" s="412"/>
      <c r="G32" s="412"/>
      <c r="I32" s="412"/>
      <c r="K32" s="412"/>
      <c r="M32" s="412"/>
      <c r="O32" s="412"/>
      <c r="P32" s="411"/>
    </row>
    <row r="33" spans="2:16" x14ac:dyDescent="0.2">
      <c r="B33" s="410"/>
      <c r="C33" s="511"/>
      <c r="D33" s="512"/>
      <c r="E33" s="511"/>
      <c r="F33" s="512"/>
      <c r="G33" s="511"/>
      <c r="H33" s="512"/>
      <c r="I33" s="511"/>
      <c r="J33" s="512"/>
      <c r="K33" s="511"/>
      <c r="L33" s="512"/>
      <c r="M33" s="511"/>
      <c r="N33" s="511"/>
      <c r="O33" s="511"/>
      <c r="P33" s="411"/>
    </row>
    <row r="34" spans="2:16" x14ac:dyDescent="0.2">
      <c r="B34" s="410"/>
      <c r="C34"/>
      <c r="E34"/>
      <c r="G34"/>
      <c r="I34"/>
      <c r="K34"/>
      <c r="O34" s="412"/>
      <c r="P34" s="411"/>
    </row>
    <row r="35" spans="2:16" x14ac:dyDescent="0.2">
      <c r="B35" s="410"/>
      <c r="C35"/>
      <c r="E35"/>
      <c r="G35"/>
      <c r="I35"/>
      <c r="K35"/>
      <c r="O35" s="412"/>
      <c r="P35" s="411"/>
    </row>
    <row r="36" spans="2:16" x14ac:dyDescent="0.2">
      <c r="B36" s="410"/>
      <c r="C36"/>
      <c r="E36"/>
      <c r="G36"/>
      <c r="I36"/>
      <c r="K36"/>
      <c r="O36" s="412"/>
      <c r="P36" s="411"/>
    </row>
    <row r="37" spans="2:16" x14ac:dyDescent="0.2">
      <c r="B37" s="410"/>
      <c r="C37"/>
      <c r="E37"/>
      <c r="G37"/>
      <c r="I37"/>
      <c r="K37"/>
      <c r="O37" s="412"/>
      <c r="P37" s="411"/>
    </row>
    <row r="38" spans="2:16" x14ac:dyDescent="0.2">
      <c r="B38" s="410"/>
      <c r="C38"/>
      <c r="E38"/>
      <c r="G38"/>
      <c r="I38"/>
      <c r="K38"/>
      <c r="O38" s="412"/>
      <c r="P38" s="411"/>
    </row>
    <row r="39" spans="2:16" x14ac:dyDescent="0.2">
      <c r="B39"/>
      <c r="C39"/>
      <c r="D39"/>
      <c r="E39"/>
      <c r="G39"/>
      <c r="I39"/>
      <c r="K39"/>
      <c r="L39"/>
    </row>
    <row r="40" spans="2:16" x14ac:dyDescent="0.2">
      <c r="B40"/>
      <c r="C40"/>
      <c r="D40"/>
      <c r="E40"/>
      <c r="F40"/>
      <c r="G40"/>
      <c r="H40"/>
      <c r="I40"/>
      <c r="K40"/>
      <c r="L40"/>
    </row>
    <row r="41" spans="2:16" x14ac:dyDescent="0.2">
      <c r="B41"/>
      <c r="C41"/>
      <c r="D41"/>
      <c r="E41"/>
      <c r="F41"/>
      <c r="G41"/>
      <c r="H41"/>
      <c r="I41"/>
      <c r="K41"/>
      <c r="L41"/>
    </row>
    <row r="42" spans="2:16" x14ac:dyDescent="0.2">
      <c r="B42"/>
      <c r="C42"/>
      <c r="D42"/>
      <c r="E42"/>
      <c r="F42"/>
      <c r="G42"/>
      <c r="H42"/>
      <c r="I42"/>
      <c r="K42"/>
      <c r="L42"/>
    </row>
    <row r="43" spans="2:16" x14ac:dyDescent="0.2">
      <c r="B43"/>
      <c r="C43"/>
      <c r="D43"/>
      <c r="E43"/>
      <c r="F43"/>
      <c r="G43"/>
      <c r="H43"/>
      <c r="I43"/>
      <c r="K43"/>
      <c r="L43"/>
    </row>
    <row r="44" spans="2:16" x14ac:dyDescent="0.2">
      <c r="B44"/>
      <c r="C44"/>
      <c r="D44"/>
      <c r="E44"/>
      <c r="F44"/>
      <c r="G44"/>
      <c r="H44"/>
      <c r="I44"/>
      <c r="K44"/>
      <c r="L44"/>
    </row>
    <row r="45" spans="2:16" x14ac:dyDescent="0.2">
      <c r="B45"/>
      <c r="C45"/>
      <c r="D45"/>
      <c r="E45"/>
      <c r="F45"/>
      <c r="G45"/>
      <c r="H45"/>
      <c r="I45"/>
      <c r="J45"/>
      <c r="K45"/>
      <c r="L45"/>
    </row>
    <row r="46" spans="2:16" x14ac:dyDescent="0.2">
      <c r="B46"/>
      <c r="C46"/>
      <c r="D46"/>
      <c r="E46"/>
      <c r="F46"/>
      <c r="G46"/>
      <c r="H46"/>
      <c r="I46"/>
      <c r="J46"/>
      <c r="K46"/>
      <c r="L46"/>
    </row>
    <row r="47" spans="2:16" x14ac:dyDescent="0.2">
      <c r="B47"/>
      <c r="C47"/>
      <c r="D47"/>
      <c r="E47"/>
      <c r="F47"/>
      <c r="G47"/>
      <c r="H47"/>
      <c r="I47"/>
      <c r="J47"/>
      <c r="K47"/>
      <c r="L47"/>
    </row>
    <row r="48" spans="2:16" x14ac:dyDescent="0.2">
      <c r="B48"/>
      <c r="C48"/>
      <c r="D48"/>
      <c r="E48"/>
      <c r="F48"/>
      <c r="G48"/>
      <c r="H48"/>
      <c r="I48"/>
      <c r="J48"/>
      <c r="K48"/>
      <c r="L48"/>
    </row>
    <row r="49" spans="2:12" x14ac:dyDescent="0.2">
      <c r="B49"/>
      <c r="C49"/>
      <c r="D49"/>
      <c r="E49"/>
      <c r="F49"/>
      <c r="G49"/>
      <c r="H49"/>
      <c r="I49"/>
      <c r="J49"/>
      <c r="K49"/>
      <c r="L49"/>
    </row>
    <row r="50" spans="2:12" x14ac:dyDescent="0.2">
      <c r="B50"/>
      <c r="C50"/>
      <c r="D50"/>
      <c r="E50"/>
      <c r="F50"/>
      <c r="G50"/>
      <c r="H50"/>
      <c r="I50"/>
      <c r="J50"/>
      <c r="K50"/>
      <c r="L50"/>
    </row>
    <row r="51" spans="2:12" x14ac:dyDescent="0.2">
      <c r="B51"/>
      <c r="C51"/>
      <c r="D51"/>
      <c r="E51"/>
      <c r="F51"/>
      <c r="G51"/>
      <c r="H51"/>
      <c r="I51"/>
      <c r="J51"/>
      <c r="K51"/>
      <c r="L51"/>
    </row>
    <row r="52" spans="2:12" x14ac:dyDescent="0.2">
      <c r="B52"/>
      <c r="C52"/>
      <c r="D52"/>
      <c r="E52"/>
      <c r="F52"/>
      <c r="G52"/>
      <c r="H52"/>
      <c r="I52"/>
      <c r="J52"/>
      <c r="K52"/>
      <c r="L52"/>
    </row>
    <row r="53" spans="2:12" x14ac:dyDescent="0.2">
      <c r="B53"/>
      <c r="C53"/>
      <c r="D53"/>
      <c r="E53"/>
      <c r="F53"/>
      <c r="G53"/>
      <c r="H53"/>
      <c r="I53"/>
      <c r="J53"/>
      <c r="K53"/>
      <c r="L53"/>
    </row>
    <row r="54" spans="2:12" x14ac:dyDescent="0.2">
      <c r="B54"/>
      <c r="C54"/>
      <c r="D54"/>
      <c r="E54"/>
      <c r="F54"/>
      <c r="G54"/>
      <c r="H54"/>
      <c r="I54"/>
      <c r="J54"/>
      <c r="K54"/>
      <c r="L54"/>
    </row>
    <row r="55" spans="2:12" x14ac:dyDescent="0.2">
      <c r="B55"/>
      <c r="C55"/>
      <c r="D55"/>
      <c r="E55"/>
      <c r="F55"/>
      <c r="G55"/>
      <c r="H55"/>
      <c r="I55"/>
      <c r="J55"/>
      <c r="K55"/>
      <c r="L55"/>
    </row>
    <row r="56" spans="2:12" x14ac:dyDescent="0.2">
      <c r="B56"/>
      <c r="C56"/>
      <c r="D56"/>
      <c r="E56"/>
      <c r="F56"/>
      <c r="G56"/>
      <c r="H56"/>
      <c r="I56"/>
      <c r="J56"/>
      <c r="K56"/>
      <c r="L56"/>
    </row>
    <row r="57" spans="2:12" x14ac:dyDescent="0.2">
      <c r="B57"/>
      <c r="C57"/>
      <c r="D57"/>
      <c r="E57"/>
      <c r="F57"/>
      <c r="G57"/>
      <c r="H57"/>
      <c r="I57"/>
      <c r="J57"/>
      <c r="K57"/>
      <c r="L57"/>
    </row>
    <row r="58" spans="2:12" x14ac:dyDescent="0.2">
      <c r="B58"/>
      <c r="C58"/>
      <c r="D58"/>
      <c r="E58"/>
      <c r="F58"/>
      <c r="G58"/>
      <c r="H58"/>
      <c r="I58"/>
      <c r="J58"/>
      <c r="K58"/>
      <c r="L58"/>
    </row>
    <row r="59" spans="2:12" x14ac:dyDescent="0.2">
      <c r="B59"/>
      <c r="C59"/>
      <c r="D59"/>
      <c r="E59"/>
      <c r="F59"/>
      <c r="G59"/>
      <c r="H59"/>
      <c r="I59"/>
      <c r="J59"/>
      <c r="K59"/>
      <c r="L59"/>
    </row>
    <row r="60" spans="2:12" x14ac:dyDescent="0.2">
      <c r="B60"/>
      <c r="C60"/>
      <c r="D60"/>
      <c r="E60"/>
      <c r="F60"/>
      <c r="G60"/>
      <c r="H60"/>
      <c r="I60"/>
      <c r="J60"/>
      <c r="K60"/>
      <c r="L60"/>
    </row>
    <row r="61" spans="2:12" x14ac:dyDescent="0.2">
      <c r="B61"/>
      <c r="C61"/>
      <c r="D61"/>
      <c r="E61"/>
      <c r="F61"/>
      <c r="G61"/>
      <c r="H61"/>
      <c r="I61"/>
      <c r="J61"/>
      <c r="K61"/>
      <c r="L61"/>
    </row>
    <row r="62" spans="2:12" x14ac:dyDescent="0.2">
      <c r="B62"/>
      <c r="C62"/>
      <c r="D62"/>
      <c r="E62"/>
      <c r="F62"/>
      <c r="G62"/>
      <c r="H62"/>
      <c r="I62"/>
      <c r="J62"/>
      <c r="K62"/>
      <c r="L62"/>
    </row>
    <row r="63" spans="2:12" x14ac:dyDescent="0.2">
      <c r="B63"/>
      <c r="C63"/>
      <c r="D63"/>
      <c r="E63"/>
      <c r="F63"/>
      <c r="G63"/>
      <c r="H63"/>
      <c r="I63"/>
      <c r="J63"/>
      <c r="K63"/>
      <c r="L63"/>
    </row>
    <row r="64" spans="2:12" x14ac:dyDescent="0.2">
      <c r="B64"/>
      <c r="C64"/>
      <c r="D64"/>
      <c r="E64"/>
      <c r="F64"/>
      <c r="G64"/>
      <c r="H64"/>
      <c r="I64"/>
      <c r="J64"/>
      <c r="K64"/>
      <c r="L64"/>
    </row>
    <row r="65" spans="2:12" x14ac:dyDescent="0.2">
      <c r="B65"/>
      <c r="C65"/>
      <c r="D65"/>
      <c r="E65"/>
      <c r="F65"/>
      <c r="G65"/>
      <c r="H65"/>
      <c r="I65"/>
      <c r="J65"/>
      <c r="K65"/>
      <c r="L65"/>
    </row>
    <row r="66" spans="2:12" x14ac:dyDescent="0.2">
      <c r="B66"/>
      <c r="C66"/>
      <c r="D66"/>
      <c r="E66"/>
      <c r="F66"/>
      <c r="G66"/>
      <c r="H66"/>
      <c r="I66"/>
      <c r="J66"/>
      <c r="K66"/>
      <c r="L66"/>
    </row>
    <row r="67" spans="2:12" x14ac:dyDescent="0.2">
      <c r="B67"/>
      <c r="C67"/>
      <c r="D67"/>
      <c r="E67"/>
      <c r="F67"/>
      <c r="G67"/>
      <c r="H67"/>
      <c r="I67"/>
      <c r="J67"/>
      <c r="K67"/>
      <c r="L67"/>
    </row>
    <row r="68" spans="2:12" x14ac:dyDescent="0.2">
      <c r="B68"/>
      <c r="C68"/>
      <c r="D68"/>
      <c r="E68"/>
      <c r="F68"/>
      <c r="G68"/>
      <c r="H68"/>
      <c r="I68"/>
      <c r="J68"/>
      <c r="K68"/>
      <c r="L68"/>
    </row>
    <row r="69" spans="2:12" x14ac:dyDescent="0.2">
      <c r="B69"/>
      <c r="C69"/>
      <c r="D69"/>
      <c r="E69"/>
      <c r="F69"/>
      <c r="G69"/>
      <c r="H69"/>
      <c r="I69"/>
      <c r="J69"/>
      <c r="K69"/>
      <c r="L69"/>
    </row>
    <row r="70" spans="2:12" x14ac:dyDescent="0.2">
      <c r="B70"/>
      <c r="C70"/>
      <c r="D70"/>
      <c r="E70"/>
      <c r="F70"/>
      <c r="G70"/>
      <c r="H70"/>
      <c r="I70"/>
      <c r="J70"/>
      <c r="K70"/>
      <c r="L70"/>
    </row>
    <row r="71" spans="2:12" x14ac:dyDescent="0.2">
      <c r="B71"/>
      <c r="C71"/>
      <c r="D71"/>
      <c r="E71"/>
      <c r="F71"/>
      <c r="G71"/>
      <c r="H71"/>
      <c r="I71"/>
      <c r="J71"/>
      <c r="K71"/>
      <c r="L71"/>
    </row>
    <row r="72" spans="2:12" x14ac:dyDescent="0.2">
      <c r="B72"/>
      <c r="C72"/>
      <c r="D72"/>
      <c r="E72"/>
      <c r="F72"/>
      <c r="G72"/>
      <c r="H72"/>
      <c r="I72"/>
      <c r="J72"/>
      <c r="K72"/>
      <c r="L72"/>
    </row>
    <row r="73" spans="2:12" x14ac:dyDescent="0.2">
      <c r="B73"/>
      <c r="C73"/>
      <c r="D73"/>
      <c r="E73"/>
      <c r="F73"/>
      <c r="G73"/>
      <c r="H73"/>
      <c r="I73"/>
      <c r="J73"/>
      <c r="K73"/>
      <c r="L73"/>
    </row>
    <row r="74" spans="2:12" x14ac:dyDescent="0.2">
      <c r="B74"/>
      <c r="C74"/>
      <c r="D74"/>
      <c r="E74"/>
      <c r="F74"/>
      <c r="G74"/>
      <c r="H74"/>
      <c r="I74"/>
      <c r="J74"/>
      <c r="K74"/>
      <c r="L74"/>
    </row>
    <row r="75" spans="2:12" x14ac:dyDescent="0.2">
      <c r="B75"/>
      <c r="C75"/>
      <c r="D75"/>
      <c r="E75"/>
      <c r="F75"/>
      <c r="G75"/>
      <c r="H75"/>
      <c r="I75"/>
      <c r="J75"/>
      <c r="K75"/>
      <c r="L75"/>
    </row>
    <row r="76" spans="2:12" x14ac:dyDescent="0.2">
      <c r="B76"/>
      <c r="C76"/>
      <c r="D76"/>
      <c r="E76"/>
      <c r="F76"/>
      <c r="G76"/>
      <c r="H76"/>
      <c r="I76"/>
      <c r="J76"/>
      <c r="K76"/>
      <c r="L76"/>
    </row>
    <row r="77" spans="2:12" x14ac:dyDescent="0.2">
      <c r="B77"/>
      <c r="C77"/>
      <c r="D77"/>
      <c r="E77"/>
      <c r="F77"/>
      <c r="G77"/>
      <c r="H77"/>
      <c r="I77"/>
      <c r="J77"/>
      <c r="K77"/>
      <c r="L77"/>
    </row>
    <row r="78" spans="2:12" x14ac:dyDescent="0.2">
      <c r="B78"/>
      <c r="C78"/>
      <c r="D78"/>
      <c r="E78"/>
      <c r="F78"/>
      <c r="G78"/>
      <c r="H78"/>
      <c r="I78"/>
      <c r="J78"/>
      <c r="K78"/>
      <c r="L78"/>
    </row>
    <row r="79" spans="2:12" x14ac:dyDescent="0.2">
      <c r="B79"/>
      <c r="C79"/>
      <c r="D79"/>
      <c r="E79"/>
      <c r="F79"/>
      <c r="G79"/>
      <c r="H79"/>
      <c r="I79"/>
      <c r="J79"/>
      <c r="K79"/>
      <c r="L79"/>
    </row>
    <row r="80" spans="2:12" x14ac:dyDescent="0.2">
      <c r="B80"/>
      <c r="C80"/>
      <c r="D80"/>
      <c r="E80"/>
      <c r="F80"/>
      <c r="G80"/>
      <c r="H80"/>
      <c r="I80"/>
      <c r="J80"/>
      <c r="K80"/>
      <c r="L80"/>
    </row>
    <row r="81" spans="2:12" x14ac:dyDescent="0.2">
      <c r="B81"/>
      <c r="C81"/>
      <c r="D81"/>
      <c r="E81"/>
      <c r="F81"/>
      <c r="G81"/>
      <c r="H81"/>
      <c r="I81"/>
      <c r="J81"/>
      <c r="K81"/>
      <c r="L81"/>
    </row>
    <row r="82" spans="2:12" x14ac:dyDescent="0.2">
      <c r="B82"/>
      <c r="C82"/>
      <c r="D82"/>
      <c r="E82"/>
      <c r="F82"/>
      <c r="G82"/>
      <c r="H82"/>
      <c r="I82"/>
      <c r="J82"/>
      <c r="K82"/>
      <c r="L82"/>
    </row>
    <row r="83" spans="2:12" x14ac:dyDescent="0.2">
      <c r="B83"/>
      <c r="C83"/>
      <c r="D83"/>
      <c r="E83"/>
      <c r="F83"/>
      <c r="G83"/>
      <c r="H83"/>
      <c r="I83"/>
      <c r="J83"/>
      <c r="K83"/>
      <c r="L83"/>
    </row>
    <row r="84" spans="2:12" x14ac:dyDescent="0.2">
      <c r="B84"/>
      <c r="C84"/>
      <c r="D84"/>
      <c r="E84"/>
      <c r="F84"/>
      <c r="G84"/>
      <c r="H84"/>
      <c r="I84"/>
      <c r="J84"/>
      <c r="K84"/>
      <c r="L84"/>
    </row>
    <row r="85" spans="2:12" x14ac:dyDescent="0.2">
      <c r="B85"/>
      <c r="C85"/>
      <c r="D85"/>
      <c r="E85"/>
      <c r="F85"/>
      <c r="G85"/>
      <c r="H85"/>
      <c r="I85"/>
      <c r="J85"/>
      <c r="K85"/>
      <c r="L85"/>
    </row>
    <row r="86" spans="2:12" x14ac:dyDescent="0.2">
      <c r="B86"/>
      <c r="C86"/>
      <c r="D86"/>
      <c r="E86"/>
      <c r="F86"/>
      <c r="G86"/>
      <c r="H86"/>
      <c r="I86"/>
      <c r="J86"/>
      <c r="K86"/>
      <c r="L86"/>
    </row>
    <row r="87" spans="2:12" x14ac:dyDescent="0.2">
      <c r="B87"/>
      <c r="C87"/>
      <c r="D87"/>
      <c r="E87"/>
      <c r="F87"/>
      <c r="G87"/>
      <c r="H87"/>
      <c r="I87"/>
      <c r="J87"/>
      <c r="K87"/>
      <c r="L87"/>
    </row>
    <row r="88" spans="2:12" x14ac:dyDescent="0.2">
      <c r="B88"/>
      <c r="C88"/>
      <c r="D88"/>
      <c r="E88"/>
      <c r="F88"/>
      <c r="G88"/>
      <c r="H88"/>
      <c r="I88"/>
      <c r="J88"/>
      <c r="K88"/>
      <c r="L88"/>
    </row>
    <row r="89" spans="2:12" x14ac:dyDescent="0.2">
      <c r="B89"/>
      <c r="C89"/>
      <c r="D89"/>
      <c r="E89"/>
      <c r="F89"/>
      <c r="G89"/>
      <c r="H89"/>
      <c r="I89"/>
      <c r="J89"/>
      <c r="K89"/>
      <c r="L89"/>
    </row>
    <row r="90" spans="2:12" x14ac:dyDescent="0.2">
      <c r="B90"/>
      <c r="C90"/>
      <c r="D90"/>
      <c r="E90"/>
      <c r="F90"/>
      <c r="G90"/>
      <c r="H90"/>
      <c r="I90"/>
      <c r="J90"/>
      <c r="K90"/>
      <c r="L90"/>
    </row>
    <row r="91" spans="2:12" x14ac:dyDescent="0.2">
      <c r="B91"/>
      <c r="C91"/>
      <c r="D91"/>
      <c r="E91"/>
      <c r="F91"/>
      <c r="G91"/>
      <c r="H91"/>
      <c r="I91"/>
      <c r="J91"/>
      <c r="K91"/>
      <c r="L91"/>
    </row>
    <row r="92" spans="2:12" x14ac:dyDescent="0.2">
      <c r="B92"/>
      <c r="C92"/>
      <c r="D92"/>
      <c r="E92"/>
      <c r="F92"/>
      <c r="G92"/>
      <c r="H92"/>
      <c r="I92"/>
      <c r="J92"/>
      <c r="K92"/>
      <c r="L92"/>
    </row>
    <row r="93" spans="2:12" x14ac:dyDescent="0.2">
      <c r="B93"/>
      <c r="C93"/>
      <c r="D93"/>
      <c r="E93"/>
      <c r="F93"/>
      <c r="G93"/>
      <c r="H93"/>
      <c r="I93"/>
      <c r="J93"/>
      <c r="K93"/>
      <c r="L93"/>
    </row>
    <row r="94" spans="2:12" x14ac:dyDescent="0.2">
      <c r="B94"/>
      <c r="C94"/>
      <c r="D94"/>
      <c r="E94"/>
      <c r="F94"/>
      <c r="G94"/>
      <c r="H94"/>
      <c r="I94"/>
      <c r="J94"/>
      <c r="K94"/>
      <c r="L94"/>
    </row>
    <row r="95" spans="2:12" x14ac:dyDescent="0.2">
      <c r="B95"/>
      <c r="C95"/>
      <c r="D95"/>
      <c r="E95"/>
      <c r="F95"/>
      <c r="G95"/>
      <c r="H95"/>
      <c r="I95"/>
      <c r="J95"/>
      <c r="K95"/>
      <c r="L95"/>
    </row>
    <row r="96" spans="2:12" x14ac:dyDescent="0.2">
      <c r="B96"/>
      <c r="C96"/>
      <c r="D96"/>
      <c r="E96"/>
      <c r="F96"/>
      <c r="G96"/>
      <c r="H96"/>
      <c r="I96"/>
      <c r="J96"/>
      <c r="K96"/>
      <c r="L96"/>
    </row>
    <row r="97" spans="2:12" x14ac:dyDescent="0.2">
      <c r="B97"/>
      <c r="C97"/>
      <c r="D97"/>
      <c r="E97"/>
      <c r="F97"/>
      <c r="G97"/>
      <c r="H97"/>
      <c r="I97"/>
      <c r="J97"/>
      <c r="K97"/>
      <c r="L97"/>
    </row>
    <row r="98" spans="2:12" x14ac:dyDescent="0.2">
      <c r="B98"/>
      <c r="C98"/>
      <c r="D98"/>
      <c r="E98"/>
      <c r="F98"/>
      <c r="G98"/>
      <c r="H98"/>
      <c r="I98"/>
      <c r="J98"/>
      <c r="K98"/>
      <c r="L98"/>
    </row>
    <row r="99" spans="2:12" x14ac:dyDescent="0.2">
      <c r="B99"/>
      <c r="C99"/>
      <c r="D99"/>
      <c r="E99"/>
      <c r="F99"/>
      <c r="G99"/>
      <c r="H99"/>
      <c r="I99"/>
      <c r="J99"/>
      <c r="K99"/>
      <c r="L99"/>
    </row>
    <row r="100" spans="2:12" x14ac:dyDescent="0.2">
      <c r="B100"/>
      <c r="C100"/>
      <c r="D100"/>
      <c r="E100"/>
      <c r="F100"/>
      <c r="G100"/>
      <c r="H100"/>
      <c r="I100"/>
      <c r="J100"/>
      <c r="K100"/>
      <c r="L100"/>
    </row>
    <row r="101" spans="2:12" x14ac:dyDescent="0.2">
      <c r="B101"/>
      <c r="C101"/>
      <c r="D101"/>
      <c r="E101"/>
      <c r="F101"/>
      <c r="G101"/>
      <c r="H101"/>
      <c r="I101"/>
      <c r="J101"/>
      <c r="K101"/>
      <c r="L101"/>
    </row>
    <row r="102" spans="2:12" x14ac:dyDescent="0.2">
      <c r="B102"/>
      <c r="C102"/>
      <c r="D102"/>
      <c r="E102"/>
      <c r="F102"/>
      <c r="G102"/>
      <c r="H102"/>
      <c r="I102"/>
      <c r="J102"/>
      <c r="K102"/>
      <c r="L102"/>
    </row>
    <row r="103" spans="2:12" x14ac:dyDescent="0.2">
      <c r="B103"/>
      <c r="C103"/>
      <c r="D103"/>
      <c r="E103"/>
      <c r="F103"/>
      <c r="G103"/>
      <c r="H103"/>
      <c r="I103"/>
      <c r="J103"/>
      <c r="K103"/>
      <c r="L103"/>
    </row>
    <row r="104" spans="2:12" x14ac:dyDescent="0.2">
      <c r="B104"/>
      <c r="C104"/>
      <c r="D104"/>
      <c r="E104"/>
      <c r="F104"/>
      <c r="G104"/>
      <c r="H104"/>
      <c r="I104"/>
      <c r="J104"/>
      <c r="K104"/>
      <c r="L104"/>
    </row>
    <row r="105" spans="2:12" x14ac:dyDescent="0.2">
      <c r="B105"/>
      <c r="C105"/>
      <c r="D105"/>
      <c r="E105"/>
      <c r="F105"/>
      <c r="G105"/>
      <c r="H105"/>
      <c r="I105"/>
      <c r="J105"/>
      <c r="K105"/>
      <c r="L105"/>
    </row>
    <row r="106" spans="2:12" x14ac:dyDescent="0.2">
      <c r="B106"/>
      <c r="C106"/>
      <c r="D106"/>
      <c r="E106"/>
      <c r="F106"/>
      <c r="G106"/>
      <c r="H106"/>
      <c r="I106"/>
      <c r="J106"/>
      <c r="K106"/>
      <c r="L106"/>
    </row>
    <row r="107" spans="2:12" x14ac:dyDescent="0.2">
      <c r="B107"/>
      <c r="C107"/>
      <c r="D107"/>
      <c r="E107"/>
      <c r="F107"/>
      <c r="G107"/>
      <c r="H107"/>
      <c r="I107"/>
      <c r="J107"/>
      <c r="K107"/>
      <c r="L107"/>
    </row>
    <row r="108" spans="2:12" x14ac:dyDescent="0.2">
      <c r="B108"/>
      <c r="C108"/>
      <c r="D108"/>
      <c r="E108"/>
      <c r="F108"/>
      <c r="G108"/>
      <c r="H108"/>
      <c r="I108"/>
      <c r="J108"/>
      <c r="K108"/>
      <c r="L108"/>
    </row>
    <row r="109" spans="2:12" x14ac:dyDescent="0.2">
      <c r="B109"/>
      <c r="C109"/>
      <c r="D109"/>
      <c r="E109"/>
      <c r="F109"/>
      <c r="G109"/>
      <c r="H109"/>
      <c r="I109"/>
      <c r="J109"/>
      <c r="K109"/>
      <c r="L109"/>
    </row>
    <row r="110" spans="2:12" x14ac:dyDescent="0.2">
      <c r="B110"/>
      <c r="C110"/>
      <c r="D110"/>
      <c r="E110"/>
      <c r="F110"/>
      <c r="G110"/>
      <c r="H110"/>
      <c r="I110"/>
      <c r="J110"/>
      <c r="K110"/>
      <c r="L110"/>
    </row>
    <row r="111" spans="2:12" x14ac:dyDescent="0.2">
      <c r="B111"/>
      <c r="C111"/>
      <c r="D111"/>
      <c r="E111"/>
      <c r="F111"/>
      <c r="G111"/>
      <c r="H111"/>
      <c r="I111"/>
      <c r="J111"/>
      <c r="K111"/>
      <c r="L111"/>
    </row>
    <row r="112" spans="2:12" x14ac:dyDescent="0.2">
      <c r="B112"/>
      <c r="C112"/>
      <c r="D112"/>
      <c r="E112"/>
      <c r="F112"/>
      <c r="G112"/>
      <c r="H112"/>
      <c r="I112"/>
      <c r="J112"/>
      <c r="K112"/>
      <c r="L112"/>
    </row>
    <row r="113" spans="2:12" x14ac:dyDescent="0.2">
      <c r="B113"/>
      <c r="C113"/>
      <c r="D113"/>
      <c r="E113"/>
      <c r="F113"/>
      <c r="G113"/>
      <c r="H113"/>
      <c r="I113"/>
      <c r="J113"/>
      <c r="K113"/>
      <c r="L113"/>
    </row>
    <row r="114" spans="2:12" x14ac:dyDescent="0.2">
      <c r="B114"/>
      <c r="C114"/>
      <c r="D114"/>
      <c r="E114"/>
      <c r="F114"/>
      <c r="G114"/>
      <c r="H114"/>
      <c r="I114"/>
      <c r="J114"/>
      <c r="K114"/>
      <c r="L114"/>
    </row>
    <row r="115" spans="2:12" x14ac:dyDescent="0.2">
      <c r="B115"/>
      <c r="C115"/>
      <c r="D115"/>
      <c r="E115"/>
      <c r="F115"/>
      <c r="G115"/>
      <c r="H115"/>
      <c r="I115"/>
      <c r="J115"/>
      <c r="K115"/>
      <c r="L115"/>
    </row>
    <row r="116" spans="2:12" x14ac:dyDescent="0.2">
      <c r="B116"/>
      <c r="C116"/>
      <c r="D116"/>
      <c r="E116"/>
      <c r="F116"/>
      <c r="G116"/>
      <c r="H116"/>
      <c r="I116"/>
      <c r="J116"/>
      <c r="K116"/>
      <c r="L116"/>
    </row>
    <row r="117" spans="2:12" x14ac:dyDescent="0.2">
      <c r="B117"/>
      <c r="C117"/>
      <c r="D117"/>
      <c r="E117"/>
      <c r="F117"/>
      <c r="G117"/>
      <c r="H117"/>
      <c r="I117"/>
      <c r="J117"/>
      <c r="K117"/>
      <c r="L117"/>
    </row>
    <row r="118" spans="2:12" x14ac:dyDescent="0.2">
      <c r="B118"/>
      <c r="C118"/>
      <c r="D118"/>
      <c r="E118"/>
      <c r="F118"/>
      <c r="G118"/>
      <c r="H118"/>
      <c r="I118"/>
      <c r="J118"/>
      <c r="K118"/>
      <c r="L118"/>
    </row>
    <row r="119" spans="2:12" x14ac:dyDescent="0.2">
      <c r="B119"/>
      <c r="C119"/>
      <c r="D119"/>
      <c r="E119"/>
      <c r="F119"/>
      <c r="G119"/>
      <c r="H119"/>
      <c r="I119"/>
      <c r="J119"/>
      <c r="K119"/>
      <c r="L119"/>
    </row>
    <row r="120" spans="2:12" x14ac:dyDescent="0.2">
      <c r="B120"/>
      <c r="C120"/>
      <c r="D120"/>
      <c r="E120"/>
      <c r="F120"/>
      <c r="G120"/>
      <c r="H120"/>
      <c r="I120"/>
      <c r="J120"/>
      <c r="K120"/>
      <c r="L120"/>
    </row>
    <row r="121" spans="2:12" x14ac:dyDescent="0.2">
      <c r="B121"/>
      <c r="C121"/>
      <c r="D121"/>
      <c r="E121"/>
      <c r="F121"/>
      <c r="G121"/>
      <c r="H121"/>
      <c r="I121"/>
      <c r="J121"/>
      <c r="K121"/>
      <c r="L121"/>
    </row>
    <row r="122" spans="2:12" x14ac:dyDescent="0.2">
      <c r="B122"/>
      <c r="C122"/>
      <c r="D122"/>
      <c r="E122"/>
      <c r="F122"/>
      <c r="G122"/>
      <c r="H122"/>
      <c r="I122"/>
      <c r="J122"/>
      <c r="K122"/>
      <c r="L122"/>
    </row>
    <row r="123" spans="2:12" x14ac:dyDescent="0.2">
      <c r="B123"/>
      <c r="C123"/>
      <c r="D123"/>
      <c r="E123"/>
      <c r="F123"/>
      <c r="G123"/>
      <c r="H123"/>
      <c r="I123"/>
      <c r="J123"/>
      <c r="K123"/>
      <c r="L123"/>
    </row>
    <row r="124" spans="2:12" x14ac:dyDescent="0.2">
      <c r="B124"/>
      <c r="C124"/>
      <c r="D124"/>
      <c r="E124"/>
      <c r="F124"/>
      <c r="G124"/>
      <c r="H124"/>
      <c r="I124"/>
      <c r="J124"/>
      <c r="K124"/>
      <c r="L124"/>
    </row>
    <row r="125" spans="2:12" x14ac:dyDescent="0.2">
      <c r="B125"/>
      <c r="C125"/>
      <c r="D125"/>
      <c r="E125"/>
      <c r="F125"/>
      <c r="G125"/>
      <c r="H125"/>
      <c r="I125"/>
      <c r="J125"/>
      <c r="K125"/>
      <c r="L125"/>
    </row>
    <row r="126" spans="2:12" x14ac:dyDescent="0.2">
      <c r="B126"/>
      <c r="C126"/>
      <c r="D126"/>
      <c r="E126"/>
      <c r="F126"/>
      <c r="G126"/>
      <c r="H126"/>
      <c r="I126"/>
      <c r="J126"/>
      <c r="K126"/>
      <c r="L126"/>
    </row>
    <row r="127" spans="2:12" x14ac:dyDescent="0.2">
      <c r="B127"/>
      <c r="C127"/>
      <c r="D127"/>
      <c r="E127"/>
      <c r="F127"/>
      <c r="G127"/>
      <c r="H127"/>
      <c r="I127"/>
      <c r="J127"/>
      <c r="K127"/>
      <c r="L127"/>
    </row>
    <row r="128" spans="2:12" x14ac:dyDescent="0.2">
      <c r="B128"/>
      <c r="C128"/>
      <c r="D128"/>
      <c r="E128"/>
      <c r="F128"/>
      <c r="G128"/>
      <c r="H128"/>
      <c r="I128"/>
      <c r="J128"/>
      <c r="K128"/>
      <c r="L128"/>
    </row>
    <row r="129" spans="2:12" x14ac:dyDescent="0.2">
      <c r="B129"/>
      <c r="C129"/>
      <c r="D129"/>
      <c r="E129"/>
      <c r="F129"/>
      <c r="G129"/>
      <c r="H129"/>
      <c r="I129"/>
      <c r="J129"/>
      <c r="K129"/>
      <c r="L129"/>
    </row>
    <row r="130" spans="2:12" x14ac:dyDescent="0.2">
      <c r="B130"/>
      <c r="C130"/>
      <c r="D130"/>
      <c r="E130"/>
      <c r="F130"/>
      <c r="G130"/>
      <c r="H130"/>
      <c r="I130"/>
      <c r="J130"/>
      <c r="K130"/>
      <c r="L130"/>
    </row>
    <row r="131" spans="2:12" x14ac:dyDescent="0.2">
      <c r="B131"/>
      <c r="C131"/>
      <c r="D131"/>
      <c r="E131"/>
      <c r="F131"/>
      <c r="G131"/>
      <c r="H131"/>
      <c r="I131"/>
      <c r="J131"/>
      <c r="K131"/>
      <c r="L131"/>
    </row>
    <row r="132" spans="2:12" x14ac:dyDescent="0.2">
      <c r="B132"/>
      <c r="C132"/>
      <c r="D132"/>
      <c r="E132"/>
      <c r="F132"/>
      <c r="G132"/>
      <c r="H132"/>
      <c r="I132"/>
      <c r="J132"/>
      <c r="K132"/>
      <c r="L132"/>
    </row>
    <row r="133" spans="2:12" x14ac:dyDescent="0.2">
      <c r="B133"/>
      <c r="C133"/>
      <c r="D133"/>
      <c r="E133"/>
      <c r="F133"/>
      <c r="G133"/>
      <c r="H133"/>
      <c r="I133"/>
      <c r="J133"/>
      <c r="K133"/>
      <c r="L133"/>
    </row>
    <row r="134" spans="2:12" x14ac:dyDescent="0.2">
      <c r="B134"/>
      <c r="C134"/>
      <c r="D134"/>
      <c r="E134"/>
      <c r="F134"/>
      <c r="G134"/>
      <c r="H134"/>
      <c r="I134"/>
      <c r="J134"/>
      <c r="K134"/>
      <c r="L134"/>
    </row>
    <row r="135" spans="2:12" x14ac:dyDescent="0.2">
      <c r="B135"/>
      <c r="C135"/>
      <c r="D135"/>
      <c r="E135"/>
      <c r="F135"/>
      <c r="G135"/>
      <c r="H135"/>
      <c r="I135"/>
      <c r="J135"/>
      <c r="K135"/>
      <c r="L135"/>
    </row>
    <row r="136" spans="2:12" x14ac:dyDescent="0.2">
      <c r="B136"/>
      <c r="C136"/>
      <c r="D136"/>
      <c r="E136"/>
      <c r="F136"/>
      <c r="G136"/>
      <c r="H136"/>
      <c r="I136"/>
      <c r="J136"/>
      <c r="K136"/>
      <c r="L136"/>
    </row>
    <row r="137" spans="2:12" x14ac:dyDescent="0.2">
      <c r="B137"/>
      <c r="C137"/>
      <c r="D137"/>
      <c r="E137"/>
      <c r="F137"/>
      <c r="G137"/>
      <c r="H137"/>
      <c r="I137"/>
      <c r="J137"/>
      <c r="K137"/>
      <c r="L137"/>
    </row>
    <row r="138" spans="2:12" x14ac:dyDescent="0.2">
      <c r="B138"/>
      <c r="C138"/>
      <c r="D138"/>
      <c r="E138"/>
      <c r="F138"/>
      <c r="G138"/>
      <c r="H138"/>
      <c r="I138"/>
      <c r="J138"/>
      <c r="K138"/>
      <c r="L138"/>
    </row>
    <row r="139" spans="2:12" x14ac:dyDescent="0.2">
      <c r="B139"/>
      <c r="C139"/>
      <c r="D139"/>
      <c r="E139"/>
      <c r="F139"/>
      <c r="G139"/>
      <c r="H139"/>
      <c r="I139"/>
      <c r="J139"/>
      <c r="K139"/>
      <c r="L139"/>
    </row>
    <row r="140" spans="2:12" x14ac:dyDescent="0.2">
      <c r="B140"/>
      <c r="C140"/>
      <c r="D140"/>
      <c r="E140"/>
      <c r="F140"/>
      <c r="G140"/>
      <c r="H140"/>
      <c r="I140"/>
      <c r="J140"/>
      <c r="K140"/>
      <c r="L140"/>
    </row>
    <row r="141" spans="2:12" x14ac:dyDescent="0.2">
      <c r="B141"/>
      <c r="C141"/>
      <c r="D141"/>
      <c r="E141"/>
      <c r="F141"/>
      <c r="G141"/>
      <c r="H141"/>
      <c r="I141"/>
      <c r="J141"/>
      <c r="K141"/>
      <c r="L141"/>
    </row>
    <row r="142" spans="2:12" x14ac:dyDescent="0.2">
      <c r="B142"/>
      <c r="C142"/>
      <c r="D142"/>
      <c r="E142"/>
      <c r="F142"/>
      <c r="G142"/>
      <c r="H142"/>
      <c r="I142"/>
      <c r="J142"/>
      <c r="K142"/>
      <c r="L142"/>
    </row>
    <row r="143" spans="2:12" x14ac:dyDescent="0.2">
      <c r="B143"/>
      <c r="C143"/>
      <c r="D143"/>
      <c r="E143"/>
      <c r="F143"/>
      <c r="G143"/>
      <c r="H143"/>
      <c r="I143"/>
      <c r="J143"/>
      <c r="K143"/>
      <c r="L143"/>
    </row>
    <row r="144" spans="2:12" x14ac:dyDescent="0.2">
      <c r="B144"/>
      <c r="C144"/>
      <c r="D144"/>
      <c r="E144"/>
      <c r="F144"/>
      <c r="G144"/>
      <c r="H144"/>
      <c r="I144"/>
      <c r="J144"/>
      <c r="K144"/>
      <c r="L144"/>
    </row>
    <row r="145" spans="2:12" x14ac:dyDescent="0.2">
      <c r="B145"/>
      <c r="C145"/>
      <c r="D145"/>
      <c r="E145"/>
      <c r="F145"/>
      <c r="G145"/>
      <c r="H145"/>
      <c r="I145"/>
      <c r="J145"/>
      <c r="K145"/>
      <c r="L145"/>
    </row>
    <row r="146" spans="2:12" x14ac:dyDescent="0.2">
      <c r="B146"/>
      <c r="C146"/>
      <c r="D146"/>
      <c r="E146"/>
      <c r="F146"/>
      <c r="G146"/>
      <c r="H146"/>
      <c r="I146"/>
      <c r="J146"/>
      <c r="K146"/>
      <c r="L146"/>
    </row>
    <row r="147" spans="2:12" x14ac:dyDescent="0.2">
      <c r="B147"/>
      <c r="C147"/>
      <c r="D147"/>
      <c r="E147"/>
      <c r="F147"/>
      <c r="G147"/>
      <c r="H147"/>
      <c r="I147"/>
      <c r="J147"/>
      <c r="K147"/>
      <c r="L147"/>
    </row>
    <row r="148" spans="2:12" x14ac:dyDescent="0.2">
      <c r="B148"/>
      <c r="C148"/>
      <c r="D148"/>
      <c r="E148"/>
      <c r="F148"/>
      <c r="G148"/>
      <c r="H148"/>
      <c r="I148"/>
      <c r="J148"/>
      <c r="K148"/>
      <c r="L148"/>
    </row>
    <row r="149" spans="2:12" x14ac:dyDescent="0.2">
      <c r="B149"/>
      <c r="C149"/>
      <c r="D149"/>
      <c r="E149"/>
      <c r="F149"/>
      <c r="G149"/>
      <c r="H149"/>
      <c r="I149"/>
      <c r="J149"/>
      <c r="K149"/>
      <c r="L149"/>
    </row>
    <row r="150" spans="2:12" x14ac:dyDescent="0.2">
      <c r="B150"/>
      <c r="C150"/>
      <c r="D150"/>
      <c r="E150"/>
      <c r="F150"/>
      <c r="G150"/>
      <c r="H150"/>
      <c r="I150"/>
      <c r="J150"/>
      <c r="K150"/>
      <c r="L150"/>
    </row>
    <row r="151" spans="2:12" x14ac:dyDescent="0.2">
      <c r="B151"/>
      <c r="C151"/>
      <c r="D151"/>
      <c r="E151"/>
      <c r="F151"/>
      <c r="G151"/>
      <c r="H151"/>
      <c r="I151"/>
      <c r="J151"/>
      <c r="K151"/>
      <c r="L151"/>
    </row>
    <row r="152" spans="2:12" x14ac:dyDescent="0.2">
      <c r="B152"/>
      <c r="C152"/>
      <c r="D152"/>
      <c r="E152"/>
      <c r="F152"/>
      <c r="G152"/>
      <c r="H152"/>
      <c r="I152"/>
      <c r="J152"/>
      <c r="K152"/>
      <c r="L152"/>
    </row>
    <row r="153" spans="2:12" x14ac:dyDescent="0.2">
      <c r="B153"/>
      <c r="C153"/>
      <c r="D153"/>
      <c r="E153"/>
      <c r="F153"/>
      <c r="G153"/>
      <c r="H153"/>
      <c r="I153"/>
      <c r="J153"/>
      <c r="K153"/>
      <c r="L153"/>
    </row>
    <row r="154" spans="2:12" x14ac:dyDescent="0.2">
      <c r="B154"/>
      <c r="C154"/>
      <c r="D154"/>
      <c r="E154"/>
      <c r="F154"/>
      <c r="G154"/>
      <c r="H154"/>
      <c r="I154"/>
      <c r="J154"/>
      <c r="K154"/>
      <c r="L154"/>
    </row>
    <row r="155" spans="2:12" x14ac:dyDescent="0.2">
      <c r="B155"/>
      <c r="C155"/>
      <c r="D155"/>
      <c r="E155"/>
      <c r="F155"/>
      <c r="G155"/>
      <c r="H155"/>
      <c r="I155"/>
      <c r="J155"/>
      <c r="K155"/>
      <c r="L155"/>
    </row>
    <row r="156" spans="2:12" x14ac:dyDescent="0.2">
      <c r="B156"/>
      <c r="C156"/>
      <c r="D156"/>
      <c r="E156"/>
      <c r="F156"/>
      <c r="G156"/>
      <c r="H156"/>
      <c r="I156"/>
      <c r="J156"/>
      <c r="K156"/>
      <c r="L156"/>
    </row>
    <row r="157" spans="2:12" x14ac:dyDescent="0.2">
      <c r="B157"/>
      <c r="C157"/>
      <c r="D157"/>
      <c r="E157"/>
      <c r="F157"/>
      <c r="G157"/>
      <c r="H157"/>
      <c r="I157"/>
      <c r="J157"/>
      <c r="K157"/>
      <c r="L157"/>
    </row>
    <row r="158" spans="2:12" x14ac:dyDescent="0.2">
      <c r="B158"/>
      <c r="C158"/>
      <c r="D158"/>
      <c r="E158"/>
      <c r="F158"/>
      <c r="G158"/>
      <c r="H158"/>
      <c r="I158"/>
      <c r="J158"/>
      <c r="K158"/>
      <c r="L158"/>
    </row>
    <row r="159" spans="2:12" x14ac:dyDescent="0.2">
      <c r="B159"/>
      <c r="C159"/>
      <c r="D159"/>
      <c r="E159"/>
      <c r="F159"/>
      <c r="G159"/>
      <c r="H159"/>
      <c r="I159"/>
      <c r="J159"/>
      <c r="K159"/>
      <c r="L159"/>
    </row>
    <row r="160" spans="2:12" x14ac:dyDescent="0.2">
      <c r="B160"/>
      <c r="C160"/>
      <c r="D160"/>
      <c r="E160"/>
      <c r="F160"/>
      <c r="G160"/>
      <c r="H160"/>
      <c r="I160"/>
      <c r="J160"/>
      <c r="K160"/>
      <c r="L160"/>
    </row>
    <row r="161" spans="2:12" x14ac:dyDescent="0.2">
      <c r="B161"/>
      <c r="C161"/>
      <c r="D161"/>
      <c r="E161"/>
      <c r="F161"/>
      <c r="G161"/>
      <c r="H161"/>
      <c r="I161"/>
      <c r="J161"/>
      <c r="K161"/>
      <c r="L161"/>
    </row>
    <row r="162" spans="2:12" x14ac:dyDescent="0.2">
      <c r="B162"/>
      <c r="C162"/>
      <c r="D162"/>
      <c r="E162"/>
      <c r="F162"/>
      <c r="G162"/>
      <c r="H162"/>
      <c r="I162"/>
      <c r="J162"/>
      <c r="K162"/>
      <c r="L162"/>
    </row>
    <row r="163" spans="2:12" x14ac:dyDescent="0.2">
      <c r="B163"/>
      <c r="C163"/>
      <c r="D163"/>
      <c r="E163"/>
      <c r="F163"/>
      <c r="G163"/>
      <c r="H163"/>
      <c r="I163"/>
      <c r="J163"/>
      <c r="K163"/>
      <c r="L163"/>
    </row>
    <row r="164" spans="2:12" x14ac:dyDescent="0.2">
      <c r="B164"/>
      <c r="C164"/>
      <c r="D164"/>
      <c r="E164"/>
      <c r="F164"/>
      <c r="G164"/>
      <c r="H164"/>
      <c r="I164"/>
      <c r="J164"/>
      <c r="K164"/>
      <c r="L164"/>
    </row>
    <row r="165" spans="2:12" x14ac:dyDescent="0.2">
      <c r="B165"/>
      <c r="C165"/>
      <c r="D165"/>
      <c r="E165"/>
      <c r="F165"/>
      <c r="G165"/>
      <c r="H165"/>
      <c r="I165"/>
      <c r="J165"/>
      <c r="K165"/>
      <c r="L165"/>
    </row>
    <row r="166" spans="2:12" x14ac:dyDescent="0.2">
      <c r="B166"/>
      <c r="C166"/>
      <c r="D166"/>
      <c r="E166"/>
      <c r="F166"/>
      <c r="G166"/>
      <c r="H166"/>
      <c r="I166"/>
      <c r="J166"/>
      <c r="K166"/>
      <c r="L166"/>
    </row>
    <row r="167" spans="2:12" x14ac:dyDescent="0.2">
      <c r="B167"/>
      <c r="C167"/>
      <c r="D167"/>
      <c r="E167"/>
      <c r="F167"/>
      <c r="G167"/>
      <c r="H167"/>
      <c r="I167"/>
      <c r="J167"/>
      <c r="K167"/>
      <c r="L167"/>
    </row>
    <row r="168" spans="2:12" x14ac:dyDescent="0.2">
      <c r="B168"/>
      <c r="C168"/>
      <c r="D168"/>
      <c r="E168"/>
      <c r="F168"/>
      <c r="G168"/>
      <c r="H168"/>
      <c r="I168"/>
      <c r="J168"/>
      <c r="K168"/>
      <c r="L168"/>
    </row>
    <row r="169" spans="2:12" x14ac:dyDescent="0.2">
      <c r="B169"/>
      <c r="C169"/>
      <c r="D169"/>
      <c r="E169"/>
      <c r="F169"/>
      <c r="G169"/>
      <c r="H169"/>
      <c r="I169"/>
      <c r="J169"/>
      <c r="K169"/>
      <c r="L169"/>
    </row>
    <row r="170" spans="2:12" x14ac:dyDescent="0.2">
      <c r="B170"/>
      <c r="C170"/>
      <c r="D170"/>
      <c r="E170"/>
      <c r="F170"/>
      <c r="G170"/>
      <c r="H170"/>
      <c r="I170"/>
      <c r="J170"/>
      <c r="K170"/>
      <c r="L170"/>
    </row>
    <row r="171" spans="2:12" x14ac:dyDescent="0.2">
      <c r="B171"/>
      <c r="C171"/>
      <c r="D171"/>
      <c r="E171"/>
      <c r="F171"/>
      <c r="G171"/>
      <c r="H171"/>
      <c r="I171"/>
      <c r="J171"/>
      <c r="K171"/>
      <c r="L171"/>
    </row>
    <row r="172" spans="2:12" x14ac:dyDescent="0.2">
      <c r="B172"/>
      <c r="C172"/>
      <c r="D172"/>
      <c r="E172"/>
      <c r="F172"/>
      <c r="G172"/>
      <c r="H172"/>
      <c r="I172"/>
      <c r="J172"/>
      <c r="K172"/>
      <c r="L172"/>
    </row>
    <row r="173" spans="2:12" x14ac:dyDescent="0.2">
      <c r="B173"/>
      <c r="C173"/>
      <c r="D173"/>
      <c r="E173"/>
      <c r="F173"/>
      <c r="G173"/>
      <c r="H173"/>
      <c r="I173"/>
      <c r="J173"/>
      <c r="K173"/>
      <c r="L173"/>
    </row>
    <row r="174" spans="2:12" x14ac:dyDescent="0.2">
      <c r="B174"/>
      <c r="C174"/>
      <c r="D174"/>
      <c r="E174"/>
      <c r="F174"/>
      <c r="G174"/>
      <c r="H174"/>
      <c r="I174"/>
      <c r="J174"/>
      <c r="K174"/>
      <c r="L174"/>
    </row>
    <row r="175" spans="2:12" x14ac:dyDescent="0.2">
      <c r="B175"/>
      <c r="C175"/>
      <c r="D175"/>
      <c r="E175"/>
      <c r="F175"/>
      <c r="G175"/>
      <c r="H175"/>
      <c r="I175"/>
      <c r="J175"/>
      <c r="K175"/>
      <c r="L175"/>
    </row>
    <row r="176" spans="2:12" x14ac:dyDescent="0.2">
      <c r="B176"/>
      <c r="C176"/>
      <c r="D176"/>
      <c r="E176"/>
      <c r="F176"/>
      <c r="G176"/>
      <c r="H176"/>
      <c r="I176"/>
      <c r="J176"/>
      <c r="K176"/>
      <c r="L176"/>
    </row>
    <row r="177" spans="2:12" x14ac:dyDescent="0.2">
      <c r="B177"/>
      <c r="C177"/>
      <c r="D177"/>
      <c r="E177"/>
      <c r="F177"/>
      <c r="G177"/>
      <c r="H177"/>
      <c r="I177"/>
      <c r="J177"/>
      <c r="K177"/>
      <c r="L177"/>
    </row>
    <row r="178" spans="2:12" x14ac:dyDescent="0.2">
      <c r="B178"/>
      <c r="C178"/>
      <c r="D178"/>
      <c r="E178"/>
      <c r="F178"/>
      <c r="G178"/>
      <c r="H178"/>
      <c r="I178"/>
      <c r="J178"/>
      <c r="K178"/>
      <c r="L178"/>
    </row>
    <row r="179" spans="2:12" x14ac:dyDescent="0.2">
      <c r="B179"/>
      <c r="C179"/>
      <c r="D179"/>
      <c r="E179"/>
      <c r="F179"/>
      <c r="G179"/>
      <c r="H179"/>
      <c r="I179"/>
      <c r="J179"/>
      <c r="K179"/>
      <c r="L179"/>
    </row>
    <row r="180" spans="2:12" x14ac:dyDescent="0.2">
      <c r="B180"/>
      <c r="C180"/>
      <c r="D180"/>
      <c r="E180"/>
      <c r="F180"/>
      <c r="G180"/>
      <c r="H180"/>
      <c r="I180"/>
      <c r="J180"/>
      <c r="K180"/>
      <c r="L180"/>
    </row>
    <row r="181" spans="2:12" x14ac:dyDescent="0.2">
      <c r="B181"/>
      <c r="C181"/>
      <c r="D181"/>
      <c r="E181"/>
      <c r="F181"/>
      <c r="G181"/>
      <c r="H181"/>
      <c r="I181"/>
      <c r="J181"/>
      <c r="K181"/>
      <c r="L181"/>
    </row>
    <row r="182" spans="2:12" x14ac:dyDescent="0.2">
      <c r="B182"/>
      <c r="C182"/>
      <c r="D182"/>
      <c r="E182"/>
      <c r="F182"/>
      <c r="G182"/>
      <c r="H182"/>
      <c r="I182"/>
      <c r="J182"/>
      <c r="K182"/>
      <c r="L182"/>
    </row>
    <row r="183" spans="2:12" x14ac:dyDescent="0.2">
      <c r="B183"/>
      <c r="C183"/>
      <c r="D183"/>
      <c r="E183"/>
      <c r="F183"/>
      <c r="G183"/>
      <c r="H183"/>
      <c r="I183"/>
      <c r="J183"/>
      <c r="K183"/>
      <c r="L183"/>
    </row>
    <row r="184" spans="2:12" x14ac:dyDescent="0.2">
      <c r="B184"/>
      <c r="C184"/>
      <c r="D184"/>
      <c r="E184"/>
      <c r="F184"/>
      <c r="G184"/>
      <c r="H184"/>
      <c r="I184"/>
      <c r="J184"/>
      <c r="K184"/>
      <c r="L184"/>
    </row>
    <row r="185" spans="2:12" x14ac:dyDescent="0.2">
      <c r="B185"/>
      <c r="C185"/>
      <c r="D185"/>
      <c r="E185"/>
      <c r="F185"/>
      <c r="G185"/>
      <c r="H185"/>
      <c r="I185"/>
      <c r="J185"/>
      <c r="K185"/>
      <c r="L185"/>
    </row>
    <row r="186" spans="2:12" x14ac:dyDescent="0.2">
      <c r="B186"/>
      <c r="C186"/>
      <c r="D186"/>
      <c r="E186"/>
      <c r="F186"/>
      <c r="G186"/>
      <c r="H186"/>
      <c r="I186"/>
      <c r="J186"/>
      <c r="K186"/>
      <c r="L186"/>
    </row>
    <row r="187" spans="2:12" x14ac:dyDescent="0.2">
      <c r="B187"/>
      <c r="C187"/>
      <c r="D187"/>
      <c r="E187"/>
      <c r="F187"/>
      <c r="G187"/>
      <c r="H187"/>
      <c r="I187"/>
      <c r="J187"/>
      <c r="K187"/>
      <c r="L187"/>
    </row>
    <row r="188" spans="2:12" x14ac:dyDescent="0.2">
      <c r="B188"/>
      <c r="C188"/>
      <c r="D188"/>
      <c r="E188"/>
      <c r="F188"/>
      <c r="G188"/>
      <c r="H188"/>
      <c r="I188"/>
      <c r="J188"/>
      <c r="K188"/>
      <c r="L188"/>
    </row>
    <row r="189" spans="2:12" x14ac:dyDescent="0.2">
      <c r="B189"/>
      <c r="C189"/>
      <c r="D189"/>
      <c r="E189"/>
      <c r="F189"/>
      <c r="G189"/>
      <c r="H189"/>
      <c r="I189"/>
      <c r="J189"/>
      <c r="K189"/>
      <c r="L189"/>
    </row>
    <row r="190" spans="2:12" x14ac:dyDescent="0.2">
      <c r="B190"/>
      <c r="C190"/>
      <c r="D190"/>
      <c r="E190"/>
      <c r="F190"/>
      <c r="G190"/>
      <c r="H190"/>
      <c r="I190"/>
      <c r="J190"/>
      <c r="K190"/>
      <c r="L190"/>
    </row>
    <row r="191" spans="2:12" x14ac:dyDescent="0.2">
      <c r="B191"/>
      <c r="C191"/>
      <c r="D191"/>
      <c r="E191"/>
      <c r="F191"/>
      <c r="G191"/>
      <c r="H191"/>
      <c r="I191"/>
      <c r="J191"/>
      <c r="K191"/>
      <c r="L191"/>
    </row>
    <row r="192" spans="2:12" x14ac:dyDescent="0.2">
      <c r="B192"/>
      <c r="C192"/>
      <c r="D192"/>
      <c r="E192"/>
      <c r="F192"/>
      <c r="G192"/>
      <c r="H192"/>
      <c r="I192"/>
      <c r="J192"/>
      <c r="K192"/>
      <c r="L192"/>
    </row>
    <row r="193" spans="2:12" x14ac:dyDescent="0.2">
      <c r="B193"/>
      <c r="C193"/>
      <c r="D193"/>
      <c r="E193"/>
      <c r="F193"/>
      <c r="G193"/>
      <c r="H193"/>
      <c r="I193"/>
      <c r="J193"/>
      <c r="K193"/>
      <c r="L193"/>
    </row>
    <row r="194" spans="2:12" x14ac:dyDescent="0.2">
      <c r="B194"/>
      <c r="C194"/>
      <c r="D194"/>
      <c r="E194"/>
      <c r="F194"/>
      <c r="G194"/>
      <c r="H194"/>
      <c r="I194"/>
      <c r="J194"/>
      <c r="K194"/>
      <c r="L194"/>
    </row>
    <row r="195" spans="2:12" x14ac:dyDescent="0.2">
      <c r="B195"/>
      <c r="C195"/>
      <c r="D195"/>
      <c r="E195"/>
      <c r="F195"/>
      <c r="G195"/>
      <c r="H195"/>
      <c r="I195"/>
      <c r="J195"/>
      <c r="K195"/>
      <c r="L195"/>
    </row>
    <row r="196" spans="2:12" x14ac:dyDescent="0.2">
      <c r="B196"/>
      <c r="C196"/>
      <c r="D196"/>
      <c r="E196"/>
      <c r="F196"/>
      <c r="G196"/>
      <c r="H196"/>
      <c r="I196"/>
      <c r="J196"/>
      <c r="K196"/>
      <c r="L196"/>
    </row>
    <row r="197" spans="2:12" x14ac:dyDescent="0.2">
      <c r="B197"/>
      <c r="C197"/>
      <c r="D197"/>
      <c r="E197"/>
      <c r="F197"/>
      <c r="G197"/>
      <c r="H197"/>
      <c r="I197"/>
      <c r="J197"/>
      <c r="K197"/>
      <c r="L197"/>
    </row>
    <row r="198" spans="2:12" x14ac:dyDescent="0.2">
      <c r="B198"/>
      <c r="C198"/>
      <c r="D198"/>
      <c r="E198"/>
      <c r="F198"/>
      <c r="G198"/>
      <c r="H198"/>
      <c r="I198"/>
      <c r="J198"/>
      <c r="K198"/>
      <c r="L198"/>
    </row>
    <row r="199" spans="2:12" x14ac:dyDescent="0.2">
      <c r="B199"/>
      <c r="C199"/>
      <c r="D199"/>
      <c r="E199"/>
      <c r="F199"/>
      <c r="G199"/>
      <c r="H199"/>
      <c r="I199"/>
      <c r="J199"/>
      <c r="K199"/>
      <c r="L199"/>
    </row>
    <row r="200" spans="2:12" x14ac:dyDescent="0.2">
      <c r="B200"/>
      <c r="C200"/>
      <c r="D200"/>
      <c r="E200"/>
      <c r="F200"/>
      <c r="G200"/>
      <c r="H200"/>
      <c r="I200"/>
      <c r="J200"/>
      <c r="K200"/>
      <c r="L200"/>
    </row>
    <row r="201" spans="2:12" x14ac:dyDescent="0.2">
      <c r="B201"/>
      <c r="C201"/>
      <c r="D201"/>
      <c r="E201"/>
      <c r="F201"/>
      <c r="G201"/>
      <c r="H201"/>
      <c r="I201"/>
      <c r="J201"/>
      <c r="K201"/>
      <c r="L201"/>
    </row>
    <row r="202" spans="2:12" x14ac:dyDescent="0.2">
      <c r="B202"/>
      <c r="C202"/>
      <c r="D202"/>
      <c r="E202"/>
      <c r="F202"/>
      <c r="G202"/>
      <c r="H202"/>
      <c r="I202"/>
      <c r="J202"/>
      <c r="K202"/>
      <c r="L202"/>
    </row>
    <row r="203" spans="2:12" x14ac:dyDescent="0.2">
      <c r="B203"/>
      <c r="C203"/>
      <c r="D203"/>
      <c r="E203"/>
      <c r="F203"/>
      <c r="G203"/>
      <c r="H203"/>
      <c r="I203"/>
      <c r="J203"/>
      <c r="K203"/>
      <c r="L203"/>
    </row>
    <row r="204" spans="2:12" x14ac:dyDescent="0.2">
      <c r="B204"/>
      <c r="C204"/>
      <c r="D204"/>
      <c r="E204"/>
      <c r="F204"/>
      <c r="G204"/>
      <c r="H204"/>
      <c r="I204"/>
      <c r="J204"/>
      <c r="K204"/>
      <c r="L204"/>
    </row>
  </sheetData>
  <mergeCells count="13">
    <mergeCell ref="C6:N7"/>
    <mergeCell ref="A1:P1"/>
    <mergeCell ref="A2:P2"/>
    <mergeCell ref="A3:P3"/>
    <mergeCell ref="A4:P4"/>
    <mergeCell ref="N5:P5"/>
    <mergeCell ref="O8:Q8"/>
    <mergeCell ref="C8:D8"/>
    <mergeCell ref="E8:F8"/>
    <mergeCell ref="G8:H8"/>
    <mergeCell ref="I8:J8"/>
    <mergeCell ref="K8:L8"/>
    <mergeCell ref="M8:N8"/>
  </mergeCells>
  <pageMargins left="0.7" right="0.7" top="0.75" bottom="0.75" header="0.3" footer="0.3"/>
  <pageSetup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1"/>
  <sheetViews>
    <sheetView zoomScaleNormal="100" workbookViewId="0">
      <selection sqref="A1:P1"/>
    </sheetView>
  </sheetViews>
  <sheetFormatPr defaultRowHeight="12.75" x14ac:dyDescent="0.2"/>
  <cols>
    <col min="1" max="1" width="2.28515625" style="363" customWidth="1"/>
    <col min="2" max="2" width="17" style="363" customWidth="1"/>
    <col min="3" max="3" width="15.7109375" style="363" customWidth="1"/>
    <col min="4" max="4" width="2.5703125" style="363" customWidth="1"/>
    <col min="5" max="5" width="15.85546875" style="363" customWidth="1"/>
    <col min="6" max="6" width="2.5703125" style="363" customWidth="1"/>
    <col min="7" max="7" width="15.85546875" style="363" customWidth="1"/>
    <col min="8" max="8" width="1.7109375" style="363" customWidth="1"/>
    <col min="9" max="9" width="15.7109375" style="363" customWidth="1"/>
    <col min="10" max="10" width="1.7109375" style="363" customWidth="1"/>
    <col min="11" max="11" width="15.7109375" style="363" customWidth="1"/>
    <col min="12" max="12" width="1.7109375" style="363" customWidth="1"/>
    <col min="13" max="13" width="16.85546875" customWidth="1"/>
    <col min="14" max="14" width="1.7109375" customWidth="1"/>
    <col min="15" max="15" width="16.42578125" customWidth="1"/>
    <col min="16" max="16" width="9.7109375" customWidth="1"/>
    <col min="17" max="17" width="2.7109375" customWidth="1"/>
    <col min="19" max="19" width="17.5703125" style="412" bestFit="1" customWidth="1"/>
    <col min="20" max="20" width="9.140625" style="528"/>
  </cols>
  <sheetData>
    <row r="1" spans="1:20" s="363" customFormat="1" ht="5.0999999999999996" customHeight="1" x14ac:dyDescent="0.2">
      <c r="A1" s="2757"/>
      <c r="B1" s="2758"/>
      <c r="C1" s="2758"/>
      <c r="D1" s="2758"/>
      <c r="E1" s="2758"/>
      <c r="F1" s="2758"/>
      <c r="G1" s="2758"/>
      <c r="H1" s="2758"/>
      <c r="I1" s="2758"/>
      <c r="J1" s="2758"/>
      <c r="K1" s="2758"/>
      <c r="L1" s="2758"/>
      <c r="M1" s="2758"/>
      <c r="N1" s="2758"/>
      <c r="O1" s="2758"/>
      <c r="P1" s="2758"/>
      <c r="Q1" s="499"/>
      <c r="S1" s="463"/>
      <c r="T1" s="513"/>
    </row>
    <row r="2" spans="1:20" s="73" customFormat="1" ht="23.25" x14ac:dyDescent="0.2">
      <c r="A2" s="2736" t="s">
        <v>231</v>
      </c>
      <c r="B2" s="2722"/>
      <c r="C2" s="2722"/>
      <c r="D2" s="2722"/>
      <c r="E2" s="2722"/>
      <c r="F2" s="2722"/>
      <c r="G2" s="2722"/>
      <c r="H2" s="2722"/>
      <c r="I2" s="2722"/>
      <c r="J2" s="2722"/>
      <c r="K2" s="2722"/>
      <c r="L2" s="2722"/>
      <c r="M2" s="2722"/>
      <c r="N2" s="2722"/>
      <c r="O2" s="2722"/>
      <c r="P2" s="2722"/>
      <c r="Q2" s="316"/>
      <c r="S2" s="461"/>
      <c r="T2" s="514"/>
    </row>
    <row r="3" spans="1:20" s="88" customFormat="1" ht="20.25" x14ac:dyDescent="0.2">
      <c r="A3" s="2681" t="s">
        <v>878</v>
      </c>
      <c r="B3" s="2682"/>
      <c r="C3" s="2682"/>
      <c r="D3" s="2682"/>
      <c r="E3" s="2682"/>
      <c r="F3" s="2682"/>
      <c r="G3" s="2682"/>
      <c r="H3" s="2682"/>
      <c r="I3" s="2682"/>
      <c r="J3" s="2682"/>
      <c r="K3" s="2682"/>
      <c r="L3" s="2682"/>
      <c r="M3" s="2682"/>
      <c r="N3" s="2682"/>
      <c r="O3" s="2682"/>
      <c r="P3" s="2682"/>
      <c r="Q3" s="115"/>
      <c r="S3" s="381"/>
      <c r="T3" s="515"/>
    </row>
    <row r="4" spans="1:20" s="88" customFormat="1" ht="20.25" x14ac:dyDescent="0.2">
      <c r="A4" s="2681" t="s">
        <v>88</v>
      </c>
      <c r="B4" s="2682"/>
      <c r="C4" s="2682"/>
      <c r="D4" s="2682"/>
      <c r="E4" s="2682"/>
      <c r="F4" s="2682"/>
      <c r="G4" s="2682"/>
      <c r="H4" s="2682"/>
      <c r="I4" s="2682"/>
      <c r="J4" s="2682"/>
      <c r="K4" s="2682"/>
      <c r="L4" s="2682"/>
      <c r="M4" s="2682"/>
      <c r="N4" s="2682"/>
      <c r="O4" s="2682"/>
      <c r="P4" s="2682"/>
      <c r="Q4" s="115"/>
      <c r="S4" s="381"/>
      <c r="T4" s="515"/>
    </row>
    <row r="5" spans="1:20" s="69" customFormat="1" ht="6" customHeight="1" x14ac:dyDescent="0.2">
      <c r="A5" s="317"/>
      <c r="B5" s="318"/>
      <c r="C5" s="319"/>
      <c r="D5" s="319"/>
      <c r="E5" s="319"/>
      <c r="F5" s="319"/>
      <c r="G5" s="319"/>
      <c r="H5" s="319"/>
      <c r="I5" s="319"/>
      <c r="J5" s="319"/>
      <c r="K5" s="319"/>
      <c r="L5" s="319"/>
      <c r="M5" s="319"/>
      <c r="N5" s="2726"/>
      <c r="O5" s="2726"/>
      <c r="P5" s="2726"/>
      <c r="Q5" s="320"/>
      <c r="S5" s="516"/>
      <c r="T5" s="517"/>
    </row>
    <row r="6" spans="1:20" s="69" customFormat="1" ht="15.75" customHeight="1" x14ac:dyDescent="0.2">
      <c r="A6" s="321"/>
      <c r="B6" s="322"/>
      <c r="C6" s="2730" t="s">
        <v>228</v>
      </c>
      <c r="D6" s="2731"/>
      <c r="E6" s="2731"/>
      <c r="F6" s="2731"/>
      <c r="G6" s="2731"/>
      <c r="H6" s="2731"/>
      <c r="I6" s="2731"/>
      <c r="J6" s="2731"/>
      <c r="K6" s="2731"/>
      <c r="L6" s="2731"/>
      <c r="M6" s="2731"/>
      <c r="N6" s="2731"/>
      <c r="O6" s="323"/>
      <c r="P6" s="324"/>
      <c r="Q6" s="325"/>
      <c r="S6" s="516"/>
      <c r="T6" s="517"/>
    </row>
    <row r="7" spans="1:20" s="69" customFormat="1" ht="15.75" customHeight="1" x14ac:dyDescent="0.2">
      <c r="A7" s="2729"/>
      <c r="B7" s="2712"/>
      <c r="C7" s="2732"/>
      <c r="D7" s="2733"/>
      <c r="E7" s="2733"/>
      <c r="F7" s="2733"/>
      <c r="G7" s="2733"/>
      <c r="H7" s="2733"/>
      <c r="I7" s="2733"/>
      <c r="J7" s="2733"/>
      <c r="K7" s="2733"/>
      <c r="L7" s="2733"/>
      <c r="M7" s="2733"/>
      <c r="N7" s="2733"/>
      <c r="O7" s="328"/>
      <c r="P7" s="329"/>
      <c r="Q7" s="330"/>
      <c r="S7" s="516"/>
      <c r="T7" s="517"/>
    </row>
    <row r="8" spans="1:20" s="69" customFormat="1" ht="15.75" customHeight="1" x14ac:dyDescent="0.2">
      <c r="A8" s="2729" t="s">
        <v>78</v>
      </c>
      <c r="B8" s="2712"/>
      <c r="C8" s="2753" t="s">
        <v>816</v>
      </c>
      <c r="D8" s="2754"/>
      <c r="E8" s="2754" t="s">
        <v>229</v>
      </c>
      <c r="F8" s="2754"/>
      <c r="G8" s="2754" t="s">
        <v>222</v>
      </c>
      <c r="H8" s="2754"/>
      <c r="I8" s="2754" t="s">
        <v>223</v>
      </c>
      <c r="J8" s="2754"/>
      <c r="K8" s="2754" t="s">
        <v>224</v>
      </c>
      <c r="L8" s="2754"/>
      <c r="M8" s="2754" t="s">
        <v>230</v>
      </c>
      <c r="N8" s="2754"/>
      <c r="O8" s="2708" t="s">
        <v>89</v>
      </c>
      <c r="P8" s="2709"/>
      <c r="Q8" s="2728"/>
      <c r="S8" s="516"/>
      <c r="T8" s="517"/>
    </row>
    <row r="9" spans="1:20" s="69" customFormat="1" ht="9.9499999999999993" customHeight="1" x14ac:dyDescent="0.2">
      <c r="A9" s="332"/>
      <c r="B9" s="95"/>
      <c r="C9" s="333"/>
      <c r="D9" s="95"/>
      <c r="E9" s="95"/>
      <c r="F9" s="95"/>
      <c r="G9" s="95"/>
      <c r="H9" s="95"/>
      <c r="I9" s="95"/>
      <c r="J9" s="95"/>
      <c r="K9" s="95"/>
      <c r="L9" s="95"/>
      <c r="M9" s="95"/>
      <c r="N9" s="95"/>
      <c r="O9" s="334"/>
      <c r="P9" s="335"/>
      <c r="Q9" s="336"/>
      <c r="S9" s="516"/>
      <c r="T9" s="517"/>
    </row>
    <row r="10" spans="1:20" s="69" customFormat="1" ht="9.9499999999999993" customHeight="1" x14ac:dyDescent="0.2">
      <c r="A10" s="364"/>
      <c r="B10" s="365"/>
      <c r="C10" s="366"/>
      <c r="D10" s="367"/>
      <c r="E10" s="367"/>
      <c r="F10" s="367"/>
      <c r="G10" s="367"/>
      <c r="H10" s="367"/>
      <c r="I10" s="367"/>
      <c r="J10" s="367"/>
      <c r="K10" s="367"/>
      <c r="L10" s="367"/>
      <c r="M10" s="367"/>
      <c r="N10" s="367"/>
      <c r="O10" s="368"/>
      <c r="P10" s="367"/>
      <c r="Q10" s="369"/>
      <c r="S10" s="516"/>
      <c r="T10" s="517"/>
    </row>
    <row r="11" spans="1:20" s="88" customFormat="1" ht="24.95" customHeight="1" x14ac:dyDescent="0.2">
      <c r="A11" s="370"/>
      <c r="B11" s="502" t="s">
        <v>114</v>
      </c>
      <c r="C11" s="518">
        <v>10500637.23</v>
      </c>
      <c r="D11" s="504"/>
      <c r="E11" s="519">
        <v>26435645.329999998</v>
      </c>
      <c r="F11" s="506"/>
      <c r="G11" s="519">
        <v>122694865.77</v>
      </c>
      <c r="H11" s="506"/>
      <c r="I11" s="519">
        <v>92575001</v>
      </c>
      <c r="J11" s="506"/>
      <c r="K11" s="520" t="s">
        <v>130</v>
      </c>
      <c r="L11" s="506"/>
      <c r="M11" s="520" t="s">
        <v>130</v>
      </c>
      <c r="N11" s="506"/>
      <c r="O11" s="377">
        <f>SUM(C11:M11)</f>
        <v>252206149.32999998</v>
      </c>
      <c r="P11" s="378">
        <f>+O11/O$21</f>
        <v>5.4013019071042752E-3</v>
      </c>
      <c r="Q11" s="379"/>
      <c r="S11" s="521"/>
      <c r="T11" s="515"/>
    </row>
    <row r="12" spans="1:20" s="88" customFormat="1" ht="24.95" customHeight="1" x14ac:dyDescent="0.2">
      <c r="A12" s="370"/>
      <c r="B12" s="502" t="s">
        <v>115</v>
      </c>
      <c r="C12" s="503">
        <v>14656453.09</v>
      </c>
      <c r="D12" s="504"/>
      <c r="E12" s="505">
        <v>43603693.479999997</v>
      </c>
      <c r="F12" s="506"/>
      <c r="G12" s="507">
        <v>241453003.12</v>
      </c>
      <c r="H12" s="506"/>
      <c r="I12" s="507">
        <v>443942741</v>
      </c>
      <c r="J12" s="506"/>
      <c r="K12" s="508" t="s">
        <v>130</v>
      </c>
      <c r="L12" s="506"/>
      <c r="M12" s="508" t="s">
        <v>130</v>
      </c>
      <c r="N12" s="506"/>
      <c r="O12" s="522">
        <f>SUM(C12:M12)</f>
        <v>743655890.69000006</v>
      </c>
      <c r="P12" s="378">
        <f t="shared" ref="P12:P20" si="0">+O12/O$21</f>
        <v>1.5926296766688063E-2</v>
      </c>
      <c r="Q12" s="379"/>
      <c r="S12" s="521"/>
      <c r="T12" s="515"/>
    </row>
    <row r="13" spans="1:20" s="88" customFormat="1" ht="24.95" customHeight="1" x14ac:dyDescent="0.2">
      <c r="A13" s="370"/>
      <c r="B13" s="502" t="s">
        <v>116</v>
      </c>
      <c r="C13" s="503">
        <v>10395183.9</v>
      </c>
      <c r="D13" s="504"/>
      <c r="E13" s="505">
        <v>48393525.299999997</v>
      </c>
      <c r="F13" s="506"/>
      <c r="G13" s="507">
        <v>305384721.42000002</v>
      </c>
      <c r="H13" s="506"/>
      <c r="I13" s="507">
        <v>354600414.04000002</v>
      </c>
      <c r="J13" s="506"/>
      <c r="K13" s="523">
        <v>738503990.80999994</v>
      </c>
      <c r="L13" s="519"/>
      <c r="M13" s="523">
        <v>244441167.69</v>
      </c>
      <c r="N13" s="506"/>
      <c r="O13" s="522">
        <f t="shared" ref="O13:O20" si="1">SUM(C13:M13)</f>
        <v>1701719003.1600001</v>
      </c>
      <c r="P13" s="378">
        <f t="shared" si="0"/>
        <v>3.6444385363090609E-2</v>
      </c>
      <c r="Q13" s="379"/>
      <c r="S13" s="521"/>
      <c r="T13" s="515"/>
    </row>
    <row r="14" spans="1:20" s="88" customFormat="1" ht="24.95" customHeight="1" x14ac:dyDescent="0.2">
      <c r="A14" s="370"/>
      <c r="B14" s="502" t="s">
        <v>117</v>
      </c>
      <c r="C14" s="503">
        <v>18144608.219999999</v>
      </c>
      <c r="D14" s="504"/>
      <c r="E14" s="507">
        <v>80295375.939999998</v>
      </c>
      <c r="F14" s="506"/>
      <c r="G14" s="507">
        <v>565528731.16999996</v>
      </c>
      <c r="H14" s="506"/>
      <c r="I14" s="507">
        <v>870001122.37</v>
      </c>
      <c r="J14" s="506"/>
      <c r="K14" s="507">
        <v>62798864.109999999</v>
      </c>
      <c r="L14" s="506"/>
      <c r="M14" s="507">
        <v>1245201265.5</v>
      </c>
      <c r="N14" s="506"/>
      <c r="O14" s="522">
        <f t="shared" si="1"/>
        <v>2841969967.3099995</v>
      </c>
      <c r="P14" s="378">
        <f t="shared" si="0"/>
        <v>6.0864248731220962E-2</v>
      </c>
      <c r="Q14" s="379"/>
      <c r="S14" s="521"/>
      <c r="T14" s="515"/>
    </row>
    <row r="15" spans="1:20" s="88" customFormat="1" ht="24.95" customHeight="1" x14ac:dyDescent="0.2">
      <c r="A15" s="370"/>
      <c r="B15" s="502" t="s">
        <v>118</v>
      </c>
      <c r="C15" s="386">
        <v>16544893.85</v>
      </c>
      <c r="D15" s="504"/>
      <c r="E15" s="507">
        <v>63599765.689999998</v>
      </c>
      <c r="F15" s="506"/>
      <c r="G15" s="507">
        <v>317889580.91000003</v>
      </c>
      <c r="H15" s="506"/>
      <c r="I15" s="507">
        <v>253389483.53</v>
      </c>
      <c r="J15" s="506"/>
      <c r="K15" s="507">
        <v>131429424.2</v>
      </c>
      <c r="L15" s="506"/>
      <c r="M15" s="508" t="s">
        <v>130</v>
      </c>
      <c r="N15" s="506"/>
      <c r="O15" s="522">
        <f t="shared" si="1"/>
        <v>782853148.18000007</v>
      </c>
      <c r="P15" s="378">
        <f t="shared" si="0"/>
        <v>1.6765753783086874E-2</v>
      </c>
      <c r="Q15" s="379"/>
      <c r="S15" s="521"/>
      <c r="T15" s="515"/>
    </row>
    <row r="16" spans="1:20" s="88" customFormat="1" ht="24.95" customHeight="1" x14ac:dyDescent="0.2">
      <c r="A16" s="370"/>
      <c r="B16" s="502" t="s">
        <v>185</v>
      </c>
      <c r="C16" s="386">
        <v>23798512.710000001</v>
      </c>
      <c r="D16" s="504"/>
      <c r="E16" s="507">
        <v>135337759.31</v>
      </c>
      <c r="F16" s="506"/>
      <c r="G16" s="507">
        <v>1305976270.5</v>
      </c>
      <c r="H16" s="506"/>
      <c r="I16" s="507">
        <v>2682411819.4000001</v>
      </c>
      <c r="J16" s="506"/>
      <c r="K16" s="507">
        <v>3222950881.0999999</v>
      </c>
      <c r="L16" s="506"/>
      <c r="M16" s="507">
        <v>7415208084.3000002</v>
      </c>
      <c r="N16" s="506"/>
      <c r="O16" s="522">
        <f t="shared" si="1"/>
        <v>14785683327.32</v>
      </c>
      <c r="P16" s="378">
        <f t="shared" si="0"/>
        <v>0.31665341929945484</v>
      </c>
      <c r="Q16" s="379"/>
      <c r="S16" s="521"/>
      <c r="T16" s="515"/>
    </row>
    <row r="17" spans="1:20" s="88" customFormat="1" ht="24.95" customHeight="1" x14ac:dyDescent="0.2">
      <c r="A17" s="370"/>
      <c r="B17" s="502" t="s">
        <v>186</v>
      </c>
      <c r="C17" s="386">
        <v>43211918.890000001</v>
      </c>
      <c r="D17" s="504"/>
      <c r="E17" s="507">
        <v>148206522.02000001</v>
      </c>
      <c r="F17" s="506"/>
      <c r="G17" s="507">
        <v>1026277251.8</v>
      </c>
      <c r="H17" s="506"/>
      <c r="I17" s="507">
        <v>1580149803.8</v>
      </c>
      <c r="J17" s="506"/>
      <c r="K17" s="507">
        <v>810518471.24000001</v>
      </c>
      <c r="L17" s="506"/>
      <c r="M17" s="507">
        <v>19316044481</v>
      </c>
      <c r="N17" s="506"/>
      <c r="O17" s="522">
        <f t="shared" si="1"/>
        <v>22924408448.75</v>
      </c>
      <c r="P17" s="378">
        <f t="shared" si="0"/>
        <v>0.49095413177834885</v>
      </c>
      <c r="Q17" s="379"/>
      <c r="S17" s="521"/>
      <c r="T17" s="515"/>
    </row>
    <row r="18" spans="1:20" s="88" customFormat="1" ht="24.95" customHeight="1" x14ac:dyDescent="0.2">
      <c r="A18" s="370"/>
      <c r="B18" s="502">
        <v>2010</v>
      </c>
      <c r="C18" s="386">
        <v>10049433.050000001</v>
      </c>
      <c r="D18" s="504"/>
      <c r="E18" s="507">
        <v>72920612.400000006</v>
      </c>
      <c r="F18" s="506"/>
      <c r="G18" s="507">
        <v>385343479.13</v>
      </c>
      <c r="H18" s="506"/>
      <c r="I18" s="507">
        <v>427399831.86000001</v>
      </c>
      <c r="J18" s="506"/>
      <c r="K18" s="507">
        <v>334640249.26999998</v>
      </c>
      <c r="L18" s="506"/>
      <c r="M18" s="508" t="s">
        <v>130</v>
      </c>
      <c r="N18" s="506"/>
      <c r="O18" s="522">
        <f t="shared" ref="O18:O19" si="2">SUM(C18:M18)</f>
        <v>1230353605.71</v>
      </c>
      <c r="P18" s="378">
        <f t="shared" ref="P18:P19" si="3">+O18/O$21</f>
        <v>2.6349521193627611E-2</v>
      </c>
      <c r="Q18" s="379"/>
      <c r="S18" s="521"/>
      <c r="T18" s="515"/>
    </row>
    <row r="19" spans="1:20" s="88" customFormat="1" ht="24.95" customHeight="1" x14ac:dyDescent="0.2">
      <c r="A19" s="370"/>
      <c r="B19" s="502">
        <v>2011</v>
      </c>
      <c r="C19" s="386">
        <v>13864258.68</v>
      </c>
      <c r="D19" s="504" t="s">
        <v>86</v>
      </c>
      <c r="E19" s="507">
        <v>45084630.189999998</v>
      </c>
      <c r="F19" s="506"/>
      <c r="G19" s="507">
        <v>207562338.77000001</v>
      </c>
      <c r="H19" s="506"/>
      <c r="I19" s="507">
        <v>413598311.20999998</v>
      </c>
      <c r="J19" s="506"/>
      <c r="K19" s="507">
        <v>11381545.15</v>
      </c>
      <c r="L19" s="506"/>
      <c r="M19" s="508" t="s">
        <v>130</v>
      </c>
      <c r="N19" s="506"/>
      <c r="O19" s="522">
        <f t="shared" si="2"/>
        <v>691491084</v>
      </c>
      <c r="P19" s="378">
        <f t="shared" si="3"/>
        <v>1.4809123888045219E-2</v>
      </c>
      <c r="Q19" s="379"/>
      <c r="S19" s="521"/>
      <c r="T19" s="515"/>
    </row>
    <row r="20" spans="1:20" s="88" customFormat="1" ht="24.95" customHeight="1" x14ac:dyDescent="0.2">
      <c r="A20" s="370"/>
      <c r="B20" s="502">
        <v>2012</v>
      </c>
      <c r="C20" s="386">
        <v>5724655</v>
      </c>
      <c r="D20" s="504"/>
      <c r="E20" s="507">
        <v>43931976.270000003</v>
      </c>
      <c r="F20" s="506"/>
      <c r="G20" s="507">
        <v>287779833.31</v>
      </c>
      <c r="H20" s="506"/>
      <c r="I20" s="507">
        <v>286472793.70999998</v>
      </c>
      <c r="J20" s="506"/>
      <c r="K20" s="507">
        <v>115335046.90000001</v>
      </c>
      <c r="L20" s="506"/>
      <c r="M20" s="508" t="s">
        <v>130</v>
      </c>
      <c r="N20" s="506"/>
      <c r="O20" s="522">
        <f t="shared" si="1"/>
        <v>739244305.18999994</v>
      </c>
      <c r="P20" s="378">
        <f t="shared" si="0"/>
        <v>1.5831817289332712E-2</v>
      </c>
      <c r="Q20" s="379"/>
      <c r="S20" s="521"/>
      <c r="T20" s="515"/>
    </row>
    <row r="21" spans="1:20" s="88" customFormat="1" ht="24.95" customHeight="1" x14ac:dyDescent="0.2">
      <c r="A21" s="370"/>
      <c r="B21" s="502" t="s">
        <v>119</v>
      </c>
      <c r="C21" s="524">
        <f>SUM(C11:C$20)</f>
        <v>166890554.62</v>
      </c>
      <c r="D21" s="523" t="s">
        <v>86</v>
      </c>
      <c r="E21" s="520">
        <f t="shared" ref="E21:M21" si="4">SUM(E11:E20)</f>
        <v>707809505.93000007</v>
      </c>
      <c r="F21" s="523" t="s">
        <v>86</v>
      </c>
      <c r="G21" s="520">
        <f t="shared" si="4"/>
        <v>4765890075.9000015</v>
      </c>
      <c r="H21" s="523" t="s">
        <v>86</v>
      </c>
      <c r="I21" s="520">
        <f t="shared" si="4"/>
        <v>7404541321.9200001</v>
      </c>
      <c r="J21" s="523" t="s">
        <v>86</v>
      </c>
      <c r="K21" s="520">
        <f t="shared" si="4"/>
        <v>5427558472.7799988</v>
      </c>
      <c r="L21" s="523" t="s">
        <v>86</v>
      </c>
      <c r="M21" s="520">
        <f t="shared" si="4"/>
        <v>28220894998.489998</v>
      </c>
      <c r="N21" s="519"/>
      <c r="O21" s="377">
        <f>SUM(O11:O20)</f>
        <v>46693584929.639999</v>
      </c>
      <c r="P21" s="378">
        <v>1</v>
      </c>
      <c r="Q21" s="379"/>
      <c r="S21" s="521"/>
      <c r="T21" s="515"/>
    </row>
    <row r="22" spans="1:20" s="88" customFormat="1" ht="24.75" customHeight="1" x14ac:dyDescent="0.2">
      <c r="A22" s="370"/>
      <c r="B22" s="502" t="s">
        <v>187</v>
      </c>
      <c r="C22" s="509">
        <f>+C21/O$21</f>
        <v>3.5741645211323616E-3</v>
      </c>
      <c r="D22" s="510"/>
      <c r="E22" s="510">
        <f>+E21/$O$21</f>
        <v>1.5158602771591844E-2</v>
      </c>
      <c r="F22" s="510"/>
      <c r="G22" s="510">
        <f>+G21/$O$21</f>
        <v>0.10206734143633349</v>
      </c>
      <c r="H22" s="510"/>
      <c r="I22" s="510">
        <f>+I21/$O$21</f>
        <v>0.15857727208303876</v>
      </c>
      <c r="J22" s="510"/>
      <c r="K22" s="510">
        <f>+K21/$O$21</f>
        <v>0.11623777615187372</v>
      </c>
      <c r="L22" s="510"/>
      <c r="M22" s="510">
        <f>+M21/$O$21</f>
        <v>0.6043848430360298</v>
      </c>
      <c r="N22" s="510"/>
      <c r="O22" s="525">
        <v>1</v>
      </c>
      <c r="P22" s="378"/>
      <c r="Q22" s="379"/>
      <c r="S22" s="526"/>
      <c r="T22" s="515"/>
    </row>
    <row r="23" spans="1:20" s="363" customFormat="1" ht="5.0999999999999996" customHeight="1" x14ac:dyDescent="0.2">
      <c r="A23" s="351"/>
      <c r="B23" s="353"/>
      <c r="C23" s="352"/>
      <c r="D23" s="353"/>
      <c r="E23" s="353"/>
      <c r="F23" s="353"/>
      <c r="G23" s="353"/>
      <c r="H23" s="353"/>
      <c r="I23" s="353"/>
      <c r="J23" s="353"/>
      <c r="K23" s="353"/>
      <c r="L23" s="353"/>
      <c r="M23" s="353"/>
      <c r="N23" s="353"/>
      <c r="O23" s="455"/>
      <c r="P23" s="353"/>
      <c r="Q23" s="456"/>
      <c r="S23" s="463"/>
      <c r="T23" s="513"/>
    </row>
    <row r="24" spans="1:20" x14ac:dyDescent="0.2">
      <c r="A24" s="357"/>
      <c r="B24" s="357"/>
      <c r="C24" s="527"/>
      <c r="D24" s="437"/>
      <c r="E24" s="527"/>
      <c r="F24" s="437"/>
      <c r="G24" s="527"/>
      <c r="H24" s="437"/>
      <c r="I24" s="527"/>
      <c r="J24" s="437"/>
      <c r="K24" s="527"/>
      <c r="L24" s="437"/>
      <c r="M24" s="527"/>
      <c r="N24" s="437"/>
      <c r="O24" s="527"/>
      <c r="P24" s="1"/>
      <c r="Q24" s="1"/>
    </row>
    <row r="25" spans="1:20" x14ac:dyDescent="0.2">
      <c r="A25" s="360" t="s">
        <v>875</v>
      </c>
      <c r="B25" s="360"/>
      <c r="C25" s="438"/>
      <c r="D25" s="438"/>
      <c r="E25" s="438"/>
      <c r="F25" s="438"/>
      <c r="G25" s="438"/>
      <c r="H25" s="438"/>
      <c r="I25" s="438"/>
      <c r="J25" s="438"/>
      <c r="K25" s="438"/>
      <c r="L25" s="438"/>
      <c r="M25" s="529"/>
      <c r="N25" s="1"/>
      <c r="O25" s="1"/>
      <c r="P25" s="1"/>
      <c r="Q25" s="1"/>
    </row>
    <row r="26" spans="1:20" x14ac:dyDescent="0.2">
      <c r="A26" s="361" t="s">
        <v>188</v>
      </c>
      <c r="B26" s="360"/>
      <c r="C26" s="438"/>
      <c r="D26" s="438"/>
      <c r="E26" s="438"/>
      <c r="F26" s="438"/>
      <c r="G26" s="438"/>
      <c r="H26" s="438"/>
      <c r="I26" s="438"/>
      <c r="J26" s="438"/>
      <c r="K26" s="438"/>
      <c r="L26" s="438"/>
      <c r="M26" s="1"/>
      <c r="N26" s="1"/>
      <c r="O26" s="1"/>
      <c r="P26" s="1"/>
      <c r="Q26" s="1"/>
    </row>
    <row r="27" spans="1:20" x14ac:dyDescent="0.2">
      <c r="A27" s="360" t="s">
        <v>131</v>
      </c>
      <c r="B27" s="357"/>
      <c r="C27" s="357"/>
      <c r="D27" s="357"/>
      <c r="E27" s="357"/>
      <c r="F27" s="357"/>
      <c r="G27" s="357"/>
      <c r="H27" s="357"/>
      <c r="I27" s="357"/>
      <c r="J27" s="357"/>
      <c r="K27" s="357"/>
      <c r="L27" s="357"/>
    </row>
    <row r="28" spans="1:20" x14ac:dyDescent="0.2">
      <c r="A28" s="360"/>
    </row>
    <row r="31" spans="1:20" x14ac:dyDescent="0.2">
      <c r="C31" s="530"/>
      <c r="E31" s="530"/>
      <c r="G31" s="530"/>
      <c r="I31" s="530"/>
      <c r="K31" s="530"/>
      <c r="M31" s="530"/>
      <c r="O31" s="530"/>
      <c r="P31" s="513"/>
    </row>
  </sheetData>
  <mergeCells count="15">
    <mergeCell ref="C6:N7"/>
    <mergeCell ref="A7:B7"/>
    <mergeCell ref="A1:P1"/>
    <mergeCell ref="A2:P2"/>
    <mergeCell ref="A3:P3"/>
    <mergeCell ref="A4:P4"/>
    <mergeCell ref="N5:P5"/>
    <mergeCell ref="M8:N8"/>
    <mergeCell ref="O8:Q8"/>
    <mergeCell ref="A8:B8"/>
    <mergeCell ref="C8:D8"/>
    <mergeCell ref="E8:F8"/>
    <mergeCell ref="G8:H8"/>
    <mergeCell ref="I8:J8"/>
    <mergeCell ref="K8:L8"/>
  </mergeCells>
  <pageMargins left="0.7"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6"/>
  <sheetViews>
    <sheetView zoomScaleNormal="100" workbookViewId="0"/>
  </sheetViews>
  <sheetFormatPr defaultRowHeight="12.75" x14ac:dyDescent="0.2"/>
  <cols>
    <col min="1" max="1" width="2.28515625" style="363" customWidth="1"/>
    <col min="2" max="2" width="17" style="363" customWidth="1"/>
    <col min="3" max="3" width="10.7109375" style="363" customWidth="1"/>
    <col min="4" max="4" width="6.7109375" style="363" customWidth="1"/>
    <col min="5" max="5" width="10.7109375" style="363" customWidth="1"/>
    <col min="6" max="6" width="6.7109375" style="363" customWidth="1"/>
    <col min="7" max="7" width="10.7109375" style="363" customWidth="1"/>
    <col min="8" max="8" width="6.7109375" style="363" customWidth="1"/>
    <col min="9" max="9" width="10.7109375" style="363" customWidth="1"/>
    <col min="10" max="10" width="6.7109375" style="363" customWidth="1"/>
    <col min="11" max="11" width="10.7109375" style="363" customWidth="1"/>
    <col min="12" max="12" width="6.7109375" style="363" customWidth="1"/>
    <col min="13" max="13" width="10.7109375" customWidth="1"/>
    <col min="14" max="14" width="4.7109375" customWidth="1"/>
  </cols>
  <sheetData>
    <row r="1" spans="1:16" s="363" customFormat="1" ht="5.0999999999999996" customHeight="1" x14ac:dyDescent="0.2">
      <c r="A1" s="314"/>
      <c r="B1" s="315"/>
      <c r="C1" s="315"/>
      <c r="D1" s="315"/>
      <c r="E1" s="315"/>
      <c r="F1" s="315"/>
      <c r="G1" s="315"/>
      <c r="H1" s="315"/>
      <c r="I1" s="315"/>
      <c r="J1" s="315"/>
      <c r="K1" s="315"/>
      <c r="L1" s="315"/>
      <c r="M1" s="67"/>
      <c r="N1" s="68"/>
    </row>
    <row r="2" spans="1:16" s="73" customFormat="1" ht="23.25" x14ac:dyDescent="0.2">
      <c r="A2" s="2736" t="s">
        <v>232</v>
      </c>
      <c r="B2" s="2722"/>
      <c r="C2" s="2722"/>
      <c r="D2" s="2722"/>
      <c r="E2" s="2722"/>
      <c r="F2" s="2722"/>
      <c r="G2" s="2722"/>
      <c r="H2" s="2722"/>
      <c r="I2" s="2722"/>
      <c r="J2" s="2722"/>
      <c r="K2" s="2722"/>
      <c r="L2" s="2722"/>
      <c r="M2" s="2722"/>
      <c r="N2" s="2737"/>
    </row>
    <row r="3" spans="1:16" s="88" customFormat="1" ht="20.25" x14ac:dyDescent="0.2">
      <c r="A3" s="2681" t="s">
        <v>937</v>
      </c>
      <c r="B3" s="2682"/>
      <c r="C3" s="2682"/>
      <c r="D3" s="2682"/>
      <c r="E3" s="2682"/>
      <c r="F3" s="2682"/>
      <c r="G3" s="2682"/>
      <c r="H3" s="2682"/>
      <c r="I3" s="2682"/>
      <c r="J3" s="2682"/>
      <c r="K3" s="2682"/>
      <c r="L3" s="2682"/>
      <c r="M3" s="2682"/>
      <c r="N3" s="2738"/>
    </row>
    <row r="4" spans="1:16" s="88" customFormat="1" ht="20.25" x14ac:dyDescent="0.2">
      <c r="A4" s="2681" t="s">
        <v>88</v>
      </c>
      <c r="B4" s="2682"/>
      <c r="C4" s="2682"/>
      <c r="D4" s="2682"/>
      <c r="E4" s="2682"/>
      <c r="F4" s="2682"/>
      <c r="G4" s="2682"/>
      <c r="H4" s="2682"/>
      <c r="I4" s="2682"/>
      <c r="J4" s="2682"/>
      <c r="K4" s="2682"/>
      <c r="L4" s="2682"/>
      <c r="M4" s="2682"/>
      <c r="N4" s="2738"/>
    </row>
    <row r="5" spans="1:16" s="69" customFormat="1" ht="6" customHeight="1" x14ac:dyDescent="0.2">
      <c r="A5" s="317"/>
      <c r="B5" s="318"/>
      <c r="C5" s="319"/>
      <c r="D5" s="319"/>
      <c r="E5" s="319"/>
      <c r="F5" s="319"/>
      <c r="G5" s="319"/>
      <c r="H5" s="319"/>
      <c r="I5" s="319"/>
      <c r="J5" s="319"/>
      <c r="K5" s="319"/>
      <c r="L5" s="319"/>
      <c r="M5" s="319"/>
      <c r="N5" s="442"/>
    </row>
    <row r="6" spans="1:16" s="69" customFormat="1" ht="12.75" customHeight="1" x14ac:dyDescent="0.2">
      <c r="A6" s="321"/>
      <c r="B6" s="322"/>
      <c r="C6" s="2745" t="s">
        <v>180</v>
      </c>
      <c r="D6" s="2746"/>
      <c r="E6" s="2746"/>
      <c r="F6" s="2746"/>
      <c r="G6" s="2746"/>
      <c r="H6" s="2746"/>
      <c r="I6" s="2746"/>
      <c r="J6" s="2746"/>
      <c r="K6" s="2746"/>
      <c r="L6" s="2746"/>
      <c r="M6" s="531"/>
      <c r="N6" s="532"/>
      <c r="O6" s="413"/>
    </row>
    <row r="7" spans="1:16" s="69" customFormat="1" ht="12.75" customHeight="1" x14ac:dyDescent="0.2">
      <c r="A7" s="321"/>
      <c r="B7" s="322"/>
      <c r="C7" s="2747"/>
      <c r="D7" s="2748"/>
      <c r="E7" s="2748"/>
      <c r="F7" s="2748"/>
      <c r="G7" s="2748"/>
      <c r="H7" s="2748"/>
      <c r="I7" s="2748"/>
      <c r="J7" s="2748"/>
      <c r="K7" s="2748"/>
      <c r="L7" s="2748"/>
      <c r="M7" s="533"/>
      <c r="N7" s="534"/>
      <c r="O7" s="413"/>
    </row>
    <row r="8" spans="1:16" s="69" customFormat="1" ht="12.75" customHeight="1" x14ac:dyDescent="0.2">
      <c r="A8" s="471" t="s">
        <v>218</v>
      </c>
      <c r="B8" s="472"/>
      <c r="C8" s="2713" t="s">
        <v>198</v>
      </c>
      <c r="D8" s="2714"/>
      <c r="E8" s="2714"/>
      <c r="F8" s="2714"/>
      <c r="G8" s="2714"/>
      <c r="H8" s="2714"/>
      <c r="I8" s="2714"/>
      <c r="J8" s="2714"/>
      <c r="K8" s="2714" t="s">
        <v>199</v>
      </c>
      <c r="L8" s="2714"/>
      <c r="M8" s="533"/>
      <c r="N8" s="534"/>
      <c r="O8" s="413"/>
    </row>
    <row r="9" spans="1:16" s="69" customFormat="1" ht="12.75" customHeight="1" x14ac:dyDescent="0.2">
      <c r="A9" s="471" t="s">
        <v>221</v>
      </c>
      <c r="B9" s="472"/>
      <c r="C9" s="2713" t="s">
        <v>201</v>
      </c>
      <c r="D9" s="2714"/>
      <c r="E9" s="2714" t="s">
        <v>210</v>
      </c>
      <c r="F9" s="2714"/>
      <c r="G9" s="2714" t="s">
        <v>211</v>
      </c>
      <c r="H9" s="2714"/>
      <c r="I9" s="2714" t="s">
        <v>212</v>
      </c>
      <c r="J9" s="2714"/>
      <c r="K9" s="2714" t="s">
        <v>202</v>
      </c>
      <c r="L9" s="2714"/>
      <c r="M9" s="2742" t="s">
        <v>89</v>
      </c>
      <c r="N9" s="2743"/>
      <c r="O9" s="413"/>
    </row>
    <row r="10" spans="1:16" s="69" customFormat="1" ht="9.9499999999999993" customHeight="1" x14ac:dyDescent="0.2">
      <c r="A10" s="332"/>
      <c r="B10" s="95"/>
      <c r="C10" s="333"/>
      <c r="D10" s="95"/>
      <c r="E10" s="95"/>
      <c r="F10" s="95"/>
      <c r="G10" s="95"/>
      <c r="H10" s="95"/>
      <c r="I10" s="95"/>
      <c r="J10" s="95"/>
      <c r="K10" s="95"/>
      <c r="L10" s="95"/>
      <c r="M10" s="535"/>
      <c r="N10" s="536"/>
      <c r="O10" s="413"/>
    </row>
    <row r="11" spans="1:16" s="69" customFormat="1" ht="9.9499999999999993" customHeight="1" x14ac:dyDescent="0.2">
      <c r="A11" s="364"/>
      <c r="B11" s="365"/>
      <c r="C11" s="366"/>
      <c r="D11" s="367"/>
      <c r="E11" s="367"/>
      <c r="F11" s="367"/>
      <c r="G11" s="367"/>
      <c r="H11" s="367"/>
      <c r="I11" s="367"/>
      <c r="J11" s="367"/>
      <c r="K11" s="367"/>
      <c r="L11" s="367"/>
      <c r="M11" s="368"/>
      <c r="N11" s="369"/>
      <c r="O11" s="413"/>
    </row>
    <row r="12" spans="1:16" s="88" customFormat="1" ht="24.95" customHeight="1" x14ac:dyDescent="0.2">
      <c r="A12" s="370"/>
      <c r="B12" s="502" t="s">
        <v>816</v>
      </c>
      <c r="C12" s="401">
        <v>1211</v>
      </c>
      <c r="D12" s="504"/>
      <c r="E12" s="375">
        <v>22</v>
      </c>
      <c r="F12" s="506"/>
      <c r="G12" s="508" t="s">
        <v>203</v>
      </c>
      <c r="H12" s="506"/>
      <c r="I12" s="508" t="s">
        <v>203</v>
      </c>
      <c r="J12" s="506"/>
      <c r="K12" s="508" t="s">
        <v>203</v>
      </c>
      <c r="L12" s="506"/>
      <c r="M12" s="403">
        <f t="shared" ref="M12:M17" si="0">SUM(C12:K12)</f>
        <v>1233</v>
      </c>
      <c r="N12" s="453"/>
      <c r="O12" s="73"/>
      <c r="P12" s="405"/>
    </row>
    <row r="13" spans="1:16" s="88" customFormat="1" ht="24.95" customHeight="1" x14ac:dyDescent="0.2">
      <c r="A13" s="370"/>
      <c r="B13" s="502" t="s">
        <v>229</v>
      </c>
      <c r="C13" s="401">
        <v>1301</v>
      </c>
      <c r="D13" s="504"/>
      <c r="E13" s="375">
        <v>203</v>
      </c>
      <c r="F13" s="506"/>
      <c r="G13" s="508" t="s">
        <v>203</v>
      </c>
      <c r="H13" s="506"/>
      <c r="I13" s="508" t="s">
        <v>203</v>
      </c>
      <c r="J13" s="506"/>
      <c r="K13" s="508" t="s">
        <v>203</v>
      </c>
      <c r="L13" s="506"/>
      <c r="M13" s="403">
        <f t="shared" si="0"/>
        <v>1504</v>
      </c>
      <c r="N13" s="453"/>
      <c r="O13" s="73"/>
      <c r="P13" s="405"/>
    </row>
    <row r="14" spans="1:16" s="88" customFormat="1" ht="24.95" customHeight="1" x14ac:dyDescent="0.2">
      <c r="A14" s="370"/>
      <c r="B14" s="502" t="s">
        <v>222</v>
      </c>
      <c r="C14" s="401">
        <v>527</v>
      </c>
      <c r="D14" s="504"/>
      <c r="E14" s="375">
        <v>785</v>
      </c>
      <c r="F14" s="506"/>
      <c r="G14" s="375">
        <v>106</v>
      </c>
      <c r="H14" s="506"/>
      <c r="I14" s="508" t="s">
        <v>203</v>
      </c>
      <c r="J14" s="506"/>
      <c r="K14" s="508" t="s">
        <v>203</v>
      </c>
      <c r="L14" s="506"/>
      <c r="M14" s="403">
        <f t="shared" si="0"/>
        <v>1418</v>
      </c>
      <c r="N14" s="453"/>
      <c r="O14" s="73"/>
      <c r="P14" s="405"/>
    </row>
    <row r="15" spans="1:16" s="88" customFormat="1" ht="24.95" customHeight="1" x14ac:dyDescent="0.2">
      <c r="A15" s="370"/>
      <c r="B15" s="502" t="s">
        <v>223</v>
      </c>
      <c r="C15" s="401">
        <v>8</v>
      </c>
      <c r="D15" s="504"/>
      <c r="E15" s="375">
        <v>56</v>
      </c>
      <c r="F15" s="506"/>
      <c r="G15" s="375">
        <v>147</v>
      </c>
      <c r="H15" s="506"/>
      <c r="I15" s="375">
        <v>12</v>
      </c>
      <c r="J15" s="506"/>
      <c r="K15" s="508" t="s">
        <v>203</v>
      </c>
      <c r="L15" s="506"/>
      <c r="M15" s="403">
        <f t="shared" si="0"/>
        <v>223</v>
      </c>
      <c r="N15" s="453"/>
      <c r="O15" s="73"/>
      <c r="P15" s="405"/>
    </row>
    <row r="16" spans="1:16" s="88" customFormat="1" ht="24.95" customHeight="1" x14ac:dyDescent="0.2">
      <c r="A16" s="370"/>
      <c r="B16" s="502" t="s">
        <v>224</v>
      </c>
      <c r="C16" s="386" t="s">
        <v>203</v>
      </c>
      <c r="D16" s="504"/>
      <c r="E16" s="375">
        <v>1</v>
      </c>
      <c r="F16" s="506"/>
      <c r="G16" s="375">
        <v>16</v>
      </c>
      <c r="H16" s="506"/>
      <c r="I16" s="375">
        <v>18</v>
      </c>
      <c r="J16" s="506"/>
      <c r="K16" s="508" t="s">
        <v>203</v>
      </c>
      <c r="L16" s="506"/>
      <c r="M16" s="403">
        <f t="shared" si="0"/>
        <v>35</v>
      </c>
      <c r="N16" s="453"/>
      <c r="O16" s="73"/>
      <c r="P16" s="405"/>
    </row>
    <row r="17" spans="1:16" s="88" customFormat="1" ht="24.95" customHeight="1" x14ac:dyDescent="0.2">
      <c r="A17" s="370"/>
      <c r="B17" s="502" t="s">
        <v>225</v>
      </c>
      <c r="C17" s="386">
        <v>1</v>
      </c>
      <c r="D17" s="504"/>
      <c r="E17" s="508" t="s">
        <v>203</v>
      </c>
      <c r="F17" s="506"/>
      <c r="G17" s="375">
        <v>6</v>
      </c>
      <c r="H17" s="506"/>
      <c r="I17" s="375">
        <v>18</v>
      </c>
      <c r="J17" s="506"/>
      <c r="K17" s="375">
        <v>9</v>
      </c>
      <c r="L17" s="506"/>
      <c r="M17" s="403">
        <f t="shared" si="0"/>
        <v>34</v>
      </c>
      <c r="N17" s="453"/>
      <c r="O17" s="73"/>
      <c r="P17" s="405"/>
    </row>
    <row r="18" spans="1:16" s="88" customFormat="1" ht="24.95" customHeight="1" x14ac:dyDescent="0.2">
      <c r="A18" s="370"/>
      <c r="B18" s="502" t="s">
        <v>119</v>
      </c>
      <c r="C18" s="401">
        <f>SUM(C12:C17)</f>
        <v>3048</v>
      </c>
      <c r="D18" s="504"/>
      <c r="E18" s="375">
        <f>SUM(E12:E17)</f>
        <v>1067</v>
      </c>
      <c r="F18" s="506"/>
      <c r="G18" s="375">
        <f>SUM(G12:G17)</f>
        <v>275</v>
      </c>
      <c r="H18" s="506"/>
      <c r="I18" s="375">
        <f>SUM(I12:I17)</f>
        <v>48</v>
      </c>
      <c r="J18" s="506"/>
      <c r="K18" s="375">
        <f>SUM(K12:K17)</f>
        <v>9</v>
      </c>
      <c r="L18" s="506"/>
      <c r="M18" s="401">
        <f>SUM(M12:M17)</f>
        <v>4447</v>
      </c>
      <c r="N18" s="453"/>
      <c r="O18" s="73"/>
      <c r="P18" s="405"/>
    </row>
    <row r="19" spans="1:16" s="363" customFormat="1" ht="5.0999999999999996" customHeight="1" x14ac:dyDescent="0.2">
      <c r="A19" s="351"/>
      <c r="B19" s="353"/>
      <c r="C19" s="352"/>
      <c r="D19" s="353"/>
      <c r="E19" s="353"/>
      <c r="F19" s="353"/>
      <c r="G19" s="353"/>
      <c r="H19" s="353"/>
      <c r="I19" s="353"/>
      <c r="J19" s="353"/>
      <c r="K19" s="353"/>
      <c r="L19" s="353"/>
      <c r="M19" s="455"/>
      <c r="N19" s="456"/>
      <c r="O19" s="436"/>
    </row>
    <row r="20" spans="1:16" x14ac:dyDescent="0.2">
      <c r="A20" s="357"/>
      <c r="B20" s="357"/>
      <c r="C20" s="437"/>
      <c r="D20" s="437"/>
      <c r="E20" s="437"/>
      <c r="F20" s="437"/>
      <c r="G20" s="437"/>
      <c r="H20" s="437"/>
      <c r="I20" s="437"/>
      <c r="J20" s="437"/>
      <c r="K20" s="437"/>
      <c r="L20" s="437"/>
      <c r="M20" s="437"/>
      <c r="N20" s="437"/>
      <c r="O20" s="1"/>
    </row>
    <row r="21" spans="1:16" x14ac:dyDescent="0.2">
      <c r="A21" s="360" t="s">
        <v>920</v>
      </c>
      <c r="B21" s="360"/>
      <c r="C21" s="360"/>
      <c r="D21" s="360"/>
      <c r="E21" s="360"/>
      <c r="F21" s="360"/>
      <c r="G21" s="360"/>
      <c r="H21" s="360"/>
      <c r="I21" s="360"/>
      <c r="J21" s="360"/>
      <c r="K21" s="360"/>
      <c r="L21" s="360"/>
      <c r="M21" s="457"/>
    </row>
    <row r="22" spans="1:16" x14ac:dyDescent="0.2">
      <c r="A22" s="361" t="s">
        <v>208</v>
      </c>
      <c r="B22" s="360"/>
      <c r="C22" s="360"/>
      <c r="D22" s="360"/>
      <c r="E22" s="360"/>
      <c r="F22" s="360"/>
      <c r="G22" s="360"/>
      <c r="H22" s="360"/>
      <c r="I22" s="360"/>
      <c r="J22" s="360"/>
      <c r="K22" s="360"/>
      <c r="L22" s="360"/>
    </row>
    <row r="23" spans="1:16" x14ac:dyDescent="0.2">
      <c r="A23" s="362"/>
      <c r="B23" s="357"/>
      <c r="C23" s="357"/>
      <c r="D23" s="357"/>
      <c r="E23" s="357"/>
      <c r="F23" s="357"/>
      <c r="G23" s="357"/>
      <c r="H23" s="357"/>
      <c r="I23" s="357"/>
      <c r="J23" s="357"/>
      <c r="K23" s="357"/>
      <c r="L23" s="357"/>
    </row>
    <row r="24" spans="1:16" x14ac:dyDescent="0.2">
      <c r="A24" s="360"/>
      <c r="B24" s="360"/>
      <c r="C24" s="360"/>
      <c r="D24" s="360"/>
      <c r="E24" s="360"/>
      <c r="F24" s="360"/>
      <c r="G24" s="360"/>
      <c r="H24" s="360"/>
      <c r="I24" s="360"/>
      <c r="J24" s="360"/>
      <c r="K24" s="360"/>
      <c r="L24" s="360"/>
    </row>
    <row r="26" spans="1:16" x14ac:dyDescent="0.2">
      <c r="C26" s="409"/>
      <c r="E26" s="409"/>
      <c r="G26" s="409"/>
      <c r="I26" s="409"/>
      <c r="K26" s="409"/>
      <c r="M26" s="409"/>
    </row>
  </sheetData>
  <mergeCells count="15">
    <mergeCell ref="M9:N9"/>
    <mergeCell ref="A2:N2"/>
    <mergeCell ref="A3:N3"/>
    <mergeCell ref="A4:N4"/>
    <mergeCell ref="C6:L7"/>
    <mergeCell ref="C8:D8"/>
    <mergeCell ref="E8:F8"/>
    <mergeCell ref="G8:H8"/>
    <mergeCell ref="I8:J8"/>
    <mergeCell ref="K8:L8"/>
    <mergeCell ref="C9:D9"/>
    <mergeCell ref="E9:F9"/>
    <mergeCell ref="G9:H9"/>
    <mergeCell ref="I9:J9"/>
    <mergeCell ref="K9:L9"/>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7"/>
  <sheetViews>
    <sheetView zoomScaleNormal="100" workbookViewId="0"/>
  </sheetViews>
  <sheetFormatPr defaultRowHeight="12.75" x14ac:dyDescent="0.2"/>
  <cols>
    <col min="1" max="1" width="2.28515625" style="363" customWidth="1"/>
    <col min="2" max="2" width="17" style="363" customWidth="1"/>
    <col min="3" max="3" width="15.7109375" style="363" customWidth="1"/>
    <col min="4" max="4" width="6.7109375" style="363" customWidth="1"/>
    <col min="5" max="5" width="15.85546875" style="363" customWidth="1"/>
    <col min="6" max="6" width="6.7109375" style="363" customWidth="1"/>
    <col min="7" max="7" width="15.85546875" style="363" customWidth="1"/>
    <col min="8" max="8" width="6.7109375" style="363" customWidth="1"/>
    <col min="9" max="9" width="15.7109375" style="363" customWidth="1"/>
    <col min="10" max="10" width="6.7109375" style="363" customWidth="1"/>
    <col min="11" max="11" width="15.7109375" style="363" customWidth="1"/>
    <col min="12" max="12" width="6.7109375" style="363" customWidth="1"/>
    <col min="13" max="13" width="15.7109375" customWidth="1"/>
    <col min="14" max="14" width="4.7109375" customWidth="1"/>
    <col min="16" max="16" width="13.85546875" bestFit="1" customWidth="1"/>
  </cols>
  <sheetData>
    <row r="1" spans="1:18" s="363" customFormat="1" ht="5.0999999999999996" customHeight="1" x14ac:dyDescent="0.2">
      <c r="A1" s="314"/>
      <c r="B1" s="315"/>
      <c r="C1" s="315"/>
      <c r="D1" s="315"/>
      <c r="E1" s="315"/>
      <c r="F1" s="315"/>
      <c r="G1" s="315"/>
      <c r="H1" s="315"/>
      <c r="I1" s="315"/>
      <c r="J1" s="315"/>
      <c r="K1" s="315"/>
      <c r="L1" s="315"/>
      <c r="M1" s="67"/>
      <c r="N1" s="68"/>
    </row>
    <row r="2" spans="1:18" s="73" customFormat="1" ht="23.25" x14ac:dyDescent="0.2">
      <c r="A2" s="2736" t="s">
        <v>233</v>
      </c>
      <c r="B2" s="2722"/>
      <c r="C2" s="2722"/>
      <c r="D2" s="2722"/>
      <c r="E2" s="2722"/>
      <c r="F2" s="2722"/>
      <c r="G2" s="2722"/>
      <c r="H2" s="2722"/>
      <c r="I2" s="2722"/>
      <c r="J2" s="2722"/>
      <c r="K2" s="2722"/>
      <c r="L2" s="2722"/>
      <c r="M2" s="2722"/>
      <c r="N2" s="2737"/>
    </row>
    <row r="3" spans="1:18" s="88" customFormat="1" ht="20.25" x14ac:dyDescent="0.2">
      <c r="A3" s="2681" t="s">
        <v>938</v>
      </c>
      <c r="B3" s="2682"/>
      <c r="C3" s="2682"/>
      <c r="D3" s="2682"/>
      <c r="E3" s="2682"/>
      <c r="F3" s="2682"/>
      <c r="G3" s="2682"/>
      <c r="H3" s="2682"/>
      <c r="I3" s="2682"/>
      <c r="J3" s="2682"/>
      <c r="K3" s="2682"/>
      <c r="L3" s="2682"/>
      <c r="M3" s="2682"/>
      <c r="N3" s="2738"/>
    </row>
    <row r="4" spans="1:18" s="88" customFormat="1" ht="20.25" x14ac:dyDescent="0.2">
      <c r="A4" s="2681" t="s">
        <v>88</v>
      </c>
      <c r="B4" s="2682"/>
      <c r="C4" s="2682"/>
      <c r="D4" s="2682"/>
      <c r="E4" s="2682"/>
      <c r="F4" s="2682"/>
      <c r="G4" s="2682"/>
      <c r="H4" s="2682"/>
      <c r="I4" s="2682"/>
      <c r="J4" s="2682"/>
      <c r="K4" s="2682"/>
      <c r="L4" s="2682"/>
      <c r="M4" s="2682"/>
      <c r="N4" s="2738"/>
    </row>
    <row r="5" spans="1:18" s="69" customFormat="1" ht="6" customHeight="1" x14ac:dyDescent="0.2">
      <c r="A5" s="317"/>
      <c r="B5" s="318"/>
      <c r="C5" s="319"/>
      <c r="D5" s="319"/>
      <c r="E5" s="319"/>
      <c r="F5" s="319"/>
      <c r="G5" s="319"/>
      <c r="H5" s="319"/>
      <c r="I5" s="319"/>
      <c r="J5" s="319"/>
      <c r="K5" s="319"/>
      <c r="L5" s="319"/>
      <c r="M5" s="319"/>
      <c r="N5" s="442"/>
    </row>
    <row r="6" spans="1:18" s="69" customFormat="1" ht="15.75" x14ac:dyDescent="0.2">
      <c r="A6" s="321"/>
      <c r="B6" s="322"/>
      <c r="C6" s="2745" t="s">
        <v>180</v>
      </c>
      <c r="D6" s="2746"/>
      <c r="E6" s="2746"/>
      <c r="F6" s="2746"/>
      <c r="G6" s="2746"/>
      <c r="H6" s="2746"/>
      <c r="I6" s="2746"/>
      <c r="J6" s="2746"/>
      <c r="K6" s="2746"/>
      <c r="L6" s="2746"/>
      <c r="M6" s="531"/>
      <c r="N6" s="532"/>
      <c r="O6" s="413"/>
      <c r="P6" s="413"/>
      <c r="Q6" s="413"/>
      <c r="R6" s="413"/>
    </row>
    <row r="7" spans="1:18" s="69" customFormat="1" ht="15.75" x14ac:dyDescent="0.2">
      <c r="A7" s="321"/>
      <c r="B7" s="322"/>
      <c r="C7" s="2747"/>
      <c r="D7" s="2748"/>
      <c r="E7" s="2748"/>
      <c r="F7" s="2748"/>
      <c r="G7" s="2748"/>
      <c r="H7" s="2748"/>
      <c r="I7" s="2748"/>
      <c r="J7" s="2748"/>
      <c r="K7" s="2748"/>
      <c r="L7" s="2748"/>
      <c r="M7" s="533"/>
      <c r="N7" s="534"/>
      <c r="O7" s="413"/>
      <c r="P7" s="413"/>
      <c r="Q7" s="413"/>
      <c r="R7" s="413"/>
    </row>
    <row r="8" spans="1:18" s="69" customFormat="1" ht="15.75" x14ac:dyDescent="0.2">
      <c r="A8" s="471" t="s">
        <v>218</v>
      </c>
      <c r="B8" s="472"/>
      <c r="C8" s="2713" t="s">
        <v>198</v>
      </c>
      <c r="D8" s="2714"/>
      <c r="E8" s="2714"/>
      <c r="F8" s="2714"/>
      <c r="G8" s="2714"/>
      <c r="H8" s="2714"/>
      <c r="I8" s="2714"/>
      <c r="J8" s="2714"/>
      <c r="K8" s="2714" t="s">
        <v>199</v>
      </c>
      <c r="L8" s="2714"/>
      <c r="M8" s="533"/>
      <c r="N8" s="534"/>
      <c r="O8" s="413"/>
      <c r="P8" s="413"/>
      <c r="Q8" s="413"/>
      <c r="R8" s="413"/>
    </row>
    <row r="9" spans="1:18" s="69" customFormat="1" x14ac:dyDescent="0.2">
      <c r="A9" s="471" t="s">
        <v>221</v>
      </c>
      <c r="B9" s="472"/>
      <c r="C9" s="2713" t="s">
        <v>201</v>
      </c>
      <c r="D9" s="2714"/>
      <c r="E9" s="2714" t="s">
        <v>210</v>
      </c>
      <c r="F9" s="2714"/>
      <c r="G9" s="2714" t="s">
        <v>211</v>
      </c>
      <c r="H9" s="2714"/>
      <c r="I9" s="2714" t="s">
        <v>212</v>
      </c>
      <c r="J9" s="2714"/>
      <c r="K9" s="2714" t="s">
        <v>202</v>
      </c>
      <c r="L9" s="2714"/>
      <c r="M9" s="2742" t="s">
        <v>89</v>
      </c>
      <c r="N9" s="2743"/>
      <c r="O9" s="413"/>
      <c r="P9" s="413"/>
      <c r="Q9" s="413"/>
      <c r="R9" s="413"/>
    </row>
    <row r="10" spans="1:18" s="69" customFormat="1" ht="9.9499999999999993" customHeight="1" x14ac:dyDescent="0.2">
      <c r="A10" s="332"/>
      <c r="B10" s="95"/>
      <c r="C10" s="333"/>
      <c r="D10" s="95"/>
      <c r="E10" s="95"/>
      <c r="F10" s="95"/>
      <c r="G10" s="95"/>
      <c r="H10" s="95"/>
      <c r="I10" s="95"/>
      <c r="J10" s="95"/>
      <c r="K10" s="95"/>
      <c r="L10" s="95"/>
      <c r="M10" s="535"/>
      <c r="N10" s="536"/>
      <c r="O10" s="413"/>
      <c r="P10" s="413"/>
      <c r="Q10" s="413"/>
      <c r="R10" s="413"/>
    </row>
    <row r="11" spans="1:18" s="69" customFormat="1" ht="9.9499999999999993" customHeight="1" x14ac:dyDescent="0.2">
      <c r="A11" s="364"/>
      <c r="B11" s="365"/>
      <c r="C11" s="366"/>
      <c r="D11" s="367"/>
      <c r="E11" s="367"/>
      <c r="F11" s="367"/>
      <c r="G11" s="367"/>
      <c r="H11" s="367"/>
      <c r="I11" s="367"/>
      <c r="J11" s="367"/>
      <c r="K11" s="367"/>
      <c r="L11" s="367"/>
      <c r="M11" s="368"/>
      <c r="N11" s="369"/>
      <c r="O11" s="413"/>
      <c r="P11" s="413"/>
      <c r="Q11" s="413"/>
      <c r="R11" s="413"/>
    </row>
    <row r="12" spans="1:18" s="88" customFormat="1" ht="24.95" customHeight="1" x14ac:dyDescent="0.2">
      <c r="A12" s="370"/>
      <c r="B12" s="502" t="s">
        <v>816</v>
      </c>
      <c r="C12" s="518">
        <v>134636670.88</v>
      </c>
      <c r="D12" s="504"/>
      <c r="E12" s="519">
        <v>32253883.739999998</v>
      </c>
      <c r="F12" s="506"/>
      <c r="G12" s="520" t="s">
        <v>130</v>
      </c>
      <c r="H12" s="506"/>
      <c r="I12" s="520" t="s">
        <v>130</v>
      </c>
      <c r="J12" s="506"/>
      <c r="K12" s="520" t="s">
        <v>130</v>
      </c>
      <c r="L12" s="506"/>
      <c r="M12" s="377">
        <f t="shared" ref="M12:M18" si="0">SUM(C12:K12)</f>
        <v>166890554.62</v>
      </c>
      <c r="N12" s="453"/>
      <c r="O12" s="73"/>
      <c r="P12" s="461"/>
      <c r="Q12" s="73"/>
      <c r="R12" s="73"/>
    </row>
    <row r="13" spans="1:18" s="88" customFormat="1" ht="24.95" customHeight="1" x14ac:dyDescent="0.2">
      <c r="A13" s="370"/>
      <c r="B13" s="502" t="s">
        <v>229</v>
      </c>
      <c r="C13" s="503">
        <v>331747856.94</v>
      </c>
      <c r="D13" s="504"/>
      <c r="E13" s="505">
        <v>376061648.99000001</v>
      </c>
      <c r="F13" s="506"/>
      <c r="G13" s="520" t="s">
        <v>130</v>
      </c>
      <c r="H13" s="506"/>
      <c r="I13" s="520" t="s">
        <v>130</v>
      </c>
      <c r="J13" s="506"/>
      <c r="K13" s="520" t="s">
        <v>130</v>
      </c>
      <c r="L13" s="506"/>
      <c r="M13" s="522">
        <f t="shared" si="0"/>
        <v>707809505.93000007</v>
      </c>
      <c r="N13" s="453"/>
      <c r="O13" s="73"/>
      <c r="P13" s="461"/>
      <c r="Q13" s="73"/>
      <c r="R13" s="73"/>
    </row>
    <row r="14" spans="1:18" s="88" customFormat="1" ht="24.95" customHeight="1" x14ac:dyDescent="0.2">
      <c r="A14" s="370"/>
      <c r="B14" s="502" t="s">
        <v>222</v>
      </c>
      <c r="C14" s="503">
        <v>217126693.71000001</v>
      </c>
      <c r="D14" s="537"/>
      <c r="E14" s="505">
        <v>2664798503.5999999</v>
      </c>
      <c r="F14" s="506"/>
      <c r="G14" s="519">
        <v>1883964878.5</v>
      </c>
      <c r="H14" s="506"/>
      <c r="I14" s="520" t="s">
        <v>130</v>
      </c>
      <c r="J14" s="506"/>
      <c r="K14" s="520" t="s">
        <v>130</v>
      </c>
      <c r="L14" s="506"/>
      <c r="M14" s="522">
        <f t="shared" si="0"/>
        <v>4765890075.8099995</v>
      </c>
      <c r="N14" s="453"/>
      <c r="O14" s="73"/>
      <c r="P14" s="461"/>
      <c r="Q14" s="73"/>
      <c r="R14" s="73"/>
    </row>
    <row r="15" spans="1:18" s="88" customFormat="1" ht="24.95" customHeight="1" x14ac:dyDescent="0.2">
      <c r="A15" s="370"/>
      <c r="B15" s="502" t="s">
        <v>223</v>
      </c>
      <c r="C15" s="503">
        <v>4499064.6500000004</v>
      </c>
      <c r="D15" s="504"/>
      <c r="E15" s="505">
        <v>281138614.54000002</v>
      </c>
      <c r="F15" s="506"/>
      <c r="G15" s="505">
        <v>5198411879.1000004</v>
      </c>
      <c r="H15" s="506"/>
      <c r="I15" s="519">
        <v>1920491763.5999999</v>
      </c>
      <c r="J15" s="506"/>
      <c r="K15" s="520" t="s">
        <v>130</v>
      </c>
      <c r="L15" s="506"/>
      <c r="M15" s="522">
        <f t="shared" si="0"/>
        <v>7404541321.8899994</v>
      </c>
      <c r="N15" s="453"/>
      <c r="O15" s="73"/>
      <c r="P15" s="461"/>
      <c r="Q15" s="73"/>
      <c r="R15" s="73"/>
    </row>
    <row r="16" spans="1:18" s="88" customFormat="1" ht="24.95" customHeight="1" x14ac:dyDescent="0.2">
      <c r="A16" s="370"/>
      <c r="B16" s="502" t="s">
        <v>224</v>
      </c>
      <c r="C16" s="524" t="s">
        <v>130</v>
      </c>
      <c r="D16" s="504"/>
      <c r="E16" s="505">
        <v>6420835.8600000003</v>
      </c>
      <c r="F16" s="506"/>
      <c r="G16" s="505">
        <v>807378399.07000005</v>
      </c>
      <c r="H16" s="506"/>
      <c r="I16" s="505">
        <v>4613759237.8000002</v>
      </c>
      <c r="J16" s="506"/>
      <c r="K16" s="520" t="s">
        <v>130</v>
      </c>
      <c r="L16" s="506"/>
      <c r="M16" s="522">
        <f t="shared" si="0"/>
        <v>5427558472.7300005</v>
      </c>
      <c r="N16" s="453"/>
      <c r="O16" s="73"/>
      <c r="P16" s="461"/>
      <c r="Q16" s="73"/>
      <c r="R16" s="73"/>
    </row>
    <row r="17" spans="1:18" s="88" customFormat="1" ht="24.95" customHeight="1" x14ac:dyDescent="0.2">
      <c r="A17" s="370"/>
      <c r="B17" s="502" t="s">
        <v>225</v>
      </c>
      <c r="C17" s="386">
        <v>629849.68999999994</v>
      </c>
      <c r="D17" s="504"/>
      <c r="E17" s="520" t="s">
        <v>130</v>
      </c>
      <c r="F17" s="506"/>
      <c r="G17" s="505">
        <v>353118629.69999999</v>
      </c>
      <c r="H17" s="506"/>
      <c r="I17" s="505">
        <v>7119167372.3000002</v>
      </c>
      <c r="J17" s="506"/>
      <c r="K17" s="519">
        <v>20747979147</v>
      </c>
      <c r="L17" s="506"/>
      <c r="M17" s="522">
        <f t="shared" si="0"/>
        <v>28220894998.690002</v>
      </c>
      <c r="N17" s="453"/>
      <c r="O17" s="73"/>
      <c r="P17" s="461"/>
      <c r="Q17" s="73"/>
      <c r="R17" s="73"/>
    </row>
    <row r="18" spans="1:18" s="88" customFormat="1" ht="24.95" customHeight="1" x14ac:dyDescent="0.2">
      <c r="A18" s="370"/>
      <c r="B18" s="502" t="s">
        <v>119</v>
      </c>
      <c r="C18" s="518">
        <f>SUM(C12:C17)</f>
        <v>688640135.87</v>
      </c>
      <c r="D18" s="504"/>
      <c r="E18" s="519">
        <f>SUM(E12:E17)</f>
        <v>3360673486.73</v>
      </c>
      <c r="F18" s="506"/>
      <c r="G18" s="519">
        <f>SUM(G12:G17)</f>
        <v>8242873786.3699999</v>
      </c>
      <c r="H18" s="506"/>
      <c r="I18" s="519">
        <f>SUM(I12:I17)</f>
        <v>13653418373.700001</v>
      </c>
      <c r="J18" s="506"/>
      <c r="K18" s="519">
        <f>SUM(K12:K17)</f>
        <v>20747979147</v>
      </c>
      <c r="L18" s="506"/>
      <c r="M18" s="377">
        <f t="shared" si="0"/>
        <v>46693584929.669998</v>
      </c>
      <c r="N18" s="453"/>
      <c r="O18" s="73"/>
      <c r="P18" s="461"/>
      <c r="Q18" s="73"/>
      <c r="R18" s="73"/>
    </row>
    <row r="19" spans="1:18" s="88" customFormat="1" ht="24.95" customHeight="1" x14ac:dyDescent="0.2">
      <c r="A19" s="370"/>
      <c r="B19" s="502" t="s">
        <v>187</v>
      </c>
      <c r="C19" s="538">
        <f>+C18/M$18</f>
        <v>1.4748067361013972E-2</v>
      </c>
      <c r="D19" s="504"/>
      <c r="E19" s="378">
        <f>+E18/M$18</f>
        <v>7.1972916446485222E-2</v>
      </c>
      <c r="F19" s="506"/>
      <c r="G19" s="378">
        <f>+G18/M18</f>
        <v>0.17653118300480544</v>
      </c>
      <c r="H19" s="506"/>
      <c r="I19" s="378">
        <f>+I18/M18</f>
        <v>0.29240458607461423</v>
      </c>
      <c r="J19" s="506"/>
      <c r="K19" s="378">
        <f>+K18/M18</f>
        <v>0.44434324711308121</v>
      </c>
      <c r="L19" s="506"/>
      <c r="M19" s="539">
        <v>1</v>
      </c>
      <c r="N19" s="453"/>
      <c r="O19" s="73"/>
      <c r="P19" s="514"/>
      <c r="Q19" s="73"/>
      <c r="R19" s="73"/>
    </row>
    <row r="20" spans="1:18" s="363" customFormat="1" ht="5.0999999999999996" customHeight="1" x14ac:dyDescent="0.2">
      <c r="A20" s="351"/>
      <c r="B20" s="353"/>
      <c r="C20" s="352"/>
      <c r="D20" s="353"/>
      <c r="E20" s="353"/>
      <c r="F20" s="353"/>
      <c r="G20" s="353"/>
      <c r="H20" s="353"/>
      <c r="I20" s="353"/>
      <c r="J20" s="353"/>
      <c r="K20" s="353"/>
      <c r="L20" s="353"/>
      <c r="M20" s="455"/>
      <c r="N20" s="456"/>
      <c r="O20" s="436"/>
      <c r="P20" s="436"/>
      <c r="Q20" s="436"/>
      <c r="R20" s="436"/>
    </row>
    <row r="21" spans="1:18" x14ac:dyDescent="0.2">
      <c r="A21" s="357"/>
      <c r="B21" s="357"/>
      <c r="C21" s="437"/>
      <c r="D21" s="437"/>
      <c r="E21" s="437"/>
      <c r="F21" s="437"/>
      <c r="G21" s="437"/>
      <c r="H21" s="437"/>
      <c r="I21" s="437"/>
      <c r="J21" s="437"/>
      <c r="K21" s="437"/>
      <c r="L21" s="437"/>
      <c r="M21" s="437"/>
      <c r="N21" s="437"/>
      <c r="O21" s="1"/>
      <c r="P21" s="1"/>
      <c r="Q21" s="1"/>
      <c r="R21" s="1"/>
    </row>
    <row r="22" spans="1:18" x14ac:dyDescent="0.2">
      <c r="A22" s="360" t="s">
        <v>920</v>
      </c>
      <c r="B22" s="360"/>
      <c r="C22" s="438"/>
      <c r="D22" s="438"/>
      <c r="E22" s="438"/>
      <c r="F22" s="438"/>
      <c r="G22" s="438"/>
      <c r="H22" s="438"/>
      <c r="I22" s="438"/>
      <c r="J22" s="438"/>
      <c r="K22" s="438"/>
      <c r="L22" s="438"/>
      <c r="M22" s="529"/>
      <c r="N22" s="1"/>
      <c r="O22" s="1"/>
      <c r="P22" s="1"/>
      <c r="Q22" s="1"/>
      <c r="R22" s="1"/>
    </row>
    <row r="23" spans="1:18" x14ac:dyDescent="0.2">
      <c r="A23" s="361" t="s">
        <v>208</v>
      </c>
      <c r="B23" s="360"/>
      <c r="C23" s="529"/>
      <c r="D23" s="438"/>
      <c r="E23" s="529"/>
      <c r="F23" s="438"/>
      <c r="G23" s="529"/>
      <c r="H23" s="438"/>
      <c r="I23" s="529"/>
      <c r="J23" s="438"/>
      <c r="K23" s="529"/>
      <c r="L23" s="438"/>
      <c r="M23" s="529"/>
      <c r="N23" s="1"/>
      <c r="O23" s="1"/>
      <c r="P23" s="1"/>
      <c r="Q23" s="1"/>
      <c r="R23" s="1"/>
    </row>
    <row r="24" spans="1:18" x14ac:dyDescent="0.2">
      <c r="A24" s="360" t="s">
        <v>131</v>
      </c>
      <c r="B24" s="357"/>
      <c r="C24" s="357"/>
      <c r="D24" s="357"/>
      <c r="E24" s="357"/>
      <c r="F24" s="357"/>
      <c r="G24" s="357"/>
      <c r="H24" s="357"/>
      <c r="I24" s="357"/>
      <c r="J24" s="357"/>
      <c r="K24" s="357"/>
      <c r="L24" s="357"/>
      <c r="M24" s="457"/>
    </row>
    <row r="25" spans="1:18" x14ac:dyDescent="0.2">
      <c r="A25" s="360"/>
    </row>
    <row r="27" spans="1:18" x14ac:dyDescent="0.2">
      <c r="C27" s="463"/>
      <c r="D27" s="463"/>
      <c r="E27" s="463"/>
      <c r="F27" s="463"/>
      <c r="G27" s="463"/>
      <c r="H27" s="463"/>
      <c r="I27" s="463"/>
      <c r="J27" s="463"/>
      <c r="K27" s="463"/>
      <c r="L27" s="463"/>
      <c r="M27" s="463"/>
      <c r="N27" s="412"/>
    </row>
  </sheetData>
  <mergeCells count="15">
    <mergeCell ref="M9:N9"/>
    <mergeCell ref="A2:N2"/>
    <mergeCell ref="A3:N3"/>
    <mergeCell ref="A4:N4"/>
    <mergeCell ref="C6:L7"/>
    <mergeCell ref="C8:D8"/>
    <mergeCell ref="E8:F8"/>
    <mergeCell ref="G8:H8"/>
    <mergeCell ref="I8:J8"/>
    <mergeCell ref="K8:L8"/>
    <mergeCell ref="C9:D9"/>
    <mergeCell ref="E9:F9"/>
    <mergeCell ref="G9:H9"/>
    <mergeCell ref="I9:J9"/>
    <mergeCell ref="K9:L9"/>
  </mergeCells>
  <pageMargins left="0.7" right="0.7" top="0.75" bottom="0.75" header="0.3" footer="0.3"/>
  <pageSetup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
  <sheetViews>
    <sheetView zoomScaleNormal="100" workbookViewId="0"/>
  </sheetViews>
  <sheetFormatPr defaultRowHeight="12.75" x14ac:dyDescent="0.2"/>
  <cols>
    <col min="1" max="1" width="2.28515625" style="363" customWidth="1"/>
    <col min="2" max="2" width="17" style="363" customWidth="1"/>
    <col min="3" max="3" width="12.7109375" style="363" customWidth="1"/>
    <col min="4" max="4" width="6.7109375" style="363" customWidth="1"/>
    <col min="5" max="5" width="12.7109375" style="363" customWidth="1"/>
    <col min="6" max="6" width="6.7109375" style="363" customWidth="1"/>
    <col min="7" max="7" width="12.7109375" style="363" customWidth="1"/>
    <col min="8" max="8" width="6.7109375" style="363" customWidth="1"/>
    <col min="9" max="9" width="12.7109375" style="363" customWidth="1"/>
    <col min="10" max="10" width="6.7109375" style="363" customWidth="1"/>
    <col min="11" max="11" width="12.7109375" style="363" customWidth="1"/>
    <col min="12" max="12" width="6.7109375" style="363" customWidth="1"/>
  </cols>
  <sheetData>
    <row r="1" spans="1:14" s="363" customFormat="1" ht="5.0999999999999996" customHeight="1" x14ac:dyDescent="0.2">
      <c r="A1" s="314"/>
      <c r="B1" s="315"/>
      <c r="C1" s="315"/>
      <c r="D1" s="315"/>
      <c r="E1" s="315"/>
      <c r="F1" s="315"/>
      <c r="G1" s="315"/>
      <c r="H1" s="315"/>
      <c r="I1" s="315"/>
      <c r="J1" s="315"/>
      <c r="K1" s="315"/>
      <c r="L1" s="464"/>
      <c r="M1" s="400"/>
    </row>
    <row r="2" spans="1:14" s="73" customFormat="1" ht="23.25" x14ac:dyDescent="0.2">
      <c r="A2" s="2736" t="s">
        <v>234</v>
      </c>
      <c r="B2" s="2722"/>
      <c r="C2" s="2722"/>
      <c r="D2" s="2722"/>
      <c r="E2" s="2722"/>
      <c r="F2" s="2722"/>
      <c r="G2" s="2722"/>
      <c r="H2" s="2722"/>
      <c r="I2" s="2722"/>
      <c r="J2" s="2722"/>
      <c r="K2" s="2722"/>
      <c r="L2" s="2737"/>
    </row>
    <row r="3" spans="1:14" s="88" customFormat="1" ht="20.25" x14ac:dyDescent="0.2">
      <c r="A3" s="2681" t="s">
        <v>939</v>
      </c>
      <c r="B3" s="2682"/>
      <c r="C3" s="2682"/>
      <c r="D3" s="2682"/>
      <c r="E3" s="2682"/>
      <c r="F3" s="2682"/>
      <c r="G3" s="2682"/>
      <c r="H3" s="2682"/>
      <c r="I3" s="2682"/>
      <c r="J3" s="2682"/>
      <c r="K3" s="2682"/>
      <c r="L3" s="2738"/>
    </row>
    <row r="4" spans="1:14" s="88" customFormat="1" ht="20.25" x14ac:dyDescent="0.2">
      <c r="A4" s="2681" t="s">
        <v>88</v>
      </c>
      <c r="B4" s="2682"/>
      <c r="C4" s="2682"/>
      <c r="D4" s="2682"/>
      <c r="E4" s="2682"/>
      <c r="F4" s="2682"/>
      <c r="G4" s="2682"/>
      <c r="H4" s="2682"/>
      <c r="I4" s="2682"/>
      <c r="J4" s="2682"/>
      <c r="K4" s="2682"/>
      <c r="L4" s="2738"/>
    </row>
    <row r="5" spans="1:14" s="69" customFormat="1" ht="6" customHeight="1" x14ac:dyDescent="0.2">
      <c r="A5" s="317"/>
      <c r="B5" s="318"/>
      <c r="C5" s="319"/>
      <c r="D5" s="319"/>
      <c r="E5" s="319"/>
      <c r="F5" s="319"/>
      <c r="G5" s="319"/>
      <c r="H5" s="319"/>
      <c r="I5" s="319"/>
      <c r="J5" s="319"/>
      <c r="K5" s="319"/>
      <c r="L5" s="442"/>
    </row>
    <row r="6" spans="1:14" s="69" customFormat="1" ht="12.75" customHeight="1" x14ac:dyDescent="0.2">
      <c r="A6" s="466"/>
      <c r="B6" s="458"/>
      <c r="C6" s="2745" t="s">
        <v>192</v>
      </c>
      <c r="D6" s="2746"/>
      <c r="E6" s="2746"/>
      <c r="F6" s="2746"/>
      <c r="G6" s="2746"/>
      <c r="H6" s="2746"/>
      <c r="I6" s="2746"/>
      <c r="J6" s="2746"/>
      <c r="K6" s="443"/>
      <c r="L6" s="444"/>
      <c r="M6" s="413"/>
      <c r="N6" s="73"/>
    </row>
    <row r="7" spans="1:14" s="69" customFormat="1" ht="12.75" customHeight="1" x14ac:dyDescent="0.2">
      <c r="A7" s="2729" t="s">
        <v>218</v>
      </c>
      <c r="B7" s="2712"/>
      <c r="C7" s="2747"/>
      <c r="D7" s="2748"/>
      <c r="E7" s="2748"/>
      <c r="F7" s="2748"/>
      <c r="G7" s="2748"/>
      <c r="H7" s="2748"/>
      <c r="I7" s="2748"/>
      <c r="J7" s="2748"/>
      <c r="K7" s="445"/>
      <c r="L7" s="446"/>
      <c r="M7" s="413"/>
      <c r="N7" s="73"/>
    </row>
    <row r="8" spans="1:14" s="69" customFormat="1" x14ac:dyDescent="0.2">
      <c r="A8" s="2729" t="s">
        <v>221</v>
      </c>
      <c r="B8" s="2712"/>
      <c r="C8" s="2713" t="s">
        <v>235</v>
      </c>
      <c r="D8" s="2714"/>
      <c r="E8" s="2714" t="s">
        <v>236</v>
      </c>
      <c r="F8" s="2714"/>
      <c r="G8" s="2714" t="s">
        <v>237</v>
      </c>
      <c r="H8" s="2714"/>
      <c r="I8" s="2714" t="s">
        <v>195</v>
      </c>
      <c r="J8" s="2714"/>
      <c r="K8" s="2742" t="s">
        <v>238</v>
      </c>
      <c r="L8" s="2743"/>
      <c r="M8" s="413"/>
      <c r="N8" s="73"/>
    </row>
    <row r="9" spans="1:14" s="69" customFormat="1" ht="9.9499999999999993" customHeight="1" x14ac:dyDescent="0.2">
      <c r="A9" s="332"/>
      <c r="B9" s="95"/>
      <c r="C9" s="333"/>
      <c r="D9" s="95"/>
      <c r="E9" s="95"/>
      <c r="F9" s="95"/>
      <c r="G9" s="95"/>
      <c r="H9" s="95"/>
      <c r="I9" s="95"/>
      <c r="J9" s="95"/>
      <c r="K9" s="449"/>
      <c r="L9" s="450"/>
      <c r="M9" s="413"/>
      <c r="N9" s="413"/>
    </row>
    <row r="10" spans="1:14" s="69" customFormat="1" ht="9.9499999999999993" customHeight="1" x14ac:dyDescent="0.2">
      <c r="A10" s="364"/>
      <c r="B10" s="365"/>
      <c r="C10" s="366"/>
      <c r="D10" s="367"/>
      <c r="E10" s="367"/>
      <c r="F10" s="367"/>
      <c r="G10" s="367"/>
      <c r="H10" s="367"/>
      <c r="I10" s="367"/>
      <c r="J10" s="367"/>
      <c r="K10" s="368"/>
      <c r="L10" s="369"/>
      <c r="M10" s="413"/>
      <c r="N10" s="413"/>
    </row>
    <row r="11" spans="1:14" s="88" customFormat="1" ht="24.95" customHeight="1" x14ac:dyDescent="0.2">
      <c r="A11" s="370"/>
      <c r="B11" s="502" t="s">
        <v>816</v>
      </c>
      <c r="C11" s="503">
        <v>454</v>
      </c>
      <c r="D11" s="504"/>
      <c r="E11" s="505">
        <v>257</v>
      </c>
      <c r="F11" s="506"/>
      <c r="G11" s="505">
        <v>220</v>
      </c>
      <c r="H11" s="506"/>
      <c r="I11" s="505">
        <v>302</v>
      </c>
      <c r="J11" s="506"/>
      <c r="K11" s="522">
        <f t="shared" ref="K11:K16" si="0">SUM(C11:I11)</f>
        <v>1233</v>
      </c>
      <c r="L11" s="453"/>
      <c r="M11" s="73"/>
      <c r="N11" s="461"/>
    </row>
    <row r="12" spans="1:14" s="88" customFormat="1" ht="24.95" customHeight="1" x14ac:dyDescent="0.2">
      <c r="A12" s="370"/>
      <c r="B12" s="502" t="s">
        <v>229</v>
      </c>
      <c r="C12" s="503">
        <v>418</v>
      </c>
      <c r="D12" s="504"/>
      <c r="E12" s="505">
        <v>384</v>
      </c>
      <c r="F12" s="506"/>
      <c r="G12" s="505">
        <v>405</v>
      </c>
      <c r="H12" s="506"/>
      <c r="I12" s="505">
        <v>297</v>
      </c>
      <c r="J12" s="506"/>
      <c r="K12" s="522">
        <f t="shared" si="0"/>
        <v>1504</v>
      </c>
      <c r="L12" s="453"/>
      <c r="M12" s="73"/>
      <c r="N12" s="461"/>
    </row>
    <row r="13" spans="1:14" s="88" customFormat="1" ht="24.95" customHeight="1" x14ac:dyDescent="0.2">
      <c r="A13" s="370"/>
      <c r="B13" s="502" t="s">
        <v>222</v>
      </c>
      <c r="C13" s="503">
        <v>237</v>
      </c>
      <c r="D13" s="504"/>
      <c r="E13" s="505">
        <v>385</v>
      </c>
      <c r="F13" s="506"/>
      <c r="G13" s="505">
        <v>543</v>
      </c>
      <c r="H13" s="506"/>
      <c r="I13" s="505">
        <v>253</v>
      </c>
      <c r="J13" s="506"/>
      <c r="K13" s="522">
        <f t="shared" si="0"/>
        <v>1418</v>
      </c>
      <c r="L13" s="453"/>
      <c r="M13" s="73"/>
      <c r="N13" s="461"/>
    </row>
    <row r="14" spans="1:14" s="88" customFormat="1" ht="24.95" customHeight="1" x14ac:dyDescent="0.2">
      <c r="A14" s="370"/>
      <c r="B14" s="502" t="s">
        <v>223</v>
      </c>
      <c r="C14" s="503">
        <v>32</v>
      </c>
      <c r="D14" s="504"/>
      <c r="E14" s="505">
        <v>70</v>
      </c>
      <c r="F14" s="506"/>
      <c r="G14" s="505">
        <v>88</v>
      </c>
      <c r="H14" s="506"/>
      <c r="I14" s="505">
        <v>33</v>
      </c>
      <c r="J14" s="506"/>
      <c r="K14" s="522">
        <f t="shared" si="0"/>
        <v>223</v>
      </c>
      <c r="L14" s="453"/>
      <c r="M14" s="73"/>
      <c r="N14" s="461"/>
    </row>
    <row r="15" spans="1:14" s="88" customFormat="1" ht="24.95" customHeight="1" x14ac:dyDescent="0.2">
      <c r="A15" s="370"/>
      <c r="B15" s="502" t="s">
        <v>224</v>
      </c>
      <c r="C15" s="503">
        <v>3</v>
      </c>
      <c r="D15" s="504"/>
      <c r="E15" s="505">
        <v>15</v>
      </c>
      <c r="F15" s="506"/>
      <c r="G15" s="505">
        <v>12</v>
      </c>
      <c r="H15" s="506"/>
      <c r="I15" s="505">
        <v>5</v>
      </c>
      <c r="J15" s="506"/>
      <c r="K15" s="522">
        <f t="shared" si="0"/>
        <v>35</v>
      </c>
      <c r="L15" s="453"/>
      <c r="M15" s="73"/>
      <c r="N15" s="461"/>
    </row>
    <row r="16" spans="1:14" s="88" customFormat="1" ht="24.95" customHeight="1" x14ac:dyDescent="0.2">
      <c r="A16" s="370"/>
      <c r="B16" s="502" t="s">
        <v>225</v>
      </c>
      <c r="C16" s="503">
        <v>1</v>
      </c>
      <c r="D16" s="504"/>
      <c r="E16" s="505">
        <v>13</v>
      </c>
      <c r="F16" s="506"/>
      <c r="G16" s="505">
        <v>16</v>
      </c>
      <c r="H16" s="506"/>
      <c r="I16" s="505">
        <v>4</v>
      </c>
      <c r="J16" s="506"/>
      <c r="K16" s="522">
        <f t="shared" si="0"/>
        <v>34</v>
      </c>
      <c r="L16" s="453"/>
      <c r="M16" s="73"/>
      <c r="N16" s="461"/>
    </row>
    <row r="17" spans="1:14" s="88" customFormat="1" ht="24.95" customHeight="1" x14ac:dyDescent="0.2">
      <c r="A17" s="370"/>
      <c r="B17" s="502" t="s">
        <v>119</v>
      </c>
      <c r="C17" s="503">
        <f>SUM(C11:C16)</f>
        <v>1145</v>
      </c>
      <c r="D17" s="504"/>
      <c r="E17" s="505">
        <f>SUM(E11:E16)</f>
        <v>1124</v>
      </c>
      <c r="F17" s="506"/>
      <c r="G17" s="505">
        <f>SUM(G11:G16)</f>
        <v>1284</v>
      </c>
      <c r="H17" s="506"/>
      <c r="I17" s="505">
        <f>SUM(I11:I16)</f>
        <v>894</v>
      </c>
      <c r="J17" s="506"/>
      <c r="K17" s="522">
        <f>SUM(K11:K16)</f>
        <v>4447</v>
      </c>
      <c r="L17" s="453"/>
      <c r="M17" s="73"/>
      <c r="N17" s="461"/>
    </row>
    <row r="18" spans="1:14" s="363" customFormat="1" ht="5.0999999999999996" customHeight="1" x14ac:dyDescent="0.2">
      <c r="A18" s="351"/>
      <c r="B18" s="353"/>
      <c r="C18" s="352"/>
      <c r="D18" s="353"/>
      <c r="E18" s="353"/>
      <c r="F18" s="353"/>
      <c r="G18" s="353"/>
      <c r="H18" s="353"/>
      <c r="I18" s="353"/>
      <c r="J18" s="353"/>
      <c r="K18" s="455"/>
      <c r="L18" s="456"/>
      <c r="M18" s="540"/>
      <c r="N18" s="436"/>
    </row>
    <row r="19" spans="1:14" s="363" customFormat="1" ht="5.0999999999999996" customHeight="1" x14ac:dyDescent="0.2">
      <c r="A19" s="357"/>
      <c r="B19" s="357"/>
      <c r="C19" s="437"/>
      <c r="D19" s="437"/>
      <c r="E19" s="437"/>
      <c r="F19" s="437"/>
      <c r="G19" s="437"/>
      <c r="H19" s="437"/>
      <c r="I19" s="437"/>
      <c r="J19" s="437"/>
      <c r="K19" s="437"/>
      <c r="L19" s="437"/>
      <c r="M19" s="540"/>
      <c r="N19" s="436"/>
    </row>
    <row r="20" spans="1:14" s="541" customFormat="1" x14ac:dyDescent="0.2">
      <c r="A20" s="360" t="s">
        <v>920</v>
      </c>
      <c r="B20" s="360"/>
      <c r="C20" s="438"/>
      <c r="D20" s="438"/>
      <c r="E20" s="438"/>
      <c r="F20" s="438"/>
      <c r="G20" s="438"/>
      <c r="H20" s="438"/>
      <c r="I20" s="438"/>
      <c r="J20" s="438"/>
      <c r="K20" s="438"/>
      <c r="L20" s="438"/>
      <c r="M20" s="540"/>
      <c r="N20" s="540"/>
    </row>
    <row r="21" spans="1:14" s="541" customFormat="1" x14ac:dyDescent="0.2">
      <c r="A21" s="361" t="s">
        <v>208</v>
      </c>
      <c r="B21" s="360"/>
      <c r="C21" s="438"/>
      <c r="D21" s="438"/>
      <c r="E21" s="438"/>
      <c r="F21" s="438"/>
      <c r="G21" s="438"/>
      <c r="H21" s="438"/>
      <c r="I21" s="438"/>
      <c r="J21" s="438"/>
      <c r="K21" s="438"/>
      <c r="L21" s="438"/>
      <c r="M21" s="540"/>
      <c r="N21" s="542"/>
    </row>
    <row r="22" spans="1:14" s="541" customFormat="1" ht="9.9499999999999993" customHeight="1" x14ac:dyDescent="0.2">
      <c r="A22" s="360"/>
      <c r="B22" s="360"/>
      <c r="C22" s="360"/>
      <c r="D22" s="360"/>
      <c r="E22" s="360"/>
      <c r="F22" s="360"/>
      <c r="G22" s="360"/>
      <c r="H22" s="360"/>
      <c r="I22" s="360"/>
      <c r="J22" s="360"/>
      <c r="K22" s="360"/>
      <c r="L22" s="360"/>
      <c r="M22" s="400"/>
    </row>
    <row r="23" spans="1:14" x14ac:dyDescent="0.2">
      <c r="A23" s="360"/>
    </row>
    <row r="24" spans="1:14" x14ac:dyDescent="0.2">
      <c r="C24" s="463"/>
      <c r="E24" s="463"/>
      <c r="G24" s="463"/>
      <c r="I24" s="463"/>
      <c r="K24" s="463"/>
    </row>
  </sheetData>
  <mergeCells count="11">
    <mergeCell ref="G8:H8"/>
    <mergeCell ref="I8:J8"/>
    <mergeCell ref="K8:L8"/>
    <mergeCell ref="A2:L2"/>
    <mergeCell ref="A3:L3"/>
    <mergeCell ref="A4:L4"/>
    <mergeCell ref="C6:J7"/>
    <mergeCell ref="A7:B7"/>
    <mergeCell ref="A8:B8"/>
    <mergeCell ref="C8:D8"/>
    <mergeCell ref="E8:F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4"/>
  <sheetViews>
    <sheetView zoomScaleNormal="100" workbookViewId="0"/>
  </sheetViews>
  <sheetFormatPr defaultRowHeight="12.75" x14ac:dyDescent="0.2"/>
  <cols>
    <col min="1" max="1" width="3.140625" customWidth="1"/>
    <col min="2" max="2" width="45.7109375" bestFit="1" customWidth="1"/>
  </cols>
  <sheetData>
    <row r="1" spans="1:13" x14ac:dyDescent="0.2">
      <c r="A1" s="9"/>
      <c r="B1" s="10"/>
      <c r="C1" s="10"/>
      <c r="D1" s="10"/>
      <c r="E1" s="10"/>
      <c r="F1" s="10"/>
      <c r="G1" s="10"/>
      <c r="H1" s="10"/>
      <c r="I1" s="10"/>
      <c r="J1" s="10"/>
      <c r="K1" s="11"/>
    </row>
    <row r="2" spans="1:13" ht="26.25" x14ac:dyDescent="0.4">
      <c r="A2" s="546"/>
      <c r="B2" s="1344" t="s">
        <v>476</v>
      </c>
      <c r="C2" s="1345"/>
      <c r="D2" s="1345"/>
      <c r="E2" s="1345"/>
      <c r="F2" s="1345"/>
      <c r="G2" s="14"/>
      <c r="H2" s="14"/>
      <c r="I2" s="14"/>
      <c r="J2" s="14"/>
      <c r="K2" s="15"/>
    </row>
    <row r="3" spans="1:13" ht="18" x14ac:dyDescent="0.2">
      <c r="A3" s="1303"/>
      <c r="B3" s="1346"/>
      <c r="C3" s="1346"/>
      <c r="D3" s="1346"/>
      <c r="E3" s="1346"/>
      <c r="F3" s="1346"/>
      <c r="G3" s="550"/>
      <c r="H3" s="550"/>
      <c r="I3" s="550"/>
      <c r="J3" s="550"/>
      <c r="K3" s="1347"/>
    </row>
    <row r="4" spans="1:13" x14ac:dyDescent="0.2">
      <c r="A4" s="730"/>
      <c r="B4" s="178"/>
      <c r="C4" s="177"/>
      <c r="D4" s="178"/>
      <c r="E4" s="178"/>
      <c r="F4" s="182"/>
      <c r="G4" s="735"/>
      <c r="H4" s="735"/>
      <c r="I4" s="1348"/>
      <c r="J4" s="735"/>
      <c r="K4" s="1349"/>
    </row>
    <row r="5" spans="1:13" ht="15.75" x14ac:dyDescent="0.2">
      <c r="A5" s="1272"/>
      <c r="B5" s="261"/>
      <c r="C5" s="2668" t="s">
        <v>370</v>
      </c>
      <c r="D5" s="2669"/>
      <c r="E5" s="2670"/>
      <c r="F5" s="2671" t="s">
        <v>371</v>
      </c>
      <c r="G5" s="2669"/>
      <c r="H5" s="2670"/>
      <c r="I5" s="2671" t="s">
        <v>477</v>
      </c>
      <c r="J5" s="2669"/>
      <c r="K5" s="2672"/>
    </row>
    <row r="6" spans="1:13" ht="15.75" x14ac:dyDescent="0.2">
      <c r="A6" s="1272"/>
      <c r="B6" s="261"/>
      <c r="C6" s="2668" t="s">
        <v>478</v>
      </c>
      <c r="D6" s="2669"/>
      <c r="E6" s="2670"/>
      <c r="F6" s="2671" t="s">
        <v>478</v>
      </c>
      <c r="G6" s="2669"/>
      <c r="H6" s="2670"/>
      <c r="I6" s="2671" t="s">
        <v>479</v>
      </c>
      <c r="J6" s="2669"/>
      <c r="K6" s="2672"/>
    </row>
    <row r="7" spans="1:13" x14ac:dyDescent="0.2">
      <c r="A7" s="1272"/>
      <c r="B7" s="261"/>
      <c r="C7" s="2654" t="s">
        <v>480</v>
      </c>
      <c r="D7" s="2655"/>
      <c r="E7" s="2655"/>
      <c r="F7" s="2656" t="s">
        <v>480</v>
      </c>
      <c r="G7" s="2655"/>
      <c r="H7" s="2657"/>
      <c r="I7" s="2658" t="s">
        <v>480</v>
      </c>
      <c r="J7" s="2659"/>
      <c r="K7" s="2660"/>
    </row>
    <row r="8" spans="1:13" x14ac:dyDescent="0.2">
      <c r="A8" s="1350"/>
      <c r="B8" s="1351"/>
      <c r="C8" s="2661"/>
      <c r="D8" s="2662"/>
      <c r="E8" s="2662"/>
      <c r="F8" s="2663"/>
      <c r="G8" s="2662"/>
      <c r="H8" s="2664"/>
      <c r="I8" s="2665"/>
      <c r="J8" s="2666"/>
      <c r="K8" s="2667"/>
    </row>
    <row r="9" spans="1:13" x14ac:dyDescent="0.2">
      <c r="A9" s="751"/>
      <c r="B9" s="205"/>
      <c r="C9" s="790"/>
      <c r="D9" s="205"/>
      <c r="E9" s="205"/>
      <c r="F9" s="1134"/>
      <c r="G9" s="1352"/>
      <c r="H9" s="1352"/>
      <c r="I9" s="1353"/>
      <c r="J9" s="1352"/>
      <c r="K9" s="1354"/>
    </row>
    <row r="10" spans="1:13" x14ac:dyDescent="0.2">
      <c r="A10" s="751"/>
      <c r="B10" s="205"/>
      <c r="C10" s="790"/>
      <c r="D10" s="205"/>
      <c r="E10" s="205"/>
      <c r="F10" s="1134"/>
      <c r="G10" s="1352"/>
      <c r="H10" s="1352"/>
      <c r="I10" s="1353"/>
      <c r="J10" s="1352"/>
      <c r="K10" s="1354"/>
    </row>
    <row r="11" spans="1:13" ht="18" x14ac:dyDescent="0.25">
      <c r="A11" s="1355" t="s">
        <v>952</v>
      </c>
      <c r="B11" s="205"/>
      <c r="C11" s="790"/>
      <c r="D11" s="205"/>
      <c r="E11" s="205"/>
      <c r="F11" s="1134"/>
      <c r="G11" s="1352"/>
      <c r="H11" s="1352"/>
      <c r="I11" s="1353"/>
      <c r="J11" s="1352"/>
      <c r="K11" s="1354"/>
    </row>
    <row r="12" spans="1:13" x14ac:dyDescent="0.2">
      <c r="A12" s="751"/>
      <c r="B12" s="205"/>
      <c r="C12" s="790"/>
      <c r="D12" s="1352"/>
      <c r="E12" s="205"/>
      <c r="F12" s="1134"/>
      <c r="G12" s="1352"/>
      <c r="H12" s="1352"/>
      <c r="I12" s="1353"/>
      <c r="J12" s="1352"/>
      <c r="K12" s="1354"/>
    </row>
    <row r="13" spans="1:13" x14ac:dyDescent="0.2">
      <c r="A13" s="751"/>
      <c r="B13" s="205" t="s">
        <v>481</v>
      </c>
      <c r="C13" s="790"/>
      <c r="D13" s="45">
        <f>+'S-1'!F33</f>
        <v>-29142</v>
      </c>
      <c r="E13" s="1352"/>
      <c r="F13" s="1353"/>
      <c r="G13" s="45">
        <f>+'M-1'!F33</f>
        <v>-5237</v>
      </c>
      <c r="H13" s="1352"/>
      <c r="I13" s="1353"/>
      <c r="J13" s="45">
        <f>+D13+G13</f>
        <v>-34379</v>
      </c>
      <c r="K13" s="1354"/>
      <c r="M13" s="457"/>
    </row>
    <row r="14" spans="1:13" x14ac:dyDescent="0.2">
      <c r="A14" s="751"/>
      <c r="B14" s="205"/>
      <c r="C14" s="790"/>
      <c r="D14" s="1356"/>
      <c r="E14" s="1352"/>
      <c r="F14" s="1353"/>
      <c r="G14" s="1356"/>
      <c r="H14" s="1352"/>
      <c r="I14" s="1353"/>
      <c r="J14" s="1356"/>
      <c r="K14" s="1354"/>
      <c r="M14" s="457"/>
    </row>
    <row r="15" spans="1:13" x14ac:dyDescent="0.2">
      <c r="A15" s="751"/>
      <c r="B15" s="205" t="s">
        <v>482</v>
      </c>
      <c r="C15" s="790"/>
      <c r="D15" s="45">
        <f>+'S-1'!B33</f>
        <v>82973</v>
      </c>
      <c r="E15" s="1352"/>
      <c r="F15" s="1353"/>
      <c r="G15" s="45">
        <v>1807</v>
      </c>
      <c r="H15" s="1352"/>
      <c r="I15" s="1353"/>
      <c r="J15" s="45">
        <f>+D15+G15</f>
        <v>84780</v>
      </c>
      <c r="K15" s="1354"/>
      <c r="M15" s="457"/>
    </row>
    <row r="16" spans="1:13" x14ac:dyDescent="0.2">
      <c r="A16" s="751"/>
      <c r="B16" s="205"/>
      <c r="C16" s="790"/>
      <c r="D16" s="1356"/>
      <c r="E16" s="1352"/>
      <c r="F16" s="1353"/>
      <c r="G16" s="1356"/>
      <c r="H16" s="1352"/>
      <c r="I16" s="1353"/>
      <c r="J16" s="1356"/>
      <c r="K16" s="1354"/>
      <c r="M16" s="457"/>
    </row>
    <row r="17" spans="1:13" x14ac:dyDescent="0.2">
      <c r="A17" s="751"/>
      <c r="B17" s="205" t="s">
        <v>483</v>
      </c>
      <c r="C17" s="790"/>
      <c r="D17" s="45">
        <f>+'S-1'!D33</f>
        <v>112115</v>
      </c>
      <c r="E17" s="1352"/>
      <c r="F17" s="1353"/>
      <c r="G17" s="45">
        <f>+G15-G13</f>
        <v>7044</v>
      </c>
      <c r="H17" s="1352"/>
      <c r="I17" s="1353"/>
      <c r="J17" s="45">
        <f>+D17+G17</f>
        <v>119159</v>
      </c>
      <c r="K17" s="1354"/>
      <c r="M17" s="457"/>
    </row>
    <row r="18" spans="1:13" x14ac:dyDescent="0.2">
      <c r="A18" s="751"/>
      <c r="B18" s="205"/>
      <c r="C18" s="790"/>
      <c r="D18" s="45"/>
      <c r="E18" s="1352"/>
      <c r="F18" s="1353"/>
      <c r="G18" s="45"/>
      <c r="H18" s="1352"/>
      <c r="I18" s="1353"/>
      <c r="J18" s="1356"/>
      <c r="K18" s="1354"/>
      <c r="M18" s="457"/>
    </row>
    <row r="19" spans="1:13" x14ac:dyDescent="0.2">
      <c r="A19" s="751"/>
      <c r="B19" s="205"/>
      <c r="C19" s="790"/>
      <c r="D19" s="1356"/>
      <c r="E19" s="1352"/>
      <c r="F19" s="1353"/>
      <c r="G19" s="1356"/>
      <c r="H19" s="1352"/>
      <c r="I19" s="1353"/>
      <c r="J19" s="1356"/>
      <c r="K19" s="1354"/>
      <c r="M19" s="457"/>
    </row>
    <row r="20" spans="1:13" x14ac:dyDescent="0.2">
      <c r="A20" s="751"/>
      <c r="B20" s="205" t="s">
        <v>484</v>
      </c>
      <c r="C20" s="790"/>
      <c r="D20" s="45">
        <f>+'S-2'!B35</f>
        <v>2642</v>
      </c>
      <c r="E20" s="1352"/>
      <c r="F20" s="1353"/>
      <c r="G20" s="45">
        <f>+'M-2'!C34</f>
        <v>92</v>
      </c>
      <c r="H20" s="1352"/>
      <c r="I20" s="1353"/>
      <c r="J20" s="45">
        <f>+D20+G20</f>
        <v>2734</v>
      </c>
      <c r="K20" s="1354"/>
      <c r="M20" s="457"/>
    </row>
    <row r="21" spans="1:13" x14ac:dyDescent="0.2">
      <c r="A21" s="751"/>
      <c r="B21" s="205"/>
      <c r="C21" s="790"/>
      <c r="D21" s="1356"/>
      <c r="E21" s="1352"/>
      <c r="F21" s="1353"/>
      <c r="G21" s="1356"/>
      <c r="H21" s="1352"/>
      <c r="I21" s="1353"/>
      <c r="J21" s="1356"/>
      <c r="K21" s="1354"/>
      <c r="M21" s="457"/>
    </row>
    <row r="22" spans="1:13" x14ac:dyDescent="0.2">
      <c r="A22" s="751"/>
      <c r="B22" s="205"/>
      <c r="C22" s="790"/>
      <c r="D22" s="1356"/>
      <c r="E22" s="1352"/>
      <c r="F22" s="1353"/>
      <c r="G22" s="1356"/>
      <c r="H22" s="1352"/>
      <c r="I22" s="1353"/>
      <c r="J22" s="1356"/>
      <c r="K22" s="1354"/>
      <c r="M22" s="457"/>
    </row>
    <row r="23" spans="1:13" x14ac:dyDescent="0.2">
      <c r="A23" s="751"/>
      <c r="B23" s="205" t="s">
        <v>485</v>
      </c>
      <c r="C23" s="790"/>
      <c r="D23" s="49">
        <f>+'S-31'!B37</f>
        <v>23399</v>
      </c>
      <c r="E23" s="1357"/>
      <c r="F23" s="1358"/>
      <c r="G23" s="49">
        <f>+'M-6'!B35</f>
        <v>1461</v>
      </c>
      <c r="H23" s="1357"/>
      <c r="I23" s="1358"/>
      <c r="J23" s="45">
        <f>+D23+G23</f>
        <v>24860</v>
      </c>
      <c r="K23" s="1359"/>
      <c r="M23" s="457"/>
    </row>
    <row r="24" spans="1:13" x14ac:dyDescent="0.2">
      <c r="A24" s="751"/>
      <c r="B24" s="205"/>
      <c r="C24" s="790"/>
      <c r="D24" s="1356"/>
      <c r="E24" s="1352"/>
      <c r="F24" s="1353"/>
      <c r="G24" s="1356"/>
      <c r="H24" s="1352"/>
      <c r="I24" s="1353"/>
      <c r="J24" s="1356"/>
      <c r="K24" s="1354"/>
      <c r="M24" s="457"/>
    </row>
    <row r="25" spans="1:13" x14ac:dyDescent="0.2">
      <c r="A25" s="751"/>
      <c r="B25" s="205" t="s">
        <v>486</v>
      </c>
      <c r="C25" s="790"/>
      <c r="D25" s="1356" t="s">
        <v>950</v>
      </c>
      <c r="E25" s="1352"/>
      <c r="F25" s="1353"/>
      <c r="G25" s="1356" t="s">
        <v>949</v>
      </c>
      <c r="H25" s="1352"/>
      <c r="I25" s="1353"/>
      <c r="J25" s="1356" t="s">
        <v>951</v>
      </c>
      <c r="K25" s="1354"/>
      <c r="M25" s="457"/>
    </row>
    <row r="26" spans="1:13" x14ac:dyDescent="0.2">
      <c r="A26" s="751"/>
      <c r="B26" s="205"/>
      <c r="C26" s="790"/>
      <c r="D26" s="1356"/>
      <c r="E26" s="1352"/>
      <c r="F26" s="1353"/>
      <c r="G26" s="1356"/>
      <c r="H26" s="1352"/>
      <c r="I26" s="1353"/>
      <c r="J26" s="1356"/>
      <c r="K26" s="1354"/>
      <c r="M26" s="457"/>
    </row>
    <row r="27" spans="1:13" x14ac:dyDescent="0.2">
      <c r="A27" s="751"/>
      <c r="B27" s="205"/>
      <c r="C27" s="790"/>
      <c r="D27" s="1356"/>
      <c r="E27" s="1352"/>
      <c r="F27" s="1353"/>
      <c r="G27" s="1356"/>
      <c r="H27" s="1352"/>
      <c r="I27" s="1353"/>
      <c r="J27" s="1356"/>
      <c r="K27" s="1354"/>
      <c r="M27" s="441"/>
    </row>
    <row r="28" spans="1:13" x14ac:dyDescent="0.2">
      <c r="A28" s="751"/>
      <c r="B28" s="205" t="s">
        <v>487</v>
      </c>
      <c r="C28" s="790"/>
      <c r="D28" s="49">
        <v>155</v>
      </c>
      <c r="E28" s="1352"/>
      <c r="F28" s="1353"/>
      <c r="G28" s="1356" t="s">
        <v>488</v>
      </c>
      <c r="H28" s="1352"/>
      <c r="I28" s="1353"/>
      <c r="J28" s="1356">
        <v>155</v>
      </c>
      <c r="K28" s="1354"/>
      <c r="M28" s="457"/>
    </row>
    <row r="29" spans="1:13" x14ac:dyDescent="0.2">
      <c r="A29" s="751"/>
      <c r="B29" s="205"/>
      <c r="C29" s="790"/>
      <c r="D29" s="1360"/>
      <c r="E29" s="1361"/>
      <c r="F29" s="1362"/>
      <c r="G29" s="1360"/>
      <c r="H29" s="1352"/>
      <c r="I29" s="1353"/>
      <c r="J29" s="1360"/>
      <c r="K29" s="1354"/>
      <c r="M29" s="457"/>
    </row>
    <row r="30" spans="1:13" x14ac:dyDescent="0.2">
      <c r="A30" s="751"/>
      <c r="B30" s="205" t="s">
        <v>489</v>
      </c>
      <c r="C30" s="790"/>
      <c r="D30" s="45">
        <v>1023</v>
      </c>
      <c r="E30" s="1352"/>
      <c r="F30" s="1353"/>
      <c r="G30" s="45" t="s">
        <v>488</v>
      </c>
      <c r="H30" s="1352"/>
      <c r="I30" s="1353"/>
      <c r="J30" s="45">
        <v>1023</v>
      </c>
      <c r="K30" s="1354"/>
      <c r="M30" s="457"/>
    </row>
    <row r="31" spans="1:13" x14ac:dyDescent="0.2">
      <c r="A31" s="751"/>
      <c r="B31" s="205"/>
      <c r="C31" s="790"/>
      <c r="D31" s="1356"/>
      <c r="E31" s="1352"/>
      <c r="F31" s="1353"/>
      <c r="G31" s="1356"/>
      <c r="H31" s="1352"/>
      <c r="I31" s="1353"/>
      <c r="J31" s="1356"/>
      <c r="K31" s="1354"/>
      <c r="M31" s="457"/>
    </row>
    <row r="32" spans="1:13" x14ac:dyDescent="0.2">
      <c r="A32" s="751"/>
      <c r="B32" s="205"/>
      <c r="C32" s="790"/>
      <c r="D32" s="1356"/>
      <c r="E32" s="1352"/>
      <c r="F32" s="1353"/>
      <c r="G32" s="1356"/>
      <c r="H32" s="1352"/>
      <c r="I32" s="1353"/>
      <c r="J32" s="1356"/>
      <c r="K32" s="1354"/>
      <c r="M32" s="457"/>
    </row>
    <row r="33" spans="1:13" x14ac:dyDescent="0.2">
      <c r="A33" s="751"/>
      <c r="B33" s="205" t="s">
        <v>490</v>
      </c>
      <c r="C33" s="790"/>
      <c r="D33" s="49">
        <v>781160</v>
      </c>
      <c r="E33" s="1357"/>
      <c r="F33" s="1358"/>
      <c r="G33" s="49">
        <v>74</v>
      </c>
      <c r="H33" s="1352"/>
      <c r="I33" s="1353"/>
      <c r="J33" s="49">
        <f>+D33+G33</f>
        <v>781234</v>
      </c>
      <c r="K33" s="1359"/>
      <c r="M33" s="457"/>
    </row>
    <row r="34" spans="1:13" x14ac:dyDescent="0.2">
      <c r="A34" s="751"/>
      <c r="B34" s="205"/>
      <c r="C34" s="790"/>
      <c r="D34" s="1356"/>
      <c r="E34" s="1352"/>
      <c r="F34" s="1353"/>
      <c r="G34" s="1356"/>
      <c r="H34" s="1352"/>
      <c r="I34" s="1353"/>
      <c r="J34" s="1356"/>
      <c r="K34" s="1354"/>
      <c r="M34" s="457"/>
    </row>
    <row r="35" spans="1:13" x14ac:dyDescent="0.2">
      <c r="A35" s="751"/>
      <c r="B35" s="205" t="s">
        <v>491</v>
      </c>
      <c r="C35" s="790"/>
      <c r="D35" s="45">
        <v>5410</v>
      </c>
      <c r="E35" s="1352"/>
      <c r="F35" s="1353"/>
      <c r="G35" s="45" t="s">
        <v>492</v>
      </c>
      <c r="H35" s="1352"/>
      <c r="I35" s="1353"/>
      <c r="J35" s="45">
        <v>5410</v>
      </c>
      <c r="K35" s="1354"/>
      <c r="M35" s="457"/>
    </row>
    <row r="36" spans="1:13" x14ac:dyDescent="0.2">
      <c r="A36" s="751"/>
      <c r="B36" s="205"/>
      <c r="C36" s="790"/>
      <c r="D36" s="1356"/>
      <c r="E36" s="1352"/>
      <c r="F36" s="1353"/>
      <c r="G36" s="1356"/>
      <c r="H36" s="1352"/>
      <c r="I36" s="1353"/>
      <c r="J36" s="1356"/>
      <c r="K36" s="1354"/>
      <c r="M36" s="457"/>
    </row>
    <row r="37" spans="1:13" x14ac:dyDescent="0.2">
      <c r="A37" s="751"/>
      <c r="B37" s="205"/>
      <c r="C37" s="790"/>
      <c r="D37" s="1356"/>
      <c r="E37" s="1352"/>
      <c r="F37" s="1353"/>
      <c r="G37" s="1356"/>
      <c r="H37" s="1352"/>
      <c r="I37" s="1353"/>
      <c r="J37" s="1356"/>
      <c r="K37" s="1354"/>
      <c r="M37" s="457"/>
    </row>
    <row r="38" spans="1:13" x14ac:dyDescent="0.2">
      <c r="A38" s="751"/>
      <c r="B38" s="205" t="s">
        <v>494</v>
      </c>
      <c r="C38" s="790"/>
      <c r="D38" s="1356" t="s">
        <v>488</v>
      </c>
      <c r="E38" s="1352"/>
      <c r="F38" s="1353"/>
      <c r="G38" s="49">
        <v>49</v>
      </c>
      <c r="H38" s="1352"/>
      <c r="I38" s="1353"/>
      <c r="J38" s="1356">
        <v>49</v>
      </c>
      <c r="K38" s="1354"/>
      <c r="M38" s="457"/>
    </row>
    <row r="39" spans="1:13" x14ac:dyDescent="0.2">
      <c r="A39" s="751"/>
      <c r="B39" s="205"/>
      <c r="C39" s="790"/>
      <c r="D39" s="1356"/>
      <c r="E39" s="1352"/>
      <c r="F39" s="1353"/>
      <c r="G39" s="1356"/>
      <c r="H39" s="1352"/>
      <c r="I39" s="1353"/>
      <c r="J39" s="1356"/>
      <c r="K39" s="1354"/>
      <c r="M39" s="457"/>
    </row>
    <row r="40" spans="1:13" x14ac:dyDescent="0.2">
      <c r="A40" s="751"/>
      <c r="B40" s="205" t="s">
        <v>495</v>
      </c>
      <c r="C40" s="790"/>
      <c r="D40" s="1356" t="s">
        <v>488</v>
      </c>
      <c r="E40" s="1352"/>
      <c r="F40" s="1353"/>
      <c r="G40" s="45">
        <v>95</v>
      </c>
      <c r="H40" s="1352"/>
      <c r="I40" s="1353"/>
      <c r="J40" s="45">
        <v>95</v>
      </c>
      <c r="K40" s="1354"/>
      <c r="M40" s="457"/>
    </row>
    <row r="41" spans="1:13" ht="13.5" thickBot="1" x14ac:dyDescent="0.25">
      <c r="A41" s="751"/>
      <c r="B41" s="205"/>
      <c r="C41" s="790"/>
      <c r="D41" s="1356"/>
      <c r="E41" s="1352"/>
      <c r="F41" s="1353"/>
      <c r="G41" s="1356"/>
      <c r="H41" s="1352"/>
      <c r="I41" s="1353"/>
      <c r="J41" s="1356"/>
      <c r="K41" s="1354"/>
      <c r="M41" s="457"/>
    </row>
    <row r="42" spans="1:13" x14ac:dyDescent="0.2">
      <c r="A42" s="1363"/>
      <c r="B42" s="1364"/>
      <c r="C42" s="1365"/>
      <c r="D42" s="1366"/>
      <c r="E42" s="1367"/>
      <c r="F42" s="1368"/>
      <c r="G42" s="1366"/>
      <c r="H42" s="1367"/>
      <c r="I42" s="1368"/>
      <c r="J42" s="1366"/>
      <c r="K42" s="1369"/>
      <c r="M42" s="457"/>
    </row>
    <row r="43" spans="1:13" x14ac:dyDescent="0.2">
      <c r="A43" s="751"/>
      <c r="B43" s="205"/>
      <c r="C43" s="790"/>
      <c r="D43" s="1356"/>
      <c r="E43" s="1352"/>
      <c r="F43" s="1353"/>
      <c r="G43" s="1356"/>
      <c r="H43" s="1352"/>
      <c r="I43" s="1353"/>
      <c r="J43" s="1356"/>
      <c r="K43" s="1354"/>
      <c r="M43" s="457"/>
    </row>
    <row r="44" spans="1:13" ht="18" x14ac:dyDescent="0.25">
      <c r="A44" s="1355" t="s">
        <v>953</v>
      </c>
      <c r="B44" s="205"/>
      <c r="C44" s="790"/>
      <c r="D44" s="1285"/>
      <c r="E44" s="205"/>
      <c r="F44" s="1134"/>
      <c r="G44" s="1285"/>
      <c r="H44" s="1352"/>
      <c r="I44" s="1353"/>
      <c r="J44" s="1285"/>
      <c r="K44" s="1354"/>
      <c r="M44" s="457"/>
    </row>
    <row r="45" spans="1:13" x14ac:dyDescent="0.2">
      <c r="A45" s="751"/>
      <c r="B45" s="205"/>
      <c r="C45" s="790"/>
      <c r="D45" s="1285"/>
      <c r="E45" s="205"/>
      <c r="F45" s="1134"/>
      <c r="G45" s="1285"/>
      <c r="H45" s="1352"/>
      <c r="I45" s="1353"/>
      <c r="J45" s="1285"/>
      <c r="K45" s="1354"/>
      <c r="M45" s="457"/>
    </row>
    <row r="46" spans="1:13" x14ac:dyDescent="0.2">
      <c r="A46" s="751"/>
      <c r="B46" s="205" t="s">
        <v>496</v>
      </c>
      <c r="C46" s="790"/>
      <c r="D46" s="49">
        <v>4447</v>
      </c>
      <c r="E46" s="1357"/>
      <c r="F46" s="1358"/>
      <c r="G46" s="49">
        <v>10</v>
      </c>
      <c r="H46" s="1352"/>
      <c r="I46" s="1353"/>
      <c r="J46" s="49">
        <f>+D46+G46</f>
        <v>4457</v>
      </c>
      <c r="K46" s="1359"/>
      <c r="M46" s="457"/>
    </row>
    <row r="47" spans="1:13" x14ac:dyDescent="0.2">
      <c r="A47" s="751"/>
      <c r="B47" s="205"/>
      <c r="C47" s="790"/>
      <c r="D47" s="1356"/>
      <c r="E47" s="1352"/>
      <c r="F47" s="1353"/>
      <c r="G47" s="1356"/>
      <c r="H47" s="1352"/>
      <c r="I47" s="1353"/>
      <c r="J47" s="1356"/>
      <c r="K47" s="1354"/>
      <c r="M47" s="457"/>
    </row>
    <row r="48" spans="1:13" x14ac:dyDescent="0.2">
      <c r="A48" s="751"/>
      <c r="B48" s="205" t="s">
        <v>493</v>
      </c>
      <c r="C48" s="790"/>
      <c r="D48" s="45">
        <v>46694</v>
      </c>
      <c r="E48" s="1352"/>
      <c r="F48" s="1353"/>
      <c r="G48" s="45">
        <v>31</v>
      </c>
      <c r="H48" s="1352"/>
      <c r="I48" s="1353"/>
      <c r="J48" s="45">
        <f>+D48+G48</f>
        <v>46725</v>
      </c>
      <c r="K48" s="1354"/>
      <c r="M48" s="457"/>
    </row>
    <row r="49" spans="1:13" x14ac:dyDescent="0.2">
      <c r="A49" s="751"/>
      <c r="B49" s="205"/>
      <c r="C49" s="790"/>
      <c r="D49" s="1356"/>
      <c r="E49" s="1352"/>
      <c r="F49" s="1353"/>
      <c r="G49" s="1356"/>
      <c r="H49" s="1352"/>
      <c r="I49" s="1353"/>
      <c r="J49" s="1356"/>
      <c r="K49" s="1354"/>
      <c r="M49" s="457"/>
    </row>
    <row r="50" spans="1:13" x14ac:dyDescent="0.2">
      <c r="A50" s="751"/>
      <c r="B50" s="205"/>
      <c r="C50" s="790"/>
      <c r="D50" s="1356"/>
      <c r="E50" s="1352"/>
      <c r="F50" s="1353"/>
      <c r="G50" s="1356"/>
      <c r="H50" s="1352"/>
      <c r="I50" s="1353"/>
      <c r="J50" s="1356"/>
      <c r="K50" s="1354"/>
      <c r="M50" s="457"/>
    </row>
    <row r="51" spans="1:13" x14ac:dyDescent="0.2">
      <c r="A51" s="751"/>
      <c r="B51" s="205" t="s">
        <v>494</v>
      </c>
      <c r="C51" s="790"/>
      <c r="D51" s="1356" t="s">
        <v>488</v>
      </c>
      <c r="E51" s="1352"/>
      <c r="F51" s="1353"/>
      <c r="G51" s="49">
        <v>81</v>
      </c>
      <c r="H51" s="1352"/>
      <c r="I51" s="1353"/>
      <c r="J51" s="1356">
        <v>81</v>
      </c>
      <c r="K51" s="1354"/>
      <c r="M51" s="457"/>
    </row>
    <row r="52" spans="1:13" x14ac:dyDescent="0.2">
      <c r="A52" s="751"/>
      <c r="B52" s="205"/>
      <c r="C52" s="790"/>
      <c r="D52" s="1356"/>
      <c r="E52" s="1352"/>
      <c r="F52" s="1353"/>
      <c r="G52" s="1356"/>
      <c r="H52" s="1352"/>
      <c r="I52" s="1353"/>
      <c r="J52" s="1356"/>
      <c r="K52" s="1354"/>
      <c r="M52" s="457"/>
    </row>
    <row r="53" spans="1:13" x14ac:dyDescent="0.2">
      <c r="A53" s="751"/>
      <c r="B53" s="205" t="s">
        <v>497</v>
      </c>
      <c r="C53" s="790"/>
      <c r="D53" s="1356" t="s">
        <v>488</v>
      </c>
      <c r="E53" s="1352"/>
      <c r="F53" s="1353"/>
      <c r="G53" s="45">
        <v>788</v>
      </c>
      <c r="H53" s="1352"/>
      <c r="I53" s="1353"/>
      <c r="J53" s="45">
        <v>788</v>
      </c>
      <c r="K53" s="1354"/>
      <c r="M53" s="457"/>
    </row>
    <row r="54" spans="1:13" ht="13.5" thickBot="1" x14ac:dyDescent="0.25">
      <c r="A54" s="1370"/>
      <c r="B54" s="1371"/>
      <c r="C54" s="1372"/>
      <c r="D54" s="228"/>
      <c r="E54" s="1373"/>
      <c r="F54" s="1374"/>
      <c r="G54" s="1373"/>
      <c r="H54" s="1373"/>
      <c r="I54" s="1374"/>
      <c r="J54" s="1373"/>
      <c r="K54" s="1375"/>
    </row>
    <row r="55" spans="1:13" x14ac:dyDescent="0.2">
      <c r="B55" s="12"/>
      <c r="C55" s="12"/>
      <c r="D55" s="12"/>
      <c r="E55" s="12"/>
      <c r="F55" s="12"/>
      <c r="G55" s="12"/>
      <c r="H55" s="12"/>
      <c r="I55" s="12"/>
      <c r="J55" s="12"/>
      <c r="K55" s="16"/>
    </row>
    <row r="56" spans="1:13" x14ac:dyDescent="0.2">
      <c r="B56" s="1376" t="s">
        <v>498</v>
      </c>
      <c r="C56" s="12"/>
      <c r="D56" s="12"/>
      <c r="E56" s="12"/>
      <c r="F56" s="12"/>
      <c r="G56" s="12"/>
      <c r="H56" s="12"/>
      <c r="I56" s="12"/>
      <c r="J56" s="12"/>
      <c r="K56" s="16"/>
    </row>
    <row r="57" spans="1:13" x14ac:dyDescent="0.2">
      <c r="B57" s="1376" t="s">
        <v>870</v>
      </c>
      <c r="C57" s="12"/>
      <c r="D57" s="12"/>
      <c r="E57" s="12"/>
      <c r="F57" s="12"/>
      <c r="G57" s="12"/>
      <c r="H57" s="12"/>
      <c r="I57" s="12"/>
      <c r="J57" s="12"/>
      <c r="K57" s="16"/>
    </row>
    <row r="58" spans="1:13" x14ac:dyDescent="0.2">
      <c r="B58" s="1376" t="s">
        <v>499</v>
      </c>
      <c r="C58" s="12"/>
      <c r="D58" s="12"/>
      <c r="E58" s="12"/>
      <c r="F58" s="12"/>
      <c r="G58" s="12"/>
      <c r="H58" s="12"/>
      <c r="I58" s="12"/>
      <c r="J58" s="12"/>
      <c r="K58" s="16"/>
    </row>
    <row r="59" spans="1:13" x14ac:dyDescent="0.2">
      <c r="B59" s="1376" t="s">
        <v>954</v>
      </c>
      <c r="C59" s="12"/>
      <c r="D59" s="12"/>
      <c r="E59" s="12"/>
      <c r="F59" s="12"/>
      <c r="G59" s="12"/>
      <c r="H59" s="12"/>
      <c r="I59" s="12"/>
      <c r="J59" s="12"/>
      <c r="K59" s="16"/>
    </row>
    <row r="60" spans="1:13" x14ac:dyDescent="0.2">
      <c r="B60" s="1376" t="s">
        <v>500</v>
      </c>
      <c r="C60" s="12"/>
      <c r="D60" s="12"/>
      <c r="E60" s="12"/>
      <c r="F60" s="12"/>
      <c r="G60" s="12"/>
      <c r="H60" s="12"/>
      <c r="I60" s="12"/>
      <c r="J60" s="12"/>
      <c r="K60" s="16"/>
    </row>
    <row r="61" spans="1:13" x14ac:dyDescent="0.2">
      <c r="B61" s="1376" t="s">
        <v>501</v>
      </c>
      <c r="C61" s="12"/>
      <c r="D61" s="12"/>
      <c r="E61" s="12"/>
      <c r="F61" s="12"/>
      <c r="G61" s="12"/>
      <c r="H61" s="12"/>
      <c r="I61" s="12"/>
      <c r="J61" s="12"/>
      <c r="K61" s="16"/>
    </row>
    <row r="62" spans="1:13" x14ac:dyDescent="0.2">
      <c r="B62" s="12"/>
      <c r="C62" s="12"/>
      <c r="D62" s="12"/>
      <c r="E62" s="12"/>
      <c r="F62" s="12"/>
      <c r="G62" s="62"/>
      <c r="H62" s="12"/>
      <c r="I62" s="12"/>
      <c r="J62" s="12"/>
      <c r="K62" s="16"/>
    </row>
    <row r="63" spans="1:13" x14ac:dyDescent="0.2">
      <c r="B63" s="12"/>
      <c r="C63" s="12"/>
      <c r="D63" s="12"/>
      <c r="E63" s="12"/>
      <c r="F63" s="12"/>
      <c r="G63" s="12"/>
      <c r="H63" s="12"/>
      <c r="I63" s="12"/>
      <c r="J63" s="12"/>
      <c r="K63" s="16"/>
    </row>
    <row r="64" spans="1:13" x14ac:dyDescent="0.2">
      <c r="B64" s="12"/>
      <c r="C64" s="12"/>
      <c r="D64" s="12"/>
      <c r="E64" s="12"/>
      <c r="F64" s="12"/>
      <c r="G64" s="12"/>
      <c r="H64" s="12"/>
      <c r="I64" s="12"/>
      <c r="J64" s="12"/>
      <c r="K64" s="16"/>
    </row>
  </sheetData>
  <mergeCells count="12">
    <mergeCell ref="C5:E5"/>
    <mergeCell ref="F5:H5"/>
    <mergeCell ref="I5:K5"/>
    <mergeCell ref="C6:E6"/>
    <mergeCell ref="F6:H6"/>
    <mergeCell ref="I6:K6"/>
    <mergeCell ref="C7:E7"/>
    <mergeCell ref="F7:H7"/>
    <mergeCell ref="I7:K7"/>
    <mergeCell ref="C8:E8"/>
    <mergeCell ref="F8:H8"/>
    <mergeCell ref="I8:K8"/>
  </mergeCells>
  <pageMargins left="0.7" right="0.7" top="0.75" bottom="0.75" header="0.3" footer="0.3"/>
  <pageSetup scale="6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Normal="100" workbookViewId="0"/>
  </sheetViews>
  <sheetFormatPr defaultRowHeight="12.75" x14ac:dyDescent="0.2"/>
  <cols>
    <col min="1" max="1" width="2.28515625" style="363" customWidth="1"/>
    <col min="2" max="2" width="17" style="363" customWidth="1"/>
    <col min="3" max="3" width="15.7109375" style="363" customWidth="1"/>
    <col min="4" max="4" width="6.7109375" style="363" customWidth="1"/>
    <col min="5" max="5" width="15.85546875" style="363" customWidth="1"/>
    <col min="6" max="6" width="6.7109375" style="363" customWidth="1"/>
    <col min="7" max="7" width="15.85546875" style="363" customWidth="1"/>
    <col min="8" max="8" width="6.7109375" style="363" customWidth="1"/>
    <col min="9" max="9" width="15.7109375" style="363" customWidth="1"/>
    <col min="10" max="10" width="6.7109375" style="363" customWidth="1"/>
    <col min="11" max="11" width="15.7109375" style="363" customWidth="1"/>
    <col min="12" max="12" width="6.7109375" style="363" customWidth="1"/>
    <col min="13" max="13" width="9.140625" style="400"/>
    <col min="14" max="14" width="13.85546875" style="363" customWidth="1"/>
    <col min="15" max="16384" width="9.140625" style="363"/>
  </cols>
  <sheetData>
    <row r="1" spans="1:14" ht="5.0999999999999996" customHeight="1" x14ac:dyDescent="0.2">
      <c r="A1" s="314"/>
      <c r="B1" s="315"/>
      <c r="C1" s="315"/>
      <c r="D1" s="315"/>
      <c r="E1" s="315"/>
      <c r="F1" s="315"/>
      <c r="G1" s="315"/>
      <c r="H1" s="315"/>
      <c r="I1" s="315"/>
      <c r="J1" s="315"/>
      <c r="K1" s="315"/>
      <c r="L1" s="464"/>
    </row>
    <row r="2" spans="1:14" s="73" customFormat="1" ht="23.25" x14ac:dyDescent="0.2">
      <c r="A2" s="2736" t="s">
        <v>239</v>
      </c>
      <c r="B2" s="2722"/>
      <c r="C2" s="2722"/>
      <c r="D2" s="2722"/>
      <c r="E2" s="2722"/>
      <c r="F2" s="2722"/>
      <c r="G2" s="2722"/>
      <c r="H2" s="2722"/>
      <c r="I2" s="2722"/>
      <c r="J2" s="2722"/>
      <c r="K2" s="2722"/>
      <c r="L2" s="2737"/>
    </row>
    <row r="3" spans="1:14" s="88" customFormat="1" ht="20.25" x14ac:dyDescent="0.2">
      <c r="A3" s="2681" t="s">
        <v>940</v>
      </c>
      <c r="B3" s="2682"/>
      <c r="C3" s="2682"/>
      <c r="D3" s="2682"/>
      <c r="E3" s="2682"/>
      <c r="F3" s="2682"/>
      <c r="G3" s="2682"/>
      <c r="H3" s="2682"/>
      <c r="I3" s="2682"/>
      <c r="J3" s="2682"/>
      <c r="K3" s="2682"/>
      <c r="L3" s="2738"/>
    </row>
    <row r="4" spans="1:14" s="88" customFormat="1" ht="20.25" x14ac:dyDescent="0.2">
      <c r="A4" s="2681" t="s">
        <v>88</v>
      </c>
      <c r="B4" s="2682"/>
      <c r="C4" s="2682"/>
      <c r="D4" s="2682"/>
      <c r="E4" s="2682"/>
      <c r="F4" s="2682"/>
      <c r="G4" s="2682"/>
      <c r="H4" s="2682"/>
      <c r="I4" s="2682"/>
      <c r="J4" s="2682"/>
      <c r="K4" s="2682"/>
      <c r="L4" s="2738"/>
    </row>
    <row r="5" spans="1:14" s="69" customFormat="1" ht="6" customHeight="1" x14ac:dyDescent="0.2">
      <c r="A5" s="317"/>
      <c r="B5" s="318"/>
      <c r="C5" s="319"/>
      <c r="D5" s="319"/>
      <c r="E5" s="319"/>
      <c r="F5" s="319"/>
      <c r="G5" s="319"/>
      <c r="H5" s="319"/>
      <c r="I5" s="319"/>
      <c r="J5" s="319"/>
      <c r="K5" s="319"/>
      <c r="L5" s="442"/>
    </row>
    <row r="6" spans="1:14" s="69" customFormat="1" x14ac:dyDescent="0.2">
      <c r="A6" s="466"/>
      <c r="B6" s="458"/>
      <c r="C6" s="2745" t="s">
        <v>192</v>
      </c>
      <c r="D6" s="2746"/>
      <c r="E6" s="2746"/>
      <c r="F6" s="2746"/>
      <c r="G6" s="2746"/>
      <c r="H6" s="2746"/>
      <c r="I6" s="2746"/>
      <c r="J6" s="2746"/>
      <c r="K6" s="443"/>
      <c r="L6" s="444"/>
      <c r="M6" s="413"/>
      <c r="N6" s="73"/>
    </row>
    <row r="7" spans="1:14" s="69" customFormat="1" x14ac:dyDescent="0.2">
      <c r="A7" s="471" t="s">
        <v>218</v>
      </c>
      <c r="B7" s="472"/>
      <c r="C7" s="2747"/>
      <c r="D7" s="2748"/>
      <c r="E7" s="2748"/>
      <c r="F7" s="2748"/>
      <c r="G7" s="2748"/>
      <c r="H7" s="2748"/>
      <c r="I7" s="2748"/>
      <c r="J7" s="2748"/>
      <c r="K7" s="445"/>
      <c r="L7" s="446"/>
      <c r="M7" s="413"/>
      <c r="N7" s="73"/>
    </row>
    <row r="8" spans="1:14" s="69" customFormat="1" x14ac:dyDescent="0.2">
      <c r="A8" s="471" t="s">
        <v>221</v>
      </c>
      <c r="B8" s="472"/>
      <c r="C8" s="2713" t="s">
        <v>235</v>
      </c>
      <c r="D8" s="2714"/>
      <c r="E8" s="2714" t="s">
        <v>193</v>
      </c>
      <c r="F8" s="2714"/>
      <c r="G8" s="2714" t="s">
        <v>194</v>
      </c>
      <c r="H8" s="2714"/>
      <c r="I8" s="2714" t="s">
        <v>195</v>
      </c>
      <c r="J8" s="2714"/>
      <c r="K8" s="2742" t="s">
        <v>89</v>
      </c>
      <c r="L8" s="2743"/>
      <c r="M8" s="413"/>
      <c r="N8" s="73"/>
    </row>
    <row r="9" spans="1:14" s="69" customFormat="1" ht="9.9499999999999993" customHeight="1" x14ac:dyDescent="0.2">
      <c r="A9" s="332"/>
      <c r="B9" s="95"/>
      <c r="C9" s="333"/>
      <c r="D9" s="95"/>
      <c r="E9" s="95"/>
      <c r="F9" s="95"/>
      <c r="G9" s="95"/>
      <c r="H9" s="95"/>
      <c r="I9" s="95"/>
      <c r="J9" s="95"/>
      <c r="K9" s="449"/>
      <c r="L9" s="450"/>
      <c r="M9" s="413"/>
      <c r="N9" s="413"/>
    </row>
    <row r="10" spans="1:14" s="69" customFormat="1" ht="9.9499999999999993" customHeight="1" x14ac:dyDescent="0.2">
      <c r="A10" s="364"/>
      <c r="B10" s="365"/>
      <c r="C10" s="366"/>
      <c r="D10" s="367"/>
      <c r="E10" s="367"/>
      <c r="F10" s="367"/>
      <c r="G10" s="367"/>
      <c r="H10" s="367"/>
      <c r="I10" s="367"/>
      <c r="J10" s="367"/>
      <c r="K10" s="368"/>
      <c r="L10" s="369"/>
      <c r="M10" s="413"/>
      <c r="N10" s="413"/>
    </row>
    <row r="11" spans="1:14" s="88" customFormat="1" ht="24.95" customHeight="1" x14ac:dyDescent="0.2">
      <c r="A11" s="370"/>
      <c r="B11" s="502" t="s">
        <v>816</v>
      </c>
      <c r="C11" s="518">
        <v>88208547.799999997</v>
      </c>
      <c r="D11" s="504"/>
      <c r="E11" s="519">
        <v>48874198.399999999</v>
      </c>
      <c r="F11" s="506"/>
      <c r="G11" s="519">
        <v>25499668.100000001</v>
      </c>
      <c r="H11" s="506"/>
      <c r="I11" s="519">
        <v>4308140.5</v>
      </c>
      <c r="J11" s="506"/>
      <c r="K11" s="377">
        <f t="shared" ref="K11:K16" si="0">SUM(C11:I11)</f>
        <v>166890554.79999998</v>
      </c>
      <c r="L11" s="453"/>
      <c r="M11" s="73"/>
      <c r="N11" s="461"/>
    </row>
    <row r="12" spans="1:14" s="88" customFormat="1" ht="24.95" customHeight="1" x14ac:dyDescent="0.2">
      <c r="A12" s="370"/>
      <c r="B12" s="502" t="s">
        <v>229</v>
      </c>
      <c r="C12" s="503">
        <v>262375100.09999999</v>
      </c>
      <c r="D12" s="504"/>
      <c r="E12" s="505">
        <v>246047395.59999999</v>
      </c>
      <c r="F12" s="506"/>
      <c r="G12" s="505">
        <v>176920563.80000001</v>
      </c>
      <c r="H12" s="506"/>
      <c r="I12" s="505">
        <v>22466446.5</v>
      </c>
      <c r="J12" s="506"/>
      <c r="K12" s="522">
        <f t="shared" si="0"/>
        <v>707809506</v>
      </c>
      <c r="L12" s="453"/>
      <c r="M12" s="73"/>
      <c r="N12" s="461"/>
    </row>
    <row r="13" spans="1:14" s="88" customFormat="1" ht="24.95" customHeight="1" x14ac:dyDescent="0.2">
      <c r="A13" s="370"/>
      <c r="B13" s="502" t="s">
        <v>222</v>
      </c>
      <c r="C13" s="503">
        <v>794857204.5</v>
      </c>
      <c r="D13" s="504"/>
      <c r="E13" s="505">
        <v>1793280211</v>
      </c>
      <c r="F13" s="506"/>
      <c r="G13" s="505">
        <v>1964080901.2</v>
      </c>
      <c r="H13" s="506"/>
      <c r="I13" s="505">
        <v>213671759.09999999</v>
      </c>
      <c r="J13" s="506"/>
      <c r="K13" s="522">
        <f t="shared" si="0"/>
        <v>4765890075.8000002</v>
      </c>
      <c r="L13" s="453"/>
      <c r="M13" s="73"/>
      <c r="N13" s="461"/>
    </row>
    <row r="14" spans="1:14" s="88" customFormat="1" ht="24.95" customHeight="1" x14ac:dyDescent="0.2">
      <c r="A14" s="370"/>
      <c r="B14" s="502" t="s">
        <v>223</v>
      </c>
      <c r="C14" s="503">
        <v>1757433094.9000001</v>
      </c>
      <c r="D14" s="504"/>
      <c r="E14" s="505">
        <v>2821421142.6999998</v>
      </c>
      <c r="F14" s="506"/>
      <c r="G14" s="505">
        <v>2655067502.4000001</v>
      </c>
      <c r="H14" s="506"/>
      <c r="I14" s="505">
        <v>170619581.90000001</v>
      </c>
      <c r="J14" s="506"/>
      <c r="K14" s="522">
        <f t="shared" si="0"/>
        <v>7404541321.8999996</v>
      </c>
      <c r="L14" s="453"/>
      <c r="M14" s="73"/>
      <c r="N14" s="461"/>
    </row>
    <row r="15" spans="1:14" s="88" customFormat="1" ht="24.95" customHeight="1" x14ac:dyDescent="0.2">
      <c r="A15" s="370"/>
      <c r="B15" s="502" t="s">
        <v>224</v>
      </c>
      <c r="C15" s="503">
        <v>584025841.85000002</v>
      </c>
      <c r="D15" s="504"/>
      <c r="E15" s="505">
        <v>3154228434.5</v>
      </c>
      <c r="F15" s="506"/>
      <c r="G15" s="505">
        <v>1519773292.7</v>
      </c>
      <c r="H15" s="506"/>
      <c r="I15" s="505">
        <v>169530903.69</v>
      </c>
      <c r="J15" s="506"/>
      <c r="K15" s="522">
        <f t="shared" si="0"/>
        <v>5427558472.7399998</v>
      </c>
      <c r="L15" s="453"/>
      <c r="M15" s="73"/>
      <c r="N15" s="461"/>
    </row>
    <row r="16" spans="1:14" s="88" customFormat="1" ht="24.95" customHeight="1" x14ac:dyDescent="0.2">
      <c r="A16" s="370"/>
      <c r="B16" s="502" t="s">
        <v>225</v>
      </c>
      <c r="C16" s="503">
        <v>779537388.02999997</v>
      </c>
      <c r="D16" s="504"/>
      <c r="E16" s="505">
        <v>18706404112.799999</v>
      </c>
      <c r="F16" s="506"/>
      <c r="G16" s="505">
        <v>8605443903.2999992</v>
      </c>
      <c r="H16" s="506"/>
      <c r="I16" s="505">
        <v>129509594.5</v>
      </c>
      <c r="J16" s="506"/>
      <c r="K16" s="522">
        <f t="shared" si="0"/>
        <v>28220894998.629997</v>
      </c>
      <c r="L16" s="453"/>
      <c r="M16" s="73"/>
      <c r="N16" s="461"/>
    </row>
    <row r="17" spans="1:14" s="88" customFormat="1" ht="24.95" customHeight="1" x14ac:dyDescent="0.2">
      <c r="A17" s="370"/>
      <c r="B17" s="502" t="s">
        <v>119</v>
      </c>
      <c r="C17" s="518">
        <f>SUM(C11:C16)</f>
        <v>4266437177.1800003</v>
      </c>
      <c r="D17" s="504"/>
      <c r="E17" s="519">
        <f>SUM(E11:E16)</f>
        <v>26770255495</v>
      </c>
      <c r="F17" s="506"/>
      <c r="G17" s="519">
        <f>SUM(G11:G16)</f>
        <v>14946785831.5</v>
      </c>
      <c r="H17" s="506"/>
      <c r="I17" s="519">
        <f>SUM(I11:I16)</f>
        <v>710106426.19000006</v>
      </c>
      <c r="J17" s="506"/>
      <c r="K17" s="377">
        <f>SUM(K11:K16)</f>
        <v>46693584929.869995</v>
      </c>
      <c r="L17" s="453"/>
      <c r="M17" s="73"/>
      <c r="N17" s="461"/>
    </row>
    <row r="18" spans="1:14" ht="5.0999999999999996" customHeight="1" x14ac:dyDescent="0.2">
      <c r="A18" s="351"/>
      <c r="B18" s="353"/>
      <c r="C18" s="2336"/>
      <c r="D18" s="353"/>
      <c r="E18" s="353"/>
      <c r="F18" s="353"/>
      <c r="G18" s="353"/>
      <c r="H18" s="353"/>
      <c r="I18" s="353"/>
      <c r="J18" s="353"/>
      <c r="K18" s="455"/>
      <c r="L18" s="456"/>
      <c r="M18" s="540"/>
      <c r="N18" s="436"/>
    </row>
    <row r="19" spans="1:14" ht="5.0999999999999996" customHeight="1" x14ac:dyDescent="0.2">
      <c r="A19" s="357"/>
      <c r="B19" s="357"/>
      <c r="C19" s="437"/>
      <c r="D19" s="437"/>
      <c r="E19" s="437"/>
      <c r="F19" s="437"/>
      <c r="G19" s="437"/>
      <c r="H19" s="437"/>
      <c r="I19" s="437"/>
      <c r="J19" s="437"/>
      <c r="K19" s="437"/>
      <c r="L19" s="437"/>
      <c r="M19" s="540"/>
      <c r="N19" s="436"/>
    </row>
    <row r="20" spans="1:14" s="541" customFormat="1" x14ac:dyDescent="0.2">
      <c r="A20" s="360" t="s">
        <v>920</v>
      </c>
      <c r="B20" s="360"/>
      <c r="C20" s="438"/>
      <c r="D20" s="438"/>
      <c r="E20" s="438"/>
      <c r="F20" s="438"/>
      <c r="G20" s="438"/>
      <c r="H20" s="438"/>
      <c r="I20" s="438"/>
      <c r="J20" s="438"/>
      <c r="K20" s="438"/>
      <c r="L20" s="438"/>
      <c r="M20" s="540"/>
      <c r="N20" s="540"/>
    </row>
    <row r="21" spans="1:14" s="541" customFormat="1" x14ac:dyDescent="0.2">
      <c r="A21" s="361" t="s">
        <v>208</v>
      </c>
      <c r="B21" s="360"/>
      <c r="C21" s="438"/>
      <c r="D21" s="438"/>
      <c r="E21" s="438"/>
      <c r="F21" s="438"/>
      <c r="G21" s="438"/>
      <c r="H21" s="438"/>
      <c r="I21" s="438"/>
      <c r="J21" s="438"/>
      <c r="K21" s="438"/>
      <c r="L21" s="438"/>
      <c r="M21" s="540"/>
      <c r="N21" s="542"/>
    </row>
    <row r="22" spans="1:14" s="541" customFormat="1" ht="9.9499999999999993" customHeight="1" x14ac:dyDescent="0.2">
      <c r="A22" s="360" t="s">
        <v>240</v>
      </c>
      <c r="B22" s="360"/>
      <c r="C22" s="360"/>
      <c r="D22" s="360"/>
      <c r="E22" s="360"/>
      <c r="F22" s="360"/>
      <c r="G22" s="360"/>
      <c r="H22" s="360"/>
      <c r="I22" s="360"/>
      <c r="J22" s="360"/>
      <c r="K22" s="360"/>
      <c r="L22" s="360"/>
      <c r="M22" s="400"/>
    </row>
    <row r="23" spans="1:14" ht="9.9499999999999993" customHeight="1" x14ac:dyDescent="0.2">
      <c r="A23" s="360"/>
    </row>
    <row r="24" spans="1:14" x14ac:dyDescent="0.2">
      <c r="C24" s="543"/>
      <c r="E24" s="543"/>
      <c r="F24" s="543"/>
      <c r="G24" s="543"/>
      <c r="H24" s="543"/>
      <c r="I24" s="463"/>
      <c r="J24" s="543"/>
      <c r="K24" s="543"/>
    </row>
    <row r="25" spans="1:14" x14ac:dyDescent="0.2">
      <c r="G25" s="463"/>
    </row>
    <row r="26" spans="1:14" x14ac:dyDescent="0.2">
      <c r="C26" s="463"/>
      <c r="E26" s="399"/>
      <c r="F26" s="399"/>
      <c r="G26" s="399"/>
      <c r="H26" s="399"/>
      <c r="I26" s="399"/>
      <c r="J26" s="399"/>
      <c r="K26" s="399"/>
      <c r="L26" s="399"/>
    </row>
  </sheetData>
  <mergeCells count="9">
    <mergeCell ref="K8:L8"/>
    <mergeCell ref="A2:L2"/>
    <mergeCell ref="A3:L3"/>
    <mergeCell ref="A4:L4"/>
    <mergeCell ref="C6:J7"/>
    <mergeCell ref="C8:D8"/>
    <mergeCell ref="E8:F8"/>
    <mergeCell ref="G8:H8"/>
    <mergeCell ref="I8:J8"/>
  </mergeCells>
  <pageMargins left="0.7" right="0.7" top="0.75" bottom="0.75" header="0.3" footer="0.3"/>
  <pageSetup scale="9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0"/>
  <sheetViews>
    <sheetView workbookViewId="0"/>
  </sheetViews>
  <sheetFormatPr defaultRowHeight="12.75" x14ac:dyDescent="0.2"/>
  <cols>
    <col min="1" max="1" width="2.7109375" style="12" customWidth="1"/>
    <col min="2" max="3" width="3.7109375" style="12" customWidth="1"/>
    <col min="4" max="4" width="35.28515625" style="12" customWidth="1"/>
    <col min="5" max="5" width="22.7109375" style="12" customWidth="1"/>
    <col min="6" max="6" width="18.7109375" style="12" customWidth="1"/>
    <col min="7" max="7" width="13.7109375" style="12" customWidth="1"/>
    <col min="8" max="8" width="18.7109375" style="16" customWidth="1"/>
  </cols>
  <sheetData>
    <row r="1" spans="1:10" x14ac:dyDescent="0.2">
      <c r="A1" s="9"/>
      <c r="B1" s="10"/>
      <c r="C1" s="10"/>
      <c r="D1" s="10"/>
      <c r="E1" s="10"/>
      <c r="F1" s="10"/>
      <c r="G1" s="10"/>
      <c r="H1" s="11"/>
    </row>
    <row r="2" spans="1:10" ht="23.25" x14ac:dyDescent="0.35">
      <c r="A2" s="544" t="s">
        <v>241</v>
      </c>
      <c r="B2" s="14"/>
      <c r="C2" s="14"/>
      <c r="D2" s="14"/>
      <c r="E2" s="14"/>
      <c r="F2" s="14"/>
      <c r="G2" s="14"/>
      <c r="H2" s="545"/>
    </row>
    <row r="3" spans="1:10" ht="20.25" x14ac:dyDescent="0.3">
      <c r="A3" s="546" t="s">
        <v>942</v>
      </c>
      <c r="B3" s="14"/>
      <c r="C3" s="14"/>
      <c r="D3" s="547"/>
      <c r="E3" s="14"/>
      <c r="F3" s="14"/>
      <c r="G3" s="14"/>
      <c r="H3" s="545"/>
    </row>
    <row r="4" spans="1:10" ht="20.25" x14ac:dyDescent="0.2">
      <c r="A4" s="548" t="s">
        <v>88</v>
      </c>
      <c r="B4" s="549"/>
      <c r="C4" s="549"/>
      <c r="D4" s="550"/>
      <c r="E4" s="549"/>
      <c r="F4" s="549"/>
      <c r="G4" s="549"/>
      <c r="H4" s="551"/>
    </row>
    <row r="5" spans="1:10" ht="6" customHeight="1" x14ac:dyDescent="0.2">
      <c r="A5" s="548"/>
      <c r="B5" s="549"/>
      <c r="C5" s="549"/>
      <c r="D5" s="550"/>
      <c r="E5" s="549"/>
      <c r="F5" s="549"/>
      <c r="G5" s="549"/>
      <c r="H5" s="551"/>
    </row>
    <row r="6" spans="1:10" x14ac:dyDescent="0.2">
      <c r="A6" s="175"/>
      <c r="B6" s="176"/>
      <c r="C6" s="176"/>
      <c r="D6" s="176"/>
      <c r="E6" s="552"/>
      <c r="F6" s="180"/>
      <c r="G6" s="180"/>
      <c r="H6" s="553"/>
    </row>
    <row r="7" spans="1:10" x14ac:dyDescent="0.2">
      <c r="A7" s="264"/>
      <c r="B7" s="265"/>
      <c r="C7" s="265"/>
      <c r="D7" s="265"/>
      <c r="E7" s="554"/>
      <c r="F7" s="265"/>
      <c r="G7" s="555"/>
      <c r="H7" s="556" t="s">
        <v>219</v>
      </c>
    </row>
    <row r="8" spans="1:10" x14ac:dyDescent="0.2">
      <c r="A8" s="264" t="s">
        <v>242</v>
      </c>
      <c r="B8" s="191"/>
      <c r="C8" s="191"/>
      <c r="D8" s="191"/>
      <c r="E8" s="554" t="s">
        <v>126</v>
      </c>
      <c r="F8" s="191"/>
      <c r="G8" s="557" t="s">
        <v>243</v>
      </c>
      <c r="H8" s="192" t="s">
        <v>221</v>
      </c>
    </row>
    <row r="9" spans="1:10" x14ac:dyDescent="0.2">
      <c r="A9" s="558"/>
      <c r="B9" s="559"/>
      <c r="C9" s="559"/>
      <c r="D9" s="559"/>
      <c r="E9" s="560"/>
      <c r="F9" s="561"/>
      <c r="G9" s="561"/>
      <c r="H9" s="562"/>
    </row>
    <row r="10" spans="1:10" x14ac:dyDescent="0.2">
      <c r="A10" s="200"/>
      <c r="B10" s="563"/>
      <c r="C10" s="563"/>
      <c r="D10" s="201"/>
      <c r="E10" s="564"/>
      <c r="F10" s="564"/>
      <c r="G10" s="564"/>
      <c r="H10" s="206"/>
    </row>
    <row r="11" spans="1:10" x14ac:dyDescent="0.2">
      <c r="A11" s="565"/>
      <c r="B11" s="2220" t="s">
        <v>244</v>
      </c>
      <c r="C11" s="566"/>
      <c r="D11" s="567"/>
      <c r="E11" s="568">
        <v>677309145</v>
      </c>
      <c r="F11" s="569">
        <f>+E11/E$29</f>
        <v>1.4505400388785034E-2</v>
      </c>
      <c r="G11" s="570">
        <v>246</v>
      </c>
      <c r="H11" s="571">
        <v>52327</v>
      </c>
      <c r="J11" s="290"/>
    </row>
    <row r="12" spans="1:10" x14ac:dyDescent="0.2">
      <c r="A12" s="565"/>
      <c r="B12" s="2220" t="s">
        <v>245</v>
      </c>
      <c r="C12" s="566"/>
      <c r="D12" s="572"/>
      <c r="E12" s="570">
        <f>SUM(E13:E20)</f>
        <v>27049468291.190002</v>
      </c>
      <c r="F12" s="569">
        <f>+E12/E$29</f>
        <v>0.57929731314561816</v>
      </c>
      <c r="G12" s="570">
        <f>SUM(G13:G20)</f>
        <v>2702</v>
      </c>
      <c r="H12" s="571">
        <f>SUM(H13:H20)</f>
        <v>1193729</v>
      </c>
      <c r="J12" s="290"/>
    </row>
    <row r="13" spans="1:10" x14ac:dyDescent="0.2">
      <c r="A13" s="573"/>
      <c r="B13" s="574"/>
      <c r="C13" s="574" t="s">
        <v>246</v>
      </c>
      <c r="D13" s="575"/>
      <c r="E13" s="576">
        <v>1260009339.0999999</v>
      </c>
      <c r="F13" s="2302">
        <f t="shared" ref="F13:F28" si="0">+E13/E$29</f>
        <v>2.6984634848321608E-2</v>
      </c>
      <c r="G13" s="576">
        <v>199</v>
      </c>
      <c r="H13" s="577">
        <v>170190</v>
      </c>
      <c r="J13" s="290"/>
    </row>
    <row r="14" spans="1:10" x14ac:dyDescent="0.2">
      <c r="A14" s="573"/>
      <c r="B14" s="574"/>
      <c r="C14" s="574" t="s">
        <v>247</v>
      </c>
      <c r="D14" s="578"/>
      <c r="E14" s="576">
        <v>1673135762.0999999</v>
      </c>
      <c r="F14" s="2302">
        <f t="shared" si="0"/>
        <v>3.5832240437349304E-2</v>
      </c>
      <c r="G14" s="576">
        <v>641</v>
      </c>
      <c r="H14" s="577">
        <v>119776</v>
      </c>
      <c r="J14" s="290"/>
    </row>
    <row r="15" spans="1:10" x14ac:dyDescent="0.2">
      <c r="A15" s="573"/>
      <c r="B15" s="574"/>
      <c r="C15" s="574" t="s">
        <v>248</v>
      </c>
      <c r="D15" s="578"/>
      <c r="E15" s="576">
        <v>419971411.00999999</v>
      </c>
      <c r="F15" s="2302">
        <f t="shared" si="0"/>
        <v>8.9941993453270929E-3</v>
      </c>
      <c r="G15" s="576">
        <v>178</v>
      </c>
      <c r="H15" s="577">
        <v>43553</v>
      </c>
      <c r="J15" s="290"/>
    </row>
    <row r="16" spans="1:10" x14ac:dyDescent="0.2">
      <c r="A16" s="573"/>
      <c r="B16" s="574"/>
      <c r="C16" s="574" t="s">
        <v>249</v>
      </c>
      <c r="D16" s="578"/>
      <c r="E16" s="576">
        <v>1260117568.8</v>
      </c>
      <c r="F16" s="2302">
        <f t="shared" si="0"/>
        <v>2.6986952719184637E-2</v>
      </c>
      <c r="G16" s="576">
        <v>278</v>
      </c>
      <c r="H16" s="577">
        <v>93318</v>
      </c>
      <c r="J16" s="290"/>
    </row>
    <row r="17" spans="1:10" x14ac:dyDescent="0.2">
      <c r="A17" s="573"/>
      <c r="B17" s="574"/>
      <c r="C17" s="574" t="s">
        <v>250</v>
      </c>
      <c r="D17" s="578"/>
      <c r="E17" s="576">
        <v>7004780153</v>
      </c>
      <c r="F17" s="2302">
        <f t="shared" si="0"/>
        <v>0.15001589968887824</v>
      </c>
      <c r="G17" s="576">
        <v>121</v>
      </c>
      <c r="H17" s="577">
        <v>130244</v>
      </c>
      <c r="J17" s="290"/>
    </row>
    <row r="18" spans="1:10" x14ac:dyDescent="0.2">
      <c r="A18" s="573"/>
      <c r="B18" s="574"/>
      <c r="C18" s="574" t="s">
        <v>251</v>
      </c>
      <c r="D18" s="578"/>
      <c r="E18" s="576">
        <v>12146122950</v>
      </c>
      <c r="F18" s="2302">
        <f t="shared" si="0"/>
        <v>0.26012401849551409</v>
      </c>
      <c r="G18" s="576">
        <v>348</v>
      </c>
      <c r="H18" s="577">
        <v>400282</v>
      </c>
      <c r="J18" s="290"/>
    </row>
    <row r="19" spans="1:10" x14ac:dyDescent="0.2">
      <c r="A19" s="573"/>
      <c r="B19" s="574"/>
      <c r="C19" s="574" t="s">
        <v>252</v>
      </c>
      <c r="D19" s="578"/>
      <c r="E19" s="576">
        <v>509124739.98000002</v>
      </c>
      <c r="F19" s="2302">
        <f t="shared" si="0"/>
        <v>1.0903526485303801E-2</v>
      </c>
      <c r="G19" s="576">
        <v>127</v>
      </c>
      <c r="H19" s="577">
        <v>35930</v>
      </c>
      <c r="J19" s="290"/>
    </row>
    <row r="20" spans="1:10" x14ac:dyDescent="0.2">
      <c r="A20" s="573"/>
      <c r="B20" s="574"/>
      <c r="C20" s="574" t="s">
        <v>253</v>
      </c>
      <c r="D20" s="578"/>
      <c r="E20" s="576">
        <v>2776206367.1999998</v>
      </c>
      <c r="F20" s="2302">
        <f t="shared" si="0"/>
        <v>5.9455841125739366E-2</v>
      </c>
      <c r="G20" s="576">
        <v>810</v>
      </c>
      <c r="H20" s="577">
        <v>200436</v>
      </c>
      <c r="J20" s="290"/>
    </row>
    <row r="21" spans="1:10" x14ac:dyDescent="0.2">
      <c r="A21" s="565"/>
      <c r="B21" s="2220" t="s">
        <v>254</v>
      </c>
      <c r="C21" s="566"/>
      <c r="D21" s="567"/>
      <c r="E21" s="570">
        <f>SUM(E22:E23)</f>
        <v>14415327538.99</v>
      </c>
      <c r="F21" s="569">
        <f>+E21/E$29</f>
        <v>0.30872179894829144</v>
      </c>
      <c r="G21" s="570">
        <f>SUM(G22:G23)</f>
        <v>199</v>
      </c>
      <c r="H21" s="571">
        <f>SUM(H22:H23)</f>
        <v>342821</v>
      </c>
      <c r="J21" s="290"/>
    </row>
    <row r="22" spans="1:10" x14ac:dyDescent="0.2">
      <c r="A22" s="573"/>
      <c r="B22" s="574"/>
      <c r="C22" s="574" t="s">
        <v>255</v>
      </c>
      <c r="D22" s="578"/>
      <c r="E22" s="576">
        <v>14011829689.690001</v>
      </c>
      <c r="F22" s="2302">
        <f t="shared" si="0"/>
        <v>0.30008040099387556</v>
      </c>
      <c r="G22" s="576">
        <v>42</v>
      </c>
      <c r="H22" s="577">
        <v>310259</v>
      </c>
      <c r="J22" s="290"/>
    </row>
    <row r="23" spans="1:10" x14ac:dyDescent="0.2">
      <c r="A23" s="573"/>
      <c r="B23" s="574"/>
      <c r="C23" s="574" t="s">
        <v>256</v>
      </c>
      <c r="D23" s="578"/>
      <c r="E23" s="576">
        <f>401999532.01+1498317.29</f>
        <v>403497849.30000001</v>
      </c>
      <c r="F23" s="2302">
        <f t="shared" si="0"/>
        <v>8.6413979544158453E-3</v>
      </c>
      <c r="G23" s="576">
        <v>157</v>
      </c>
      <c r="H23" s="577">
        <f>32125+437</f>
        <v>32562</v>
      </c>
      <c r="J23" s="290"/>
    </row>
    <row r="24" spans="1:10" x14ac:dyDescent="0.2">
      <c r="A24" s="565"/>
      <c r="B24" s="2220" t="s">
        <v>257</v>
      </c>
      <c r="C24" s="566"/>
      <c r="D24" s="567"/>
      <c r="E24" s="570">
        <v>128555828.11</v>
      </c>
      <c r="F24" s="569">
        <f t="shared" si="0"/>
        <v>2.7531796563109688E-3</v>
      </c>
      <c r="G24" s="570">
        <v>58</v>
      </c>
      <c r="H24" s="571">
        <v>9721</v>
      </c>
      <c r="J24" s="290"/>
    </row>
    <row r="25" spans="1:10" x14ac:dyDescent="0.2">
      <c r="A25" s="565"/>
      <c r="B25" s="2220" t="s">
        <v>258</v>
      </c>
      <c r="C25" s="566"/>
      <c r="D25" s="567"/>
      <c r="E25" s="570">
        <v>502848977.69999999</v>
      </c>
      <c r="F25" s="569">
        <f t="shared" si="0"/>
        <v>1.0769123391401628E-2</v>
      </c>
      <c r="G25" s="570">
        <v>284</v>
      </c>
      <c r="H25" s="571">
        <v>39963</v>
      </c>
      <c r="J25" s="290"/>
    </row>
    <row r="26" spans="1:10" x14ac:dyDescent="0.2">
      <c r="A26" s="565"/>
      <c r="B26" s="2220" t="s">
        <v>259</v>
      </c>
      <c r="C26" s="566"/>
      <c r="D26" s="567"/>
      <c r="E26" s="570">
        <v>686888629.69000006</v>
      </c>
      <c r="F26" s="569">
        <f t="shared" si="0"/>
        <v>1.4710556722451085E-2</v>
      </c>
      <c r="G26" s="570">
        <v>319</v>
      </c>
      <c r="H26" s="571">
        <v>134433</v>
      </c>
      <c r="J26" s="290"/>
    </row>
    <row r="27" spans="1:10" x14ac:dyDescent="0.2">
      <c r="A27" s="565"/>
      <c r="B27" s="2220" t="s">
        <v>260</v>
      </c>
      <c r="C27" s="566"/>
      <c r="D27" s="567"/>
      <c r="E27" s="570">
        <v>1049741388.4</v>
      </c>
      <c r="F27" s="569">
        <f t="shared" si="0"/>
        <v>2.2481490550996623E-2</v>
      </c>
      <c r="G27" s="570">
        <v>136</v>
      </c>
      <c r="H27" s="571">
        <v>82955</v>
      </c>
      <c r="J27" s="290"/>
    </row>
    <row r="28" spans="1:10" x14ac:dyDescent="0.2">
      <c r="A28" s="565"/>
      <c r="B28" s="2220" t="s">
        <v>261</v>
      </c>
      <c r="C28" s="566"/>
      <c r="D28" s="567"/>
      <c r="E28" s="570">
        <f>798054444.77+1336763044.4+48627641.93</f>
        <v>2183445131.0999999</v>
      </c>
      <c r="F28" s="569">
        <f t="shared" si="0"/>
        <v>4.6761137196145094E-2</v>
      </c>
      <c r="G28" s="570">
        <v>503</v>
      </c>
      <c r="H28" s="571">
        <v>139724</v>
      </c>
      <c r="J28" s="290"/>
    </row>
    <row r="29" spans="1:10" x14ac:dyDescent="0.2">
      <c r="A29" s="565"/>
      <c r="B29" s="2220" t="s">
        <v>119</v>
      </c>
      <c r="C29" s="566"/>
      <c r="D29" s="567"/>
      <c r="E29" s="568">
        <f>+E11+E12+E21+E24+E25+E26+E27+E28</f>
        <v>46693584930.18</v>
      </c>
      <c r="F29" s="569">
        <v>1</v>
      </c>
      <c r="G29" s="570">
        <f>+G11+G12+G21+G24+G25+G26+G27+G28</f>
        <v>4447</v>
      </c>
      <c r="H29" s="571">
        <f>+H11+H12+H21+H24+H25+H26+H27+H28</f>
        <v>1995673</v>
      </c>
      <c r="J29" s="290"/>
    </row>
    <row r="30" spans="1:10" ht="13.5" thickBot="1" x14ac:dyDescent="0.25">
      <c r="A30" s="581"/>
      <c r="B30" s="582"/>
      <c r="C30" s="582"/>
      <c r="D30" s="583"/>
      <c r="E30" s="584"/>
      <c r="F30" s="584"/>
      <c r="G30" s="584"/>
      <c r="H30" s="585"/>
    </row>
    <row r="31" spans="1:10" x14ac:dyDescent="0.2">
      <c r="A31" s="157"/>
      <c r="B31" s="157"/>
      <c r="C31" s="157"/>
      <c r="D31" s="64"/>
      <c r="E31" s="586"/>
      <c r="F31" s="587"/>
      <c r="G31" s="586"/>
      <c r="H31" s="586"/>
    </row>
    <row r="32" spans="1:10" x14ac:dyDescent="0.2">
      <c r="A32" s="304" t="s">
        <v>941</v>
      </c>
      <c r="B32" s="304"/>
      <c r="C32" s="304"/>
      <c r="D32" s="235"/>
      <c r="E32" s="235"/>
      <c r="G32" s="587"/>
      <c r="H32" s="587"/>
    </row>
    <row r="33" spans="1:8" x14ac:dyDescent="0.2">
      <c r="A33" s="304" t="s">
        <v>262</v>
      </c>
      <c r="B33" s="304"/>
      <c r="C33" s="304"/>
      <c r="D33" s="235"/>
      <c r="E33" s="235"/>
      <c r="F33" s="235"/>
      <c r="G33" s="588"/>
      <c r="H33" s="588"/>
    </row>
    <row r="34" spans="1:8" x14ac:dyDescent="0.2">
      <c r="A34" s="304" t="s">
        <v>263</v>
      </c>
      <c r="B34" s="304"/>
      <c r="C34"/>
      <c r="D34"/>
      <c r="E34"/>
      <c r="F34"/>
      <c r="G34"/>
      <c r="H34"/>
    </row>
    <row r="35" spans="1:8" x14ac:dyDescent="0.2">
      <c r="A35" s="113" t="s">
        <v>175</v>
      </c>
    </row>
    <row r="38" spans="1:8" x14ac:dyDescent="0.2">
      <c r="E38" s="589"/>
      <c r="F38" s="590"/>
      <c r="G38" s="589"/>
      <c r="H38" s="589"/>
    </row>
    <row r="39" spans="1:8" x14ac:dyDescent="0.2">
      <c r="E39" s="589"/>
      <c r="F39" s="590"/>
      <c r="G39" s="589"/>
      <c r="H39" s="589"/>
    </row>
    <row r="40" spans="1:8" x14ac:dyDescent="0.2">
      <c r="E40" s="591"/>
      <c r="F40" s="590"/>
      <c r="G40" s="591"/>
      <c r="H40" s="591"/>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0"/>
  <sheetViews>
    <sheetView zoomScaleNormal="100" workbookViewId="0">
      <selection activeCell="M32" sqref="M32"/>
    </sheetView>
  </sheetViews>
  <sheetFormatPr defaultRowHeight="12.75" x14ac:dyDescent="0.2"/>
  <cols>
    <col min="1" max="1" width="11.42578125" style="12" customWidth="1"/>
    <col min="2" max="3" width="10.7109375" style="12" customWidth="1"/>
    <col min="4" max="4" width="10.28515625" style="16" customWidth="1"/>
    <col min="5" max="5" width="11.42578125" style="12" customWidth="1"/>
    <col min="6" max="7" width="10.7109375" style="12" customWidth="1"/>
    <col min="8" max="8" width="12.140625" style="12" customWidth="1"/>
    <col min="9" max="9" width="11.7109375" style="400" customWidth="1"/>
    <col min="10" max="10" width="11.7109375" style="540" customWidth="1"/>
    <col min="11" max="11" width="11.7109375" style="400" customWidth="1"/>
    <col min="13" max="13" width="11" bestFit="1" customWidth="1"/>
    <col min="14" max="14" width="12.7109375" bestFit="1" customWidth="1"/>
    <col min="15" max="15" width="10.140625" bestFit="1" customWidth="1"/>
    <col min="18" max="19" width="10.140625" bestFit="1" customWidth="1"/>
    <col min="21" max="21" width="12.7109375" bestFit="1" customWidth="1"/>
  </cols>
  <sheetData>
    <row r="1" spans="1:11" x14ac:dyDescent="0.2">
      <c r="A1" s="592"/>
      <c r="B1" s="593"/>
      <c r="C1" s="593"/>
      <c r="D1" s="593"/>
      <c r="E1" s="593"/>
      <c r="F1" s="593"/>
      <c r="G1" s="593"/>
      <c r="H1" s="593"/>
      <c r="I1" s="593"/>
      <c r="J1" s="593"/>
      <c r="K1" s="594"/>
    </row>
    <row r="2" spans="1:11" ht="23.25" x14ac:dyDescent="0.35">
      <c r="A2" s="544" t="s">
        <v>264</v>
      </c>
      <c r="B2" s="14"/>
      <c r="C2" s="14"/>
      <c r="D2" s="14"/>
      <c r="E2" s="14"/>
      <c r="F2" s="14"/>
      <c r="G2" s="14"/>
      <c r="H2" s="14"/>
      <c r="I2" s="595"/>
      <c r="J2" s="595"/>
      <c r="K2" s="596"/>
    </row>
    <row r="3" spans="1:11" ht="20.25" x14ac:dyDescent="0.3">
      <c r="A3" s="546" t="s">
        <v>973</v>
      </c>
      <c r="B3" s="14"/>
      <c r="C3" s="14"/>
      <c r="D3" s="14"/>
      <c r="E3" s="14"/>
      <c r="F3" s="14"/>
      <c r="G3" s="14"/>
      <c r="H3" s="14"/>
      <c r="I3" s="595"/>
      <c r="J3" s="595"/>
      <c r="K3" s="596"/>
    </row>
    <row r="4" spans="1:11" ht="27.6" customHeight="1" x14ac:dyDescent="0.2">
      <c r="A4" s="548" t="s">
        <v>88</v>
      </c>
      <c r="B4" s="549"/>
      <c r="C4" s="549"/>
      <c r="D4" s="549"/>
      <c r="E4" s="549"/>
      <c r="F4" s="549"/>
      <c r="G4" s="549"/>
      <c r="H4" s="549"/>
      <c r="I4" s="597"/>
      <c r="J4" s="597"/>
      <c r="K4" s="598"/>
    </row>
    <row r="5" spans="1:11" x14ac:dyDescent="0.2">
      <c r="A5" s="599"/>
      <c r="B5" s="600"/>
      <c r="C5" s="601"/>
      <c r="D5" s="117"/>
      <c r="E5" s="602"/>
      <c r="F5" s="601"/>
      <c r="G5" s="601"/>
      <c r="H5" s="602"/>
      <c r="I5" s="176"/>
      <c r="J5" s="603"/>
      <c r="K5" s="183"/>
    </row>
    <row r="6" spans="1:11" x14ac:dyDescent="0.2">
      <c r="A6" s="258"/>
      <c r="B6" s="2759" t="s">
        <v>265</v>
      </c>
      <c r="C6" s="2760"/>
      <c r="D6" s="2760"/>
      <c r="E6" s="2761"/>
      <c r="F6" s="604" t="s">
        <v>793</v>
      </c>
      <c r="G6" s="604"/>
      <c r="H6" s="605"/>
      <c r="I6" s="606" t="s">
        <v>266</v>
      </c>
      <c r="J6" s="607"/>
      <c r="K6" s="608"/>
    </row>
    <row r="7" spans="1:11" ht="6" customHeight="1" x14ac:dyDescent="0.2">
      <c r="A7" s="609"/>
      <c r="B7" s="610"/>
      <c r="C7" s="611"/>
      <c r="D7" s="612" t="s">
        <v>86</v>
      </c>
      <c r="E7" s="613" t="s">
        <v>86</v>
      </c>
      <c r="F7" s="614"/>
      <c r="G7" s="121"/>
      <c r="H7" s="615"/>
      <c r="I7" s="612"/>
      <c r="J7" s="613"/>
      <c r="K7" s="616"/>
    </row>
    <row r="8" spans="1:11" x14ac:dyDescent="0.2">
      <c r="A8" s="609" t="s">
        <v>86</v>
      </c>
      <c r="B8" s="610"/>
      <c r="C8" s="617"/>
      <c r="D8" s="612" t="s">
        <v>217</v>
      </c>
      <c r="E8" s="613" t="s">
        <v>267</v>
      </c>
      <c r="F8" s="617"/>
      <c r="G8" s="617"/>
      <c r="H8" s="618" t="s">
        <v>86</v>
      </c>
      <c r="I8" s="617"/>
      <c r="J8" s="613"/>
      <c r="K8" s="616"/>
    </row>
    <row r="9" spans="1:11" x14ac:dyDescent="0.2">
      <c r="A9" s="619" t="s">
        <v>92</v>
      </c>
      <c r="B9" s="120"/>
      <c r="C9" s="121" t="s">
        <v>268</v>
      </c>
      <c r="D9" s="620" t="s">
        <v>269</v>
      </c>
      <c r="E9" s="621" t="s">
        <v>269</v>
      </c>
      <c r="F9" s="121"/>
      <c r="G9" s="121" t="s">
        <v>268</v>
      </c>
      <c r="H9" s="618" t="s">
        <v>135</v>
      </c>
      <c r="I9" s="620"/>
      <c r="J9" s="618" t="s">
        <v>268</v>
      </c>
      <c r="K9" s="622" t="s">
        <v>270</v>
      </c>
    </row>
    <row r="10" spans="1:11" x14ac:dyDescent="0.2">
      <c r="A10" s="619" t="s">
        <v>97</v>
      </c>
      <c r="B10" s="120" t="s">
        <v>89</v>
      </c>
      <c r="C10" s="121" t="s">
        <v>271</v>
      </c>
      <c r="D10" s="620" t="s">
        <v>272</v>
      </c>
      <c r="E10" s="607" t="s">
        <v>272</v>
      </c>
      <c r="F10" s="121" t="s">
        <v>89</v>
      </c>
      <c r="G10" s="121" t="s">
        <v>271</v>
      </c>
      <c r="H10" s="618" t="s">
        <v>272</v>
      </c>
      <c r="I10" s="121" t="s">
        <v>89</v>
      </c>
      <c r="J10" s="618" t="s">
        <v>271</v>
      </c>
      <c r="K10" s="622" t="s">
        <v>268</v>
      </c>
    </row>
    <row r="11" spans="1:11" x14ac:dyDescent="0.2">
      <c r="A11" s="619"/>
      <c r="B11" s="623" t="s">
        <v>102</v>
      </c>
      <c r="C11" s="624" t="s">
        <v>273</v>
      </c>
      <c r="D11" s="620"/>
      <c r="E11" s="607"/>
      <c r="F11" s="624" t="s">
        <v>102</v>
      </c>
      <c r="G11" s="624" t="s">
        <v>273</v>
      </c>
      <c r="H11" s="618"/>
      <c r="I11" s="624" t="s">
        <v>102</v>
      </c>
      <c r="J11" s="625" t="s">
        <v>273</v>
      </c>
      <c r="K11" s="626" t="s">
        <v>273</v>
      </c>
    </row>
    <row r="12" spans="1:11" ht="5.45" customHeight="1" x14ac:dyDescent="0.2">
      <c r="A12" s="193"/>
      <c r="B12" s="627"/>
      <c r="C12" s="197"/>
      <c r="D12" s="197"/>
      <c r="E12" s="628"/>
      <c r="F12" s="130"/>
      <c r="G12" s="130"/>
      <c r="H12" s="629"/>
      <c r="I12" s="128"/>
      <c r="J12" s="630"/>
      <c r="K12" s="199"/>
    </row>
    <row r="13" spans="1:11" x14ac:dyDescent="0.2">
      <c r="A13" s="631"/>
      <c r="B13" s="205"/>
      <c r="C13" s="205"/>
      <c r="D13" s="632"/>
      <c r="E13" s="633"/>
      <c r="F13" s="205"/>
      <c r="G13" s="205"/>
      <c r="H13" s="634"/>
      <c r="I13" s="635"/>
      <c r="J13" s="636"/>
      <c r="K13" s="281"/>
    </row>
    <row r="14" spans="1:11" x14ac:dyDescent="0.2">
      <c r="A14" s="637">
        <v>1980</v>
      </c>
      <c r="B14" s="638">
        <v>34</v>
      </c>
      <c r="C14" s="639">
        <v>28</v>
      </c>
      <c r="D14" s="640">
        <v>124.129</v>
      </c>
      <c r="E14" s="641">
        <v>91</v>
      </c>
      <c r="F14" s="642">
        <v>3</v>
      </c>
      <c r="G14" s="643">
        <v>2</v>
      </c>
      <c r="H14" s="644">
        <v>1623</v>
      </c>
      <c r="I14" s="640">
        <v>37</v>
      </c>
      <c r="J14" s="645">
        <v>30</v>
      </c>
      <c r="K14" s="646">
        <v>25</v>
      </c>
    </row>
    <row r="15" spans="1:11" x14ac:dyDescent="0.2">
      <c r="A15" s="637"/>
      <c r="B15" s="142"/>
      <c r="C15" s="639"/>
      <c r="D15" s="639"/>
      <c r="E15" s="647"/>
      <c r="F15" s="643"/>
      <c r="G15" s="643"/>
      <c r="H15" s="645"/>
      <c r="I15" s="639"/>
      <c r="J15" s="645"/>
      <c r="K15" s="646"/>
    </row>
    <row r="16" spans="1:11" x14ac:dyDescent="0.2">
      <c r="A16" s="637">
        <v>1985</v>
      </c>
      <c r="B16" s="142">
        <v>166</v>
      </c>
      <c r="C16" s="639">
        <v>75</v>
      </c>
      <c r="D16" s="639">
        <v>226</v>
      </c>
      <c r="E16" s="647">
        <v>128</v>
      </c>
      <c r="F16" s="643">
        <v>4</v>
      </c>
      <c r="G16" s="643">
        <v>2.0390000000000001</v>
      </c>
      <c r="H16" s="645">
        <v>1782</v>
      </c>
      <c r="I16" s="639">
        <v>170</v>
      </c>
      <c r="J16" s="645">
        <v>77</v>
      </c>
      <c r="K16" s="646">
        <v>92</v>
      </c>
    </row>
    <row r="17" spans="1:24" x14ac:dyDescent="0.2">
      <c r="A17" s="637"/>
      <c r="B17" s="142"/>
      <c r="C17" s="639"/>
      <c r="D17" s="639"/>
      <c r="E17" s="647"/>
      <c r="F17" s="643"/>
      <c r="G17" s="643"/>
      <c r="H17" s="645"/>
      <c r="I17" s="639"/>
      <c r="J17" s="645"/>
      <c r="K17" s="646"/>
    </row>
    <row r="18" spans="1:24" x14ac:dyDescent="0.2">
      <c r="A18" s="637">
        <v>1990</v>
      </c>
      <c r="B18" s="142">
        <v>356</v>
      </c>
      <c r="C18" s="639">
        <v>110</v>
      </c>
      <c r="D18" s="639">
        <v>262</v>
      </c>
      <c r="E18" s="647">
        <v>184</v>
      </c>
      <c r="F18" s="643">
        <v>13</v>
      </c>
      <c r="G18" s="643">
        <v>6</v>
      </c>
      <c r="H18" s="645">
        <v>2437</v>
      </c>
      <c r="I18" s="639">
        <v>369</v>
      </c>
      <c r="J18" s="645">
        <v>116</v>
      </c>
      <c r="K18" s="646">
        <v>85</v>
      </c>
    </row>
    <row r="19" spans="1:24" x14ac:dyDescent="0.2">
      <c r="A19" s="637"/>
      <c r="B19" s="142"/>
      <c r="C19" s="639"/>
      <c r="D19" s="639"/>
      <c r="E19" s="647"/>
      <c r="F19" s="643"/>
      <c r="G19" s="643"/>
      <c r="H19" s="645"/>
      <c r="I19" s="639"/>
      <c r="J19" s="645"/>
      <c r="K19" s="646"/>
    </row>
    <row r="20" spans="1:24" x14ac:dyDescent="0.2">
      <c r="A20" s="637">
        <v>1995</v>
      </c>
      <c r="B20" s="142">
        <v>739</v>
      </c>
      <c r="C20" s="648">
        <v>182</v>
      </c>
      <c r="D20" s="639">
        <v>344</v>
      </c>
      <c r="E20" s="647">
        <v>232</v>
      </c>
      <c r="F20" s="643">
        <v>22</v>
      </c>
      <c r="G20" s="643">
        <v>6</v>
      </c>
      <c r="H20" s="645">
        <v>3335</v>
      </c>
      <c r="I20" s="639">
        <v>761</v>
      </c>
      <c r="J20" s="645">
        <v>187</v>
      </c>
      <c r="K20" s="646">
        <v>163</v>
      </c>
      <c r="M20" s="2217"/>
      <c r="N20" s="187"/>
      <c r="O20" s="187"/>
      <c r="P20" s="2217"/>
      <c r="Q20" s="187"/>
      <c r="R20" s="187"/>
      <c r="S20" s="187"/>
      <c r="T20" s="187"/>
      <c r="U20" s="1505"/>
      <c r="V20" s="262"/>
      <c r="W20" s="1311"/>
      <c r="X20" s="1"/>
    </row>
    <row r="21" spans="1:24" x14ac:dyDescent="0.2">
      <c r="A21" s="637">
        <v>1996</v>
      </c>
      <c r="B21" s="142">
        <v>770</v>
      </c>
      <c r="C21" s="648">
        <v>199</v>
      </c>
      <c r="D21" s="639">
        <v>328</v>
      </c>
      <c r="E21" s="647">
        <v>225</v>
      </c>
      <c r="F21" s="643">
        <v>20</v>
      </c>
      <c r="G21" s="643">
        <v>7</v>
      </c>
      <c r="H21" s="645">
        <v>2757</v>
      </c>
      <c r="I21" s="639">
        <v>790</v>
      </c>
      <c r="J21" s="645">
        <v>206</v>
      </c>
      <c r="K21" s="646">
        <v>182</v>
      </c>
      <c r="M21" s="262"/>
      <c r="N21" s="2760"/>
      <c r="O21" s="2760"/>
      <c r="P21" s="2760"/>
      <c r="Q21" s="2760"/>
      <c r="R21" s="604"/>
      <c r="S21" s="604"/>
      <c r="T21" s="604"/>
      <c r="U21" s="606"/>
      <c r="V21" s="606"/>
      <c r="W21" s="1"/>
      <c r="X21" s="1"/>
    </row>
    <row r="22" spans="1:24" x14ac:dyDescent="0.2">
      <c r="A22" s="637">
        <v>1997</v>
      </c>
      <c r="B22" s="142">
        <v>800</v>
      </c>
      <c r="C22" s="648">
        <v>204</v>
      </c>
      <c r="D22" s="639">
        <v>316</v>
      </c>
      <c r="E22" s="647">
        <v>212</v>
      </c>
      <c r="F22" s="643">
        <v>23</v>
      </c>
      <c r="G22" s="643">
        <v>9</v>
      </c>
      <c r="H22" s="645">
        <v>2629</v>
      </c>
      <c r="I22" s="639">
        <v>823</v>
      </c>
      <c r="J22" s="645">
        <v>213</v>
      </c>
      <c r="K22" s="646">
        <v>202</v>
      </c>
      <c r="M22" s="2242"/>
      <c r="N22" s="2243"/>
      <c r="O22" s="611"/>
      <c r="P22" s="612"/>
      <c r="Q22" s="612"/>
      <c r="R22" s="614"/>
      <c r="S22" s="2216"/>
      <c r="T22" s="611"/>
      <c r="U22" s="612"/>
      <c r="V22" s="612"/>
      <c r="W22" s="2218"/>
      <c r="X22" s="1"/>
    </row>
    <row r="23" spans="1:24" x14ac:dyDescent="0.2">
      <c r="A23" s="637">
        <v>1998</v>
      </c>
      <c r="B23" s="142">
        <v>826.077448</v>
      </c>
      <c r="C23" s="648">
        <v>207.57300000000001</v>
      </c>
      <c r="D23" s="639">
        <v>313</v>
      </c>
      <c r="E23" s="647">
        <v>208</v>
      </c>
      <c r="F23" s="643">
        <v>21</v>
      </c>
      <c r="G23" s="643">
        <v>8.59</v>
      </c>
      <c r="H23" s="645">
        <v>2198</v>
      </c>
      <c r="I23" s="639">
        <v>846.770445</v>
      </c>
      <c r="J23" s="645">
        <v>215.893</v>
      </c>
      <c r="K23" s="646">
        <v>213</v>
      </c>
      <c r="M23" s="2242"/>
      <c r="N23" s="2243"/>
      <c r="O23" s="2243"/>
      <c r="P23" s="612"/>
      <c r="Q23" s="612"/>
      <c r="R23" s="2243"/>
      <c r="S23" s="2243"/>
      <c r="T23" s="2216"/>
      <c r="U23" s="2243"/>
      <c r="V23" s="612"/>
      <c r="W23" s="2218"/>
      <c r="X23" s="1"/>
    </row>
    <row r="24" spans="1:24" x14ac:dyDescent="0.2">
      <c r="A24" s="637">
        <v>1999</v>
      </c>
      <c r="B24" s="142">
        <v>844</v>
      </c>
      <c r="C24" s="648">
        <v>214</v>
      </c>
      <c r="D24" s="639">
        <v>311</v>
      </c>
      <c r="E24" s="647">
        <v>208</v>
      </c>
      <c r="F24" s="643">
        <v>56</v>
      </c>
      <c r="G24" s="643">
        <v>16</v>
      </c>
      <c r="H24" s="645">
        <v>3553</v>
      </c>
      <c r="I24" s="639">
        <v>901</v>
      </c>
      <c r="J24" s="645">
        <v>229</v>
      </c>
      <c r="K24" s="646">
        <v>225</v>
      </c>
      <c r="M24" s="2218"/>
      <c r="N24" s="2216"/>
      <c r="O24" s="2216"/>
      <c r="P24" s="2218"/>
      <c r="Q24" s="2218"/>
      <c r="R24" s="2216"/>
      <c r="S24" s="2216"/>
      <c r="T24" s="2216"/>
      <c r="U24" s="2218"/>
      <c r="V24" s="2216"/>
      <c r="W24" s="2216"/>
      <c r="X24" s="1"/>
    </row>
    <row r="25" spans="1:24" x14ac:dyDescent="0.2">
      <c r="A25" s="637">
        <v>2000</v>
      </c>
      <c r="B25" s="142">
        <v>831</v>
      </c>
      <c r="C25" s="648">
        <v>226</v>
      </c>
      <c r="D25" s="639">
        <v>309</v>
      </c>
      <c r="E25" s="647">
        <v>206</v>
      </c>
      <c r="F25" s="643">
        <v>71</v>
      </c>
      <c r="G25" s="643">
        <v>19</v>
      </c>
      <c r="H25" s="645">
        <v>3726</v>
      </c>
      <c r="I25" s="639">
        <v>902</v>
      </c>
      <c r="J25" s="645">
        <v>243</v>
      </c>
      <c r="K25" s="646">
        <v>226</v>
      </c>
      <c r="M25" s="2218"/>
      <c r="N25" s="2216"/>
      <c r="O25" s="2216"/>
      <c r="P25" s="2218"/>
      <c r="Q25" s="606"/>
      <c r="R25" s="2216"/>
      <c r="S25" s="2216"/>
      <c r="T25" s="2216"/>
      <c r="U25" s="2216"/>
      <c r="V25" s="2216"/>
      <c r="W25" s="2216"/>
      <c r="X25" s="1"/>
    </row>
    <row r="26" spans="1:24" x14ac:dyDescent="0.2">
      <c r="A26" s="637">
        <v>2001</v>
      </c>
      <c r="B26" s="142">
        <v>954</v>
      </c>
      <c r="C26" s="648">
        <v>266</v>
      </c>
      <c r="D26" s="639">
        <v>325</v>
      </c>
      <c r="E26" s="647">
        <v>208</v>
      </c>
      <c r="F26" s="643">
        <v>88</v>
      </c>
      <c r="G26" s="643">
        <v>18</v>
      </c>
      <c r="H26" s="645">
        <v>4817</v>
      </c>
      <c r="I26" s="639">
        <v>1042</v>
      </c>
      <c r="J26" s="645">
        <v>283</v>
      </c>
      <c r="K26" s="646">
        <v>246</v>
      </c>
      <c r="M26" s="2218"/>
      <c r="N26" s="624"/>
      <c r="O26" s="624"/>
      <c r="P26" s="2218"/>
      <c r="Q26" s="606"/>
      <c r="R26" s="624"/>
      <c r="S26" s="624"/>
      <c r="T26" s="2216"/>
      <c r="U26" s="624"/>
      <c r="V26" s="624"/>
      <c r="W26" s="624"/>
      <c r="X26" s="1"/>
    </row>
    <row r="27" spans="1:24" x14ac:dyDescent="0.2">
      <c r="A27" s="637">
        <v>2002</v>
      </c>
      <c r="B27" s="142">
        <v>1458</v>
      </c>
      <c r="C27" s="648">
        <v>343</v>
      </c>
      <c r="D27" s="639">
        <v>383</v>
      </c>
      <c r="E27" s="647">
        <v>242</v>
      </c>
      <c r="F27" s="643">
        <v>79</v>
      </c>
      <c r="G27" s="643">
        <v>21</v>
      </c>
      <c r="H27" s="645">
        <v>3757</v>
      </c>
      <c r="I27" s="639">
        <v>1537</v>
      </c>
      <c r="J27" s="645">
        <v>362</v>
      </c>
      <c r="K27" s="646">
        <v>326</v>
      </c>
      <c r="M27" s="2245"/>
      <c r="N27" s="2244"/>
      <c r="O27" s="2244"/>
      <c r="P27" s="1"/>
      <c r="Q27" s="1"/>
      <c r="R27" s="2244"/>
      <c r="S27" s="2244"/>
      <c r="T27" s="2244"/>
      <c r="U27" s="2244"/>
      <c r="V27" s="2244"/>
      <c r="W27" s="1"/>
      <c r="X27" s="1"/>
    </row>
    <row r="28" spans="1:24" x14ac:dyDescent="0.2">
      <c r="A28" s="637">
        <v>2003</v>
      </c>
      <c r="B28" s="142">
        <v>2401</v>
      </c>
      <c r="C28" s="648">
        <v>457</v>
      </c>
      <c r="D28" s="639">
        <v>453</v>
      </c>
      <c r="E28" s="647">
        <v>275</v>
      </c>
      <c r="F28" s="643">
        <v>87</v>
      </c>
      <c r="G28" s="643">
        <v>22</v>
      </c>
      <c r="H28" s="645">
        <v>4220</v>
      </c>
      <c r="I28" s="639">
        <v>2488</v>
      </c>
      <c r="J28" s="645">
        <v>477</v>
      </c>
      <c r="K28" s="646">
        <v>375</v>
      </c>
      <c r="M28" s="1"/>
      <c r="N28" s="1"/>
      <c r="O28" s="1"/>
      <c r="P28" s="1"/>
      <c r="Q28" s="1"/>
      <c r="R28" s="1"/>
      <c r="S28" s="1"/>
      <c r="T28" s="1"/>
      <c r="U28" s="1"/>
      <c r="V28" s="2244"/>
      <c r="W28" s="1"/>
      <c r="X28" s="1"/>
    </row>
    <row r="29" spans="1:24" x14ac:dyDescent="0.2">
      <c r="A29" s="637">
        <v>2004</v>
      </c>
      <c r="B29" s="142">
        <v>2918</v>
      </c>
      <c r="C29" s="648">
        <v>517</v>
      </c>
      <c r="D29" s="639">
        <v>475</v>
      </c>
      <c r="E29" s="647">
        <v>281</v>
      </c>
      <c r="F29" s="643">
        <v>88</v>
      </c>
      <c r="G29" s="643">
        <v>21</v>
      </c>
      <c r="H29" s="645">
        <v>4229</v>
      </c>
      <c r="I29" s="639">
        <v>3006</v>
      </c>
      <c r="J29" s="645">
        <v>533</v>
      </c>
      <c r="K29" s="646">
        <v>424</v>
      </c>
    </row>
    <row r="30" spans="1:24" x14ac:dyDescent="0.2">
      <c r="A30" s="637">
        <v>2005</v>
      </c>
      <c r="B30" s="142">
        <v>3607</v>
      </c>
      <c r="C30" s="648">
        <v>683</v>
      </c>
      <c r="D30" s="639">
        <v>487</v>
      </c>
      <c r="E30" s="647">
        <v>286</v>
      </c>
      <c r="F30" s="643">
        <v>78</v>
      </c>
      <c r="G30" s="643">
        <v>17</v>
      </c>
      <c r="H30" s="645">
        <v>4633</v>
      </c>
      <c r="I30" s="639">
        <v>3685</v>
      </c>
      <c r="J30" s="645">
        <v>698</v>
      </c>
      <c r="K30" s="646">
        <v>489</v>
      </c>
    </row>
    <row r="31" spans="1:24" x14ac:dyDescent="0.2">
      <c r="A31" s="637">
        <v>2006</v>
      </c>
      <c r="B31" s="142">
        <v>4011</v>
      </c>
      <c r="C31" s="648">
        <v>612</v>
      </c>
      <c r="D31" s="639">
        <v>531</v>
      </c>
      <c r="E31" s="647">
        <v>296</v>
      </c>
      <c r="F31" s="643">
        <v>71</v>
      </c>
      <c r="G31" s="643">
        <v>13</v>
      </c>
      <c r="H31" s="645">
        <v>5145</v>
      </c>
      <c r="I31" s="639">
        <v>4082</v>
      </c>
      <c r="J31" s="645">
        <v>622</v>
      </c>
      <c r="K31" s="646">
        <v>520</v>
      </c>
    </row>
    <row r="32" spans="1:24" x14ac:dyDescent="0.2">
      <c r="A32" s="637">
        <v>2007</v>
      </c>
      <c r="B32" s="649">
        <v>4179</v>
      </c>
      <c r="C32" s="639">
        <v>630</v>
      </c>
      <c r="D32" s="639">
        <v>539</v>
      </c>
      <c r="E32" s="639">
        <v>281</v>
      </c>
      <c r="F32" s="650">
        <v>87</v>
      </c>
      <c r="G32" s="643">
        <v>17</v>
      </c>
      <c r="H32" s="648">
        <v>5154</v>
      </c>
      <c r="I32" s="651">
        <v>4266</v>
      </c>
      <c r="J32" s="648">
        <v>645</v>
      </c>
      <c r="K32" s="652">
        <v>534</v>
      </c>
    </row>
    <row r="33" spans="1:15" x14ac:dyDescent="0.2">
      <c r="A33" s="637">
        <v>2008</v>
      </c>
      <c r="B33" s="649">
        <v>4211</v>
      </c>
      <c r="C33" s="639">
        <v>639</v>
      </c>
      <c r="D33" s="639">
        <v>534</v>
      </c>
      <c r="E33" s="639">
        <v>289</v>
      </c>
      <c r="F33" s="650">
        <v>81</v>
      </c>
      <c r="G33" s="643">
        <v>17</v>
      </c>
      <c r="H33" s="648">
        <v>4827.83</v>
      </c>
      <c r="I33" s="651">
        <v>4292</v>
      </c>
      <c r="J33" s="648">
        <v>653</v>
      </c>
      <c r="K33" s="652">
        <v>495</v>
      </c>
    </row>
    <row r="34" spans="1:15" ht="12.75" customHeight="1" x14ac:dyDescent="0.2">
      <c r="A34" s="637">
        <v>2009</v>
      </c>
      <c r="B34" s="649">
        <v>4409</v>
      </c>
      <c r="C34" s="639">
        <v>743</v>
      </c>
      <c r="D34" s="639">
        <v>598</v>
      </c>
      <c r="E34" s="647">
        <v>305</v>
      </c>
      <c r="F34" s="650">
        <v>69</v>
      </c>
      <c r="G34" s="643">
        <v>12</v>
      </c>
      <c r="H34" s="645">
        <v>4289</v>
      </c>
      <c r="I34" s="651">
        <f>B34+F34</f>
        <v>4478</v>
      </c>
      <c r="J34" s="639">
        <v>754</v>
      </c>
      <c r="K34" s="652">
        <v>565</v>
      </c>
    </row>
    <row r="35" spans="1:15" ht="12.75" customHeight="1" x14ac:dyDescent="0.2">
      <c r="A35" s="637">
        <v>2010</v>
      </c>
      <c r="B35" s="649">
        <v>5361</v>
      </c>
      <c r="C35" s="639">
        <v>746</v>
      </c>
      <c r="D35" s="639">
        <v>594</v>
      </c>
      <c r="E35" s="647">
        <v>316</v>
      </c>
      <c r="F35" s="650">
        <v>106</v>
      </c>
      <c r="G35" s="643">
        <v>16</v>
      </c>
      <c r="H35" s="645">
        <v>6661</v>
      </c>
      <c r="I35" s="651">
        <v>5467</v>
      </c>
      <c r="J35" s="639">
        <v>758</v>
      </c>
      <c r="K35" s="652">
        <v>614</v>
      </c>
    </row>
    <row r="36" spans="1:15" ht="12.75" customHeight="1" x14ac:dyDescent="0.2">
      <c r="A36" s="637">
        <v>2011</v>
      </c>
      <c r="B36" s="649">
        <f>+I36-F36</f>
        <v>5172</v>
      </c>
      <c r="C36" s="2478">
        <v>775</v>
      </c>
      <c r="D36" s="639">
        <v>579</v>
      </c>
      <c r="E36" s="647">
        <v>287</v>
      </c>
      <c r="F36" s="2479">
        <v>168</v>
      </c>
      <c r="G36" s="643">
        <v>48</v>
      </c>
      <c r="H36" s="645">
        <v>3517</v>
      </c>
      <c r="I36" s="2480">
        <v>5340</v>
      </c>
      <c r="J36" s="645">
        <v>781</v>
      </c>
      <c r="K36" s="652">
        <v>595</v>
      </c>
    </row>
    <row r="37" spans="1:15" ht="12.75" customHeight="1" thickBot="1" x14ac:dyDescent="0.25">
      <c r="A37" s="653">
        <v>2012</v>
      </c>
      <c r="B37" s="654">
        <v>5299</v>
      </c>
      <c r="C37" s="2399">
        <v>781</v>
      </c>
      <c r="D37" s="655">
        <v>559</v>
      </c>
      <c r="E37" s="656">
        <v>284</v>
      </c>
      <c r="F37" s="2400">
        <v>85</v>
      </c>
      <c r="G37" s="657">
        <v>38</v>
      </c>
      <c r="H37" s="658">
        <v>2198</v>
      </c>
      <c r="I37" s="2401">
        <v>5384</v>
      </c>
      <c r="J37" s="658">
        <v>786</v>
      </c>
      <c r="K37" s="659">
        <v>590</v>
      </c>
    </row>
    <row r="38" spans="1:15" x14ac:dyDescent="0.2">
      <c r="A38" s="660"/>
      <c r="B38" s="65"/>
      <c r="C38" s="65"/>
      <c r="E38" s="65"/>
      <c r="F38" s="65"/>
      <c r="G38" s="65"/>
      <c r="H38" s="65"/>
      <c r="I38" s="661"/>
      <c r="J38" s="662"/>
      <c r="K38" s="661"/>
    </row>
    <row r="39" spans="1:15" x14ac:dyDescent="0.2">
      <c r="A39" s="660"/>
      <c r="B39" s="65"/>
      <c r="C39" s="65"/>
      <c r="E39" s="65"/>
      <c r="F39" s="65"/>
      <c r="G39" s="65"/>
      <c r="H39" s="65"/>
      <c r="I39" s="661"/>
      <c r="J39" s="662"/>
      <c r="K39" s="661"/>
    </row>
    <row r="40" spans="1:15" s="2327" customFormat="1" x14ac:dyDescent="0.2">
      <c r="A40" s="663" t="s">
        <v>274</v>
      </c>
      <c r="B40" s="1506"/>
      <c r="C40" s="1506"/>
      <c r="D40" s="2324"/>
      <c r="E40" s="1506"/>
      <c r="F40" s="1506"/>
      <c r="G40" s="1506"/>
      <c r="H40" s="1506"/>
      <c r="I40" s="2325"/>
      <c r="J40" s="2326"/>
      <c r="K40" s="2325"/>
    </row>
    <row r="41" spans="1:15" s="2327" customFormat="1" x14ac:dyDescent="0.2">
      <c r="A41" s="2221" t="s">
        <v>794</v>
      </c>
      <c r="B41" s="1506"/>
      <c r="C41" s="1506"/>
      <c r="D41" s="2324"/>
      <c r="E41" s="1506"/>
      <c r="F41" s="1506"/>
      <c r="G41" s="1506"/>
      <c r="H41" s="1506"/>
      <c r="I41" s="2325"/>
      <c r="J41" s="2326"/>
      <c r="K41" s="2325"/>
    </row>
    <row r="42" spans="1:15" s="2327" customFormat="1" x14ac:dyDescent="0.2">
      <c r="A42" s="664" t="s">
        <v>795</v>
      </c>
      <c r="B42" s="1376"/>
      <c r="C42" s="1376"/>
      <c r="D42" s="2324"/>
      <c r="E42" s="1376"/>
      <c r="F42" s="1376"/>
      <c r="G42" s="1376"/>
      <c r="H42" s="1376"/>
      <c r="I42" s="2325"/>
      <c r="J42" s="2326"/>
      <c r="K42" s="2325"/>
    </row>
    <row r="43" spans="1:15" s="2327" customFormat="1" x14ac:dyDescent="0.2">
      <c r="A43" s="664" t="s">
        <v>275</v>
      </c>
      <c r="B43" s="664"/>
      <c r="C43" s="664"/>
      <c r="D43" s="663"/>
      <c r="E43" s="664"/>
      <c r="F43" s="664"/>
      <c r="G43" s="664"/>
      <c r="H43" s="664"/>
      <c r="I43" s="661"/>
      <c r="J43" s="662"/>
      <c r="K43" s="661"/>
    </row>
    <row r="44" spans="1:15" s="2327" customFormat="1" x14ac:dyDescent="0.2">
      <c r="A44" s="113" t="s">
        <v>104</v>
      </c>
      <c r="B44" s="1376"/>
      <c r="C44" s="1376"/>
      <c r="D44" s="2324"/>
      <c r="E44" s="1376"/>
      <c r="F44" s="1376"/>
      <c r="G44" s="1376"/>
      <c r="H44" s="1376"/>
      <c r="I44" s="2325"/>
      <c r="J44" s="2326"/>
      <c r="K44" s="2325"/>
    </row>
    <row r="45" spans="1:15" x14ac:dyDescent="0.2">
      <c r="O45" s="169"/>
    </row>
    <row r="48" spans="1:15" x14ac:dyDescent="0.2">
      <c r="E48" s="591"/>
    </row>
    <row r="50" spans="5:13" x14ac:dyDescent="0.2">
      <c r="E50" s="16"/>
      <c r="M50" s="412"/>
    </row>
  </sheetData>
  <mergeCells count="2">
    <mergeCell ref="B6:E6"/>
    <mergeCell ref="N21:Q21"/>
  </mergeCells>
  <pageMargins left="0.7" right="0.7" top="0.75" bottom="0.75" header="0.3" footer="0.3"/>
  <pageSetup scale="8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5"/>
  <sheetViews>
    <sheetView zoomScaleNormal="100" workbookViewId="0"/>
  </sheetViews>
  <sheetFormatPr defaultRowHeight="12.75" x14ac:dyDescent="0.2"/>
  <cols>
    <col min="1" max="1" width="2.7109375" style="12" customWidth="1"/>
    <col min="2" max="2" width="16.28515625" style="12" customWidth="1"/>
    <col min="3" max="3" width="1.7109375" style="12" customWidth="1"/>
    <col min="4" max="4" width="12.7109375" style="12" bestFit="1" customWidth="1"/>
    <col min="5" max="5" width="14.7109375" style="12" customWidth="1"/>
    <col min="6" max="6" width="1.7109375" style="12" customWidth="1"/>
    <col min="7" max="7" width="8.7109375" style="12" customWidth="1"/>
    <col min="8" max="8" width="18.7109375" style="16" customWidth="1"/>
    <col min="9" max="9" width="10.7109375" style="16" customWidth="1"/>
    <col min="10" max="10" width="3.7109375" style="16" customWidth="1"/>
    <col min="11" max="11" width="9.7109375" style="16" customWidth="1"/>
    <col min="12" max="12" width="4.5703125" style="16" customWidth="1"/>
    <col min="13" max="13" width="13.7109375" style="16" customWidth="1"/>
    <col min="14" max="14" width="2.7109375" style="12" customWidth="1"/>
    <col min="15" max="15" width="9.140625" style="12"/>
    <col min="16" max="16" width="14.28515625" style="12" customWidth="1"/>
    <col min="17" max="17" width="9.140625" style="12"/>
    <col min="18" max="18" width="16.140625" style="12" bestFit="1" customWidth="1"/>
    <col min="19" max="19" width="16.140625" style="12" customWidth="1"/>
    <col min="20" max="20" width="13.140625" customWidth="1"/>
    <col min="21" max="16384" width="9.140625" style="12"/>
  </cols>
  <sheetData>
    <row r="1" spans="1:21" ht="5.0999999999999996" customHeight="1" x14ac:dyDescent="0.2">
      <c r="A1" s="665"/>
      <c r="B1" s="666"/>
      <c r="C1" s="666"/>
      <c r="D1" s="666"/>
      <c r="E1" s="666"/>
      <c r="F1" s="666"/>
      <c r="G1" s="666"/>
      <c r="H1" s="666"/>
      <c r="I1" s="666"/>
      <c r="J1" s="666"/>
      <c r="K1" s="666"/>
      <c r="L1" s="666"/>
      <c r="M1" s="2771"/>
      <c r="N1" s="2772"/>
    </row>
    <row r="2" spans="1:21" s="16" customFormat="1" ht="23.25" x14ac:dyDescent="0.35">
      <c r="A2" s="2679" t="s">
        <v>276</v>
      </c>
      <c r="B2" s="2680"/>
      <c r="C2" s="2680"/>
      <c r="D2" s="2680"/>
      <c r="E2" s="2680"/>
      <c r="F2" s="2680"/>
      <c r="G2" s="2680"/>
      <c r="H2" s="2680"/>
      <c r="I2" s="2680"/>
      <c r="J2" s="2680"/>
      <c r="K2" s="2680"/>
      <c r="L2" s="2680"/>
      <c r="M2" s="2680"/>
      <c r="N2" s="2773"/>
    </row>
    <row r="3" spans="1:21" ht="20.25" x14ac:dyDescent="0.2">
      <c r="A3" s="2681" t="s">
        <v>974</v>
      </c>
      <c r="B3" s="2682"/>
      <c r="C3" s="2682"/>
      <c r="D3" s="2682"/>
      <c r="E3" s="2682"/>
      <c r="F3" s="2682"/>
      <c r="G3" s="2682"/>
      <c r="H3" s="2682"/>
      <c r="I3" s="2682"/>
      <c r="J3" s="2682"/>
      <c r="K3" s="2682"/>
      <c r="L3" s="2682"/>
      <c r="M3" s="2682"/>
      <c r="N3" s="2738"/>
    </row>
    <row r="4" spans="1:21" s="20" customFormat="1" ht="26.25" customHeight="1" x14ac:dyDescent="0.2">
      <c r="A4" s="2683" t="s">
        <v>88</v>
      </c>
      <c r="B4" s="2684"/>
      <c r="C4" s="2684"/>
      <c r="D4" s="2684"/>
      <c r="E4" s="2684"/>
      <c r="F4" s="2684"/>
      <c r="G4" s="2684"/>
      <c r="H4" s="2684"/>
      <c r="I4" s="2684"/>
      <c r="J4" s="2684"/>
      <c r="K4" s="2684"/>
      <c r="L4" s="2684"/>
      <c r="M4" s="2684"/>
      <c r="N4" s="2774"/>
    </row>
    <row r="5" spans="1:21" s="20" customFormat="1" ht="9.9499999999999993" customHeight="1" x14ac:dyDescent="0.2">
      <c r="A5" s="116"/>
      <c r="B5" s="117"/>
      <c r="C5" s="116"/>
      <c r="D5" s="117"/>
      <c r="E5" s="117"/>
      <c r="F5" s="669"/>
      <c r="G5" s="117"/>
      <c r="H5" s="117"/>
      <c r="I5" s="669"/>
      <c r="J5" s="117"/>
      <c r="K5" s="117"/>
      <c r="L5" s="117"/>
      <c r="M5" s="670"/>
      <c r="N5" s="671"/>
      <c r="O5" s="713"/>
    </row>
    <row r="6" spans="1:21" s="20" customFormat="1" ht="12.75" customHeight="1" x14ac:dyDescent="0.2">
      <c r="A6" s="672"/>
      <c r="B6" s="240"/>
      <c r="C6" s="672"/>
      <c r="D6" s="240"/>
      <c r="E6" s="240"/>
      <c r="F6" s="673"/>
      <c r="G6" s="240"/>
      <c r="H6" s="240"/>
      <c r="I6" s="2762" t="s">
        <v>217</v>
      </c>
      <c r="J6" s="2770"/>
      <c r="K6" s="2770" t="s">
        <v>277</v>
      </c>
      <c r="L6" s="2770"/>
      <c r="M6" s="674"/>
      <c r="N6" s="676"/>
      <c r="O6" s="713"/>
    </row>
    <row r="7" spans="1:21" s="30" customFormat="1" x14ac:dyDescent="0.2">
      <c r="A7" s="2768" t="s">
        <v>278</v>
      </c>
      <c r="B7" s="2769"/>
      <c r="C7" s="2744"/>
      <c r="D7" s="2749"/>
      <c r="E7" s="2749"/>
      <c r="F7" s="673"/>
      <c r="I7" s="2762" t="s">
        <v>269</v>
      </c>
      <c r="J7" s="2770"/>
      <c r="K7" s="2770" t="s">
        <v>269</v>
      </c>
      <c r="L7" s="2770"/>
      <c r="M7" s="2762" t="s">
        <v>270</v>
      </c>
      <c r="N7" s="2763"/>
      <c r="O7" s="675"/>
    </row>
    <row r="8" spans="1:21" s="30" customFormat="1" x14ac:dyDescent="0.2">
      <c r="A8" s="2744" t="s">
        <v>279</v>
      </c>
      <c r="B8" s="2743"/>
      <c r="C8" s="2744" t="s">
        <v>965</v>
      </c>
      <c r="D8" s="2749"/>
      <c r="E8" s="2749"/>
      <c r="F8" s="2742" t="s">
        <v>966</v>
      </c>
      <c r="G8" s="2749"/>
      <c r="H8" s="2749"/>
      <c r="I8" s="2762" t="s">
        <v>280</v>
      </c>
      <c r="J8" s="2770"/>
      <c r="K8" s="2770" t="s">
        <v>280</v>
      </c>
      <c r="L8" s="2770"/>
      <c r="M8" s="2762" t="s">
        <v>894</v>
      </c>
      <c r="N8" s="2763"/>
    </row>
    <row r="9" spans="1:21" s="38" customFormat="1" ht="12" customHeight="1" x14ac:dyDescent="0.2">
      <c r="A9" s="127"/>
      <c r="B9" s="128"/>
      <c r="C9" s="2661"/>
      <c r="D9" s="2662"/>
      <c r="E9" s="2662"/>
      <c r="F9" s="2764" t="s">
        <v>102</v>
      </c>
      <c r="G9" s="2765"/>
      <c r="H9" s="2766"/>
      <c r="I9" s="2663"/>
      <c r="J9" s="2662"/>
      <c r="K9" s="2662"/>
      <c r="L9" s="2662"/>
      <c r="M9" s="2663"/>
      <c r="N9" s="2767"/>
      <c r="O9" s="714"/>
      <c r="P9" s="715"/>
      <c r="Q9" s="716"/>
      <c r="R9" s="715"/>
      <c r="S9" s="715"/>
      <c r="T9" s="716"/>
    </row>
    <row r="10" spans="1:21" ht="3" customHeight="1" x14ac:dyDescent="0.2">
      <c r="A10" s="132"/>
      <c r="B10" s="678"/>
      <c r="C10" s="133"/>
      <c r="D10" s="135"/>
      <c r="E10" s="136"/>
      <c r="F10" s="679"/>
      <c r="G10" s="136"/>
      <c r="H10" s="202"/>
      <c r="I10" s="680"/>
      <c r="J10" s="202"/>
      <c r="K10" s="202"/>
      <c r="L10" s="202"/>
      <c r="M10" s="681"/>
      <c r="N10" s="682"/>
      <c r="O10" s="16"/>
    </row>
    <row r="11" spans="1:21" s="43" customFormat="1" ht="17.100000000000001" customHeight="1" x14ac:dyDescent="0.2">
      <c r="A11" s="139"/>
      <c r="B11" s="683" t="s">
        <v>281</v>
      </c>
      <c r="C11" s="684"/>
      <c r="D11" s="685">
        <v>4789</v>
      </c>
      <c r="E11" s="686">
        <f>D11/$D$33</f>
        <v>6.0903570406638475E-3</v>
      </c>
      <c r="F11" s="687"/>
      <c r="G11" s="688">
        <v>6.3993495369825339</v>
      </c>
      <c r="H11" s="689">
        <f>G11/$G$33</f>
        <v>1.1884981682234851E-3</v>
      </c>
      <c r="I11" s="690">
        <v>108</v>
      </c>
      <c r="J11" s="691"/>
      <c r="K11" s="692">
        <v>85</v>
      </c>
      <c r="L11" s="691"/>
      <c r="M11" s="693">
        <v>1383</v>
      </c>
      <c r="N11" s="694"/>
      <c r="O11" s="555" t="s">
        <v>86</v>
      </c>
      <c r="P11" s="717"/>
      <c r="Q11" s="717"/>
      <c r="T11" s="718"/>
      <c r="U11" s="719"/>
    </row>
    <row r="12" spans="1:21" s="43" customFormat="1" ht="17.100000000000001" customHeight="1" x14ac:dyDescent="0.2">
      <c r="A12" s="139"/>
      <c r="B12" s="683" t="s">
        <v>282</v>
      </c>
      <c r="C12" s="684"/>
      <c r="D12" s="685">
        <v>21072</v>
      </c>
      <c r="E12" s="686">
        <f t="shared" ref="E12:E30" si="0">D12/$D$33</f>
        <v>2.6798079674434871E-2</v>
      </c>
      <c r="F12" s="687"/>
      <c r="G12" s="695">
        <v>52.817217679250589</v>
      </c>
      <c r="H12" s="689">
        <f>G12/$G$33</f>
        <v>9.8093042268870417E-3</v>
      </c>
      <c r="I12" s="696">
        <v>201</v>
      </c>
      <c r="J12" s="697"/>
      <c r="K12" s="698">
        <v>161</v>
      </c>
      <c r="L12" s="697"/>
      <c r="M12" s="693">
        <v>3551</v>
      </c>
      <c r="N12" s="694"/>
      <c r="O12" s="555" t="s">
        <v>86</v>
      </c>
      <c r="P12" s="717"/>
      <c r="Q12" s="717"/>
      <c r="T12" s="718"/>
      <c r="U12" s="719"/>
    </row>
    <row r="13" spans="1:21" s="43" customFormat="1" ht="17.100000000000001" customHeight="1" x14ac:dyDescent="0.2">
      <c r="A13" s="139"/>
      <c r="B13" s="683" t="s">
        <v>283</v>
      </c>
      <c r="C13" s="684"/>
      <c r="D13" s="685">
        <v>34263</v>
      </c>
      <c r="E13" s="686">
        <f t="shared" si="0"/>
        <v>4.357358598543859E-2</v>
      </c>
      <c r="F13" s="687"/>
      <c r="G13" s="695">
        <v>115.73866144100316</v>
      </c>
      <c r="H13" s="689">
        <f t="shared" ref="H13:H30" si="1">G13/$G$33</f>
        <v>2.1495182646349295E-2</v>
      </c>
      <c r="I13" s="696">
        <v>270</v>
      </c>
      <c r="J13" s="697"/>
      <c r="K13" s="698">
        <v>197</v>
      </c>
      <c r="L13" s="697"/>
      <c r="M13" s="693">
        <v>6563</v>
      </c>
      <c r="N13" s="694"/>
      <c r="O13" s="555" t="s">
        <v>86</v>
      </c>
      <c r="P13" s="717"/>
      <c r="Q13" s="717"/>
      <c r="T13" s="718"/>
      <c r="U13" s="719"/>
    </row>
    <row r="14" spans="1:21" s="43" customFormat="1" ht="17.100000000000001" customHeight="1" x14ac:dyDescent="0.2">
      <c r="A14" s="139"/>
      <c r="B14" s="683" t="s">
        <v>796</v>
      </c>
      <c r="C14" s="684"/>
      <c r="D14" s="685">
        <v>86304</v>
      </c>
      <c r="E14" s="686">
        <f t="shared" si="0"/>
        <v>0.10975614408800433</v>
      </c>
      <c r="F14" s="687"/>
      <c r="G14" s="695">
        <v>363.89616151289118</v>
      </c>
      <c r="H14" s="689">
        <f t="shared" si="1"/>
        <v>6.7583419046298776E-2</v>
      </c>
      <c r="I14" s="494">
        <v>335</v>
      </c>
      <c r="J14" s="699"/>
      <c r="K14" s="495">
        <v>240</v>
      </c>
      <c r="L14" s="699"/>
      <c r="M14" s="693">
        <v>24254</v>
      </c>
      <c r="N14" s="694"/>
      <c r="O14" s="555" t="s">
        <v>86</v>
      </c>
      <c r="P14" s="717"/>
      <c r="Q14" s="717"/>
      <c r="T14" s="718"/>
      <c r="U14" s="719"/>
    </row>
    <row r="15" spans="1:21" s="43" customFormat="1" ht="17.100000000000001" customHeight="1" x14ac:dyDescent="0.2">
      <c r="A15" s="139"/>
      <c r="B15" s="683">
        <v>1995</v>
      </c>
      <c r="C15" s="684"/>
      <c r="D15" s="685">
        <v>7308</v>
      </c>
      <c r="E15" s="686">
        <f t="shared" si="0"/>
        <v>9.2938670397100433E-3</v>
      </c>
      <c r="F15" s="687"/>
      <c r="G15" s="695">
        <v>27.104116959120137</v>
      </c>
      <c r="H15" s="689">
        <f t="shared" si="1"/>
        <v>5.03382307390241E-3</v>
      </c>
      <c r="I15" s="696">
        <v>297</v>
      </c>
      <c r="J15" s="699"/>
      <c r="K15" s="698">
        <v>160</v>
      </c>
      <c r="L15" s="699"/>
      <c r="M15" s="693">
        <v>3639</v>
      </c>
      <c r="N15" s="694"/>
      <c r="O15" s="555" t="s">
        <v>86</v>
      </c>
      <c r="P15" s="717"/>
      <c r="Q15" s="717"/>
      <c r="T15" s="718"/>
      <c r="U15" s="719"/>
    </row>
    <row r="16" spans="1:21" s="43" customFormat="1" ht="17.100000000000001" customHeight="1" x14ac:dyDescent="0.2">
      <c r="A16" s="139"/>
      <c r="B16" s="683">
        <v>1996</v>
      </c>
      <c r="C16" s="684"/>
      <c r="D16" s="685">
        <v>9599</v>
      </c>
      <c r="E16" s="686">
        <f t="shared" si="0"/>
        <v>1.220742059580962E-2</v>
      </c>
      <c r="F16" s="687"/>
      <c r="G16" s="695">
        <v>26.169259786107524</v>
      </c>
      <c r="H16" s="689">
        <f t="shared" si="1"/>
        <v>4.860199796840413E-3</v>
      </c>
      <c r="I16" s="696">
        <v>218</v>
      </c>
      <c r="J16" s="699"/>
      <c r="K16" s="698">
        <v>122</v>
      </c>
      <c r="L16" s="699"/>
      <c r="M16" s="693">
        <v>4036</v>
      </c>
      <c r="N16" s="694"/>
      <c r="O16" s="555" t="s">
        <v>86</v>
      </c>
      <c r="P16" s="717"/>
      <c r="Q16" s="717"/>
      <c r="T16" s="718"/>
      <c r="U16" s="719"/>
    </row>
    <row r="17" spans="1:21" s="43" customFormat="1" ht="17.100000000000001" customHeight="1" x14ac:dyDescent="0.2">
      <c r="A17" s="139"/>
      <c r="B17" s="683">
        <v>1997</v>
      </c>
      <c r="C17" s="684"/>
      <c r="D17" s="685">
        <v>12751</v>
      </c>
      <c r="E17" s="686">
        <f t="shared" si="0"/>
        <v>1.621594124566814E-2</v>
      </c>
      <c r="F17" s="687"/>
      <c r="G17" s="695">
        <v>43.604454617291729</v>
      </c>
      <c r="H17" s="689">
        <f t="shared" si="1"/>
        <v>8.0982940749743191E-3</v>
      </c>
      <c r="I17" s="696">
        <v>274</v>
      </c>
      <c r="J17" s="699"/>
      <c r="K17" s="698">
        <v>197</v>
      </c>
      <c r="L17" s="699"/>
      <c r="M17" s="693">
        <v>6916</v>
      </c>
      <c r="N17" s="694"/>
      <c r="O17" s="555" t="s">
        <v>86</v>
      </c>
      <c r="P17" s="717"/>
      <c r="Q17" s="717"/>
      <c r="T17" s="718"/>
      <c r="U17" s="719"/>
    </row>
    <row r="18" spans="1:21" s="43" customFormat="1" ht="17.100000000000001" customHeight="1" x14ac:dyDescent="0.2">
      <c r="A18" s="139"/>
      <c r="B18" s="683">
        <v>1998</v>
      </c>
      <c r="C18" s="684"/>
      <c r="D18" s="685">
        <v>4457</v>
      </c>
      <c r="E18" s="686">
        <f t="shared" si="0"/>
        <v>5.6681397640924551E-3</v>
      </c>
      <c r="F18" s="687"/>
      <c r="G18" s="695">
        <v>14.324474622648005</v>
      </c>
      <c r="H18" s="689">
        <f t="shared" si="1"/>
        <v>2.6603659874169829E-3</v>
      </c>
      <c r="I18" s="696">
        <v>259</v>
      </c>
      <c r="J18" s="699"/>
      <c r="K18" s="698">
        <v>153</v>
      </c>
      <c r="L18" s="699"/>
      <c r="M18" s="693">
        <v>3775</v>
      </c>
      <c r="N18" s="694"/>
      <c r="O18" s="555" t="s">
        <v>86</v>
      </c>
      <c r="P18" s="717"/>
      <c r="Q18" s="717"/>
      <c r="T18" s="718"/>
      <c r="U18" s="719"/>
    </row>
    <row r="19" spans="1:21" s="43" customFormat="1" ht="17.100000000000001" customHeight="1" x14ac:dyDescent="0.2">
      <c r="A19" s="139"/>
      <c r="B19" s="683">
        <v>1999</v>
      </c>
      <c r="C19" s="684"/>
      <c r="D19" s="685">
        <v>8358</v>
      </c>
      <c r="E19" s="686">
        <f t="shared" si="0"/>
        <v>1.0629192763806314E-2</v>
      </c>
      <c r="F19" s="687"/>
      <c r="G19" s="695">
        <v>24.90384979824913</v>
      </c>
      <c r="H19" s="689">
        <f t="shared" si="1"/>
        <v>4.6251856842450647E-3</v>
      </c>
      <c r="I19" s="696">
        <v>238</v>
      </c>
      <c r="J19" s="699"/>
      <c r="K19" s="698">
        <v>152</v>
      </c>
      <c r="L19" s="699"/>
      <c r="M19" s="693">
        <v>12447</v>
      </c>
      <c r="N19" s="694"/>
      <c r="O19" s="555" t="s">
        <v>86</v>
      </c>
      <c r="P19" s="717"/>
      <c r="Q19" s="717"/>
      <c r="T19" s="718"/>
      <c r="U19" s="719"/>
    </row>
    <row r="20" spans="1:21" s="43" customFormat="1" ht="17.100000000000001" customHeight="1" x14ac:dyDescent="0.2">
      <c r="A20" s="139"/>
      <c r="B20" s="683">
        <v>2000</v>
      </c>
      <c r="C20" s="684"/>
      <c r="D20" s="685">
        <v>9246</v>
      </c>
      <c r="E20" s="686">
        <f t="shared" si="0"/>
        <v>1.1758496804756303E-2</v>
      </c>
      <c r="F20" s="687"/>
      <c r="G20" s="695">
        <v>26.128699860435329</v>
      </c>
      <c r="H20" s="689">
        <f t="shared" si="1"/>
        <v>4.8526669379012196E-3</v>
      </c>
      <c r="I20" s="696">
        <v>227</v>
      </c>
      <c r="J20" s="699"/>
      <c r="K20" s="698">
        <v>125</v>
      </c>
      <c r="L20" s="699"/>
      <c r="M20" s="693">
        <v>3668</v>
      </c>
      <c r="N20" s="694"/>
      <c r="O20" s="555" t="s">
        <v>86</v>
      </c>
      <c r="P20" s="717"/>
      <c r="Q20" s="717"/>
      <c r="T20" s="718"/>
      <c r="U20" s="719"/>
    </row>
    <row r="21" spans="1:21" s="43" customFormat="1" ht="17.100000000000001" customHeight="1" x14ac:dyDescent="0.2">
      <c r="A21" s="139"/>
      <c r="B21" s="683">
        <v>2001</v>
      </c>
      <c r="C21" s="684"/>
      <c r="D21" s="685">
        <v>47685</v>
      </c>
      <c r="E21" s="686">
        <f t="shared" si="0"/>
        <v>6.064286395574349E-2</v>
      </c>
      <c r="F21" s="687"/>
      <c r="G21" s="695">
        <v>282.7397999025016</v>
      </c>
      <c r="H21" s="689">
        <f t="shared" si="1"/>
        <v>5.2510920418709896E-2</v>
      </c>
      <c r="I21" s="696">
        <v>474</v>
      </c>
      <c r="J21" s="699"/>
      <c r="K21" s="698">
        <v>288</v>
      </c>
      <c r="L21" s="699"/>
      <c r="M21" s="693">
        <v>23636</v>
      </c>
      <c r="N21" s="694"/>
      <c r="O21" s="555" t="s">
        <v>86</v>
      </c>
      <c r="P21" s="717"/>
      <c r="Q21" s="717"/>
      <c r="T21" s="718"/>
      <c r="U21" s="719"/>
    </row>
    <row r="22" spans="1:21" s="43" customFormat="1" ht="17.100000000000001" customHeight="1" x14ac:dyDescent="0.2">
      <c r="A22" s="139"/>
      <c r="B22" s="683">
        <v>2002</v>
      </c>
      <c r="C22" s="684"/>
      <c r="D22" s="685">
        <v>95274</v>
      </c>
      <c r="E22" s="686">
        <f t="shared" si="0"/>
        <v>0.12116364098814103</v>
      </c>
      <c r="F22" s="687"/>
      <c r="G22" s="695">
        <v>552.72797538016323</v>
      </c>
      <c r="H22" s="689">
        <f t="shared" si="1"/>
        <v>0.10265358728552172</v>
      </c>
      <c r="I22" s="696">
        <v>468</v>
      </c>
      <c r="J22" s="699"/>
      <c r="K22" s="698">
        <v>301</v>
      </c>
      <c r="L22" s="699"/>
      <c r="M22" s="693">
        <v>36796</v>
      </c>
      <c r="N22" s="694"/>
      <c r="O22" s="555" t="s">
        <v>86</v>
      </c>
      <c r="P22" s="717"/>
      <c r="Q22" s="717"/>
      <c r="T22" s="718"/>
      <c r="U22" s="719"/>
    </row>
    <row r="23" spans="1:21" s="43" customFormat="1" ht="17.100000000000001" customHeight="1" x14ac:dyDescent="0.2">
      <c r="A23" s="139"/>
      <c r="B23" s="683">
        <v>2003</v>
      </c>
      <c r="C23" s="684"/>
      <c r="D23" s="685">
        <v>99553</v>
      </c>
      <c r="E23" s="686">
        <f t="shared" si="0"/>
        <v>0.12660541124852956</v>
      </c>
      <c r="F23" s="687"/>
      <c r="G23" s="695">
        <v>872.82363651476533</v>
      </c>
      <c r="H23" s="689">
        <f t="shared" si="1"/>
        <v>0.16210230230197706</v>
      </c>
      <c r="I23" s="696">
        <v>709</v>
      </c>
      <c r="J23" s="699"/>
      <c r="K23" s="698">
        <v>426</v>
      </c>
      <c r="L23" s="699"/>
      <c r="M23" s="693">
        <v>45595</v>
      </c>
      <c r="N23" s="694"/>
      <c r="O23" s="555" t="s">
        <v>86</v>
      </c>
      <c r="P23" s="717"/>
      <c r="Q23" s="717"/>
      <c r="T23" s="718"/>
      <c r="U23" s="719"/>
    </row>
    <row r="24" spans="1:21" s="43" customFormat="1" ht="17.100000000000001" customHeight="1" x14ac:dyDescent="0.2">
      <c r="A24" s="139"/>
      <c r="B24" s="683">
        <v>2004</v>
      </c>
      <c r="C24" s="684"/>
      <c r="D24" s="685">
        <v>66014</v>
      </c>
      <c r="E24" s="686">
        <f t="shared" si="0"/>
        <v>8.3952564143324956E-2</v>
      </c>
      <c r="F24" s="687"/>
      <c r="G24" s="695">
        <v>342.64789870357862</v>
      </c>
      <c r="H24" s="689">
        <f t="shared" si="1"/>
        <v>6.3637155245445845E-2</v>
      </c>
      <c r="I24" s="696">
        <v>414</v>
      </c>
      <c r="J24" s="699"/>
      <c r="K24" s="698">
        <v>235</v>
      </c>
      <c r="L24" s="699"/>
      <c r="M24" s="693">
        <v>40799</v>
      </c>
      <c r="N24" s="694"/>
      <c r="O24" s="555" t="s">
        <v>86</v>
      </c>
      <c r="P24" s="717"/>
      <c r="Q24" s="717"/>
      <c r="T24" s="718"/>
      <c r="U24" s="719"/>
    </row>
    <row r="25" spans="1:21" s="43" customFormat="1" ht="17.100000000000001" customHeight="1" x14ac:dyDescent="0.2">
      <c r="A25" s="139"/>
      <c r="B25" s="683">
        <v>2005</v>
      </c>
      <c r="C25" s="684"/>
      <c r="D25" s="685">
        <v>107049</v>
      </c>
      <c r="E25" s="686">
        <f t="shared" si="0"/>
        <v>0.13613836517979208</v>
      </c>
      <c r="F25" s="687"/>
      <c r="G25" s="695">
        <v>1067.7740937715907</v>
      </c>
      <c r="H25" s="689">
        <f t="shared" si="1"/>
        <v>0.19830883548242897</v>
      </c>
      <c r="I25" s="696">
        <v>824</v>
      </c>
      <c r="J25" s="699"/>
      <c r="K25" s="698">
        <v>449</v>
      </c>
      <c r="L25" s="699"/>
      <c r="M25" s="693">
        <v>123203</v>
      </c>
      <c r="N25" s="694"/>
      <c r="O25" s="555" t="s">
        <v>86</v>
      </c>
      <c r="P25" s="717"/>
      <c r="Q25" s="717"/>
      <c r="T25" s="718"/>
      <c r="U25" s="719"/>
    </row>
    <row r="26" spans="1:21" s="43" customFormat="1" ht="17.100000000000001" customHeight="1" x14ac:dyDescent="0.2">
      <c r="A26" s="139"/>
      <c r="B26" s="683">
        <v>2006</v>
      </c>
      <c r="C26" s="684"/>
      <c r="D26" s="685">
        <v>20789</v>
      </c>
      <c r="E26" s="686">
        <f t="shared" si="0"/>
        <v>2.6438177598321306E-2</v>
      </c>
      <c r="F26" s="687"/>
      <c r="G26" s="695">
        <v>282.0936934875055</v>
      </c>
      <c r="H26" s="689">
        <f t="shared" si="1"/>
        <v>5.2390924427513828E-2</v>
      </c>
      <c r="I26" s="696">
        <v>1083</v>
      </c>
      <c r="J26" s="699"/>
      <c r="K26" s="698">
        <v>440</v>
      </c>
      <c r="L26" s="699"/>
      <c r="M26" s="693">
        <v>18052</v>
      </c>
      <c r="N26" s="694"/>
      <c r="O26" s="555" t="s">
        <v>86</v>
      </c>
      <c r="P26" s="717"/>
      <c r="Q26" s="717"/>
      <c r="T26" s="718"/>
      <c r="U26" s="719"/>
    </row>
    <row r="27" spans="1:21" s="43" customFormat="1" ht="17.100000000000001" customHeight="1" x14ac:dyDescent="0.2">
      <c r="A27" s="139"/>
      <c r="B27" s="683">
        <v>2007</v>
      </c>
      <c r="C27" s="684"/>
      <c r="D27" s="685">
        <v>12480</v>
      </c>
      <c r="E27" s="686">
        <f t="shared" si="0"/>
        <v>1.5871300034972818E-2</v>
      </c>
      <c r="F27" s="687"/>
      <c r="G27" s="695">
        <v>55.715675016312993</v>
      </c>
      <c r="H27" s="689">
        <f t="shared" si="1"/>
        <v>1.0347610693171567E-2</v>
      </c>
      <c r="I27" s="696">
        <v>362</v>
      </c>
      <c r="J27" s="691"/>
      <c r="K27" s="698">
        <v>191</v>
      </c>
      <c r="L27" s="699"/>
      <c r="M27" s="693">
        <v>13224</v>
      </c>
      <c r="N27" s="694"/>
      <c r="O27" s="555" t="s">
        <v>86</v>
      </c>
      <c r="P27" s="717"/>
      <c r="Q27" s="717"/>
      <c r="T27" s="718"/>
      <c r="U27" s="719"/>
    </row>
    <row r="28" spans="1:21" s="43" customFormat="1" ht="17.100000000000001" customHeight="1" x14ac:dyDescent="0.2">
      <c r="A28" s="139"/>
      <c r="B28" s="683">
        <v>2008</v>
      </c>
      <c r="C28" s="684"/>
      <c r="D28" s="685">
        <v>10683</v>
      </c>
      <c r="E28" s="686">
        <f t="shared" si="0"/>
        <v>1.3585985438590914E-2</v>
      </c>
      <c r="F28" s="687"/>
      <c r="G28" s="695">
        <v>47.496186114181775</v>
      </c>
      <c r="H28" s="689">
        <f t="shared" si="1"/>
        <v>8.8210731212728932E-3</v>
      </c>
      <c r="I28" s="696">
        <v>424</v>
      </c>
      <c r="J28" s="691"/>
      <c r="K28" s="698">
        <v>215</v>
      </c>
      <c r="L28" s="699"/>
      <c r="M28" s="693">
        <v>12440</v>
      </c>
      <c r="N28" s="694"/>
      <c r="O28" s="555" t="s">
        <v>86</v>
      </c>
      <c r="P28" s="717"/>
      <c r="Q28" s="717"/>
      <c r="T28" s="718"/>
      <c r="U28" s="719"/>
    </row>
    <row r="29" spans="1:21" s="43" customFormat="1" ht="17.100000000000001" customHeight="1" x14ac:dyDescent="0.2">
      <c r="A29" s="139"/>
      <c r="B29" s="683">
        <v>2009</v>
      </c>
      <c r="C29" s="684"/>
      <c r="D29" s="685">
        <v>94782</v>
      </c>
      <c r="E29" s="686">
        <f t="shared" si="0"/>
        <v>0.12053794550599307</v>
      </c>
      <c r="F29" s="687"/>
      <c r="G29" s="695">
        <v>1009.5308610771887</v>
      </c>
      <c r="H29" s="689">
        <f t="shared" si="1"/>
        <v>0.18749180244357561</v>
      </c>
      <c r="I29" s="696">
        <v>890</v>
      </c>
      <c r="J29" s="691"/>
      <c r="K29" s="698">
        <v>512</v>
      </c>
      <c r="L29" s="699"/>
      <c r="M29" s="693">
        <v>132710</v>
      </c>
      <c r="N29" s="694"/>
      <c r="O29" s="555" t="s">
        <v>86</v>
      </c>
      <c r="P29" s="717"/>
      <c r="Q29" s="717"/>
      <c r="T29" s="718"/>
      <c r="U29" s="719"/>
    </row>
    <row r="30" spans="1:21" s="43" customFormat="1" ht="17.100000000000001" customHeight="1" x14ac:dyDescent="0.2">
      <c r="A30" s="139"/>
      <c r="B30" s="683">
        <v>2010</v>
      </c>
      <c r="C30" s="684"/>
      <c r="D30" s="685">
        <v>22278</v>
      </c>
      <c r="E30" s="686">
        <f t="shared" si="0"/>
        <v>2.8331796648968302E-2</v>
      </c>
      <c r="F30" s="687"/>
      <c r="G30" s="695">
        <v>120.45022436280863</v>
      </c>
      <c r="H30" s="689">
        <f t="shared" si="1"/>
        <v>2.237022219055208E-2</v>
      </c>
      <c r="I30" s="696">
        <v>462</v>
      </c>
      <c r="J30" s="691"/>
      <c r="K30" s="698">
        <v>272</v>
      </c>
      <c r="L30" s="699"/>
      <c r="M30" s="693">
        <v>34432</v>
      </c>
      <c r="N30" s="694"/>
      <c r="O30" s="555" t="s">
        <v>86</v>
      </c>
      <c r="P30" s="717"/>
      <c r="Q30" s="717"/>
      <c r="T30" s="718"/>
      <c r="U30" s="719"/>
    </row>
    <row r="31" spans="1:21" s="43" customFormat="1" ht="17.100000000000001" customHeight="1" x14ac:dyDescent="0.2">
      <c r="A31" s="2367"/>
      <c r="B31" s="2364">
        <v>2011</v>
      </c>
      <c r="C31" s="2366"/>
      <c r="D31" s="685">
        <v>8956</v>
      </c>
      <c r="E31" s="686">
        <f t="shared" ref="E31" si="2">D31/$D$33</f>
        <v>1.1389692557148761E-2</v>
      </c>
      <c r="F31" s="687"/>
      <c r="G31" s="695">
        <v>44.584162043736036</v>
      </c>
      <c r="H31" s="689">
        <f t="shared" ref="H31" si="3">G31/$G$33</f>
        <v>8.280247018003126E-3</v>
      </c>
      <c r="I31" s="696">
        <v>497</v>
      </c>
      <c r="J31" s="691"/>
      <c r="K31" s="698">
        <v>284</v>
      </c>
      <c r="L31" s="699"/>
      <c r="M31" s="693">
        <v>21312</v>
      </c>
      <c r="N31" s="694"/>
      <c r="O31" s="555" t="s">
        <v>86</v>
      </c>
      <c r="P31" s="717"/>
      <c r="Q31" s="717"/>
      <c r="T31" s="718"/>
      <c r="U31" s="719"/>
    </row>
    <row r="32" spans="1:21" s="43" customFormat="1" ht="17.100000000000001" customHeight="1" x14ac:dyDescent="0.2">
      <c r="A32" s="2474"/>
      <c r="B32" s="2472">
        <v>2012</v>
      </c>
      <c r="C32" s="2473"/>
      <c r="D32" s="685">
        <v>2635</v>
      </c>
      <c r="E32" s="686">
        <f t="shared" ref="E32" si="4">D32/$D$33</f>
        <v>3.3510316980892123E-3</v>
      </c>
      <c r="F32" s="687"/>
      <c r="G32" s="695">
        <v>4.7295478116873815</v>
      </c>
      <c r="H32" s="689">
        <f t="shared" ref="H32" si="5">G32/$G$33</f>
        <v>8.7837972878823656E-4</v>
      </c>
      <c r="I32" s="696">
        <v>436</v>
      </c>
      <c r="J32" s="691"/>
      <c r="K32" s="698">
        <v>191</v>
      </c>
      <c r="L32" s="699"/>
      <c r="M32" s="693">
        <v>17087</v>
      </c>
      <c r="N32" s="694"/>
      <c r="O32" s="555" t="s">
        <v>86</v>
      </c>
      <c r="P32" s="717"/>
      <c r="Q32" s="717"/>
      <c r="T32" s="718"/>
      <c r="U32" s="719"/>
    </row>
    <row r="33" spans="1:21" ht="15.75" customHeight="1" x14ac:dyDescent="0.2">
      <c r="A33" s="151"/>
      <c r="B33" s="700" t="s">
        <v>119</v>
      </c>
      <c r="C33" s="701"/>
      <c r="D33" s="702">
        <f>SUM(D11:D32)</f>
        <v>786325</v>
      </c>
      <c r="E33" s="703">
        <f>D33/$D$33</f>
        <v>1</v>
      </c>
      <c r="F33" s="704"/>
      <c r="G33" s="705">
        <f>SUM(G11:G32)</f>
        <v>5384.4000000000005</v>
      </c>
      <c r="H33" s="706">
        <f>G33/$G$33</f>
        <v>1</v>
      </c>
      <c r="I33" s="707">
        <v>559</v>
      </c>
      <c r="J33" s="708"/>
      <c r="K33" s="709">
        <v>284</v>
      </c>
      <c r="L33" s="708"/>
      <c r="M33" s="710">
        <f>SUM(M11:M32)</f>
        <v>589518</v>
      </c>
      <c r="N33" s="711"/>
      <c r="O33" s="16" t="s">
        <v>86</v>
      </c>
      <c r="P33" s="717"/>
      <c r="Q33" s="717"/>
      <c r="R33" s="717"/>
      <c r="S33" s="717"/>
      <c r="T33" s="720"/>
      <c r="U33" s="721"/>
    </row>
    <row r="34" spans="1:21" ht="5.0999999999999996" customHeight="1" x14ac:dyDescent="0.2">
      <c r="A34" s="157"/>
      <c r="B34" s="157"/>
      <c r="C34" s="157"/>
      <c r="D34" s="64"/>
      <c r="E34" s="160"/>
      <c r="F34" s="160"/>
      <c r="G34" s="160"/>
      <c r="H34" s="165"/>
      <c r="I34" s="165"/>
      <c r="J34" s="165"/>
      <c r="K34" s="165"/>
      <c r="L34" s="165"/>
      <c r="M34" s="165"/>
      <c r="N34" s="16"/>
      <c r="O34" s="16"/>
      <c r="U34" s="721"/>
    </row>
    <row r="35" spans="1:21" ht="9.9499999999999993" customHeight="1" x14ac:dyDescent="0.2">
      <c r="A35" s="113" t="s">
        <v>284</v>
      </c>
      <c r="B35" s="113"/>
      <c r="C35" s="113"/>
      <c r="D35" s="664"/>
      <c r="N35" s="16"/>
      <c r="O35" s="16"/>
      <c r="P35" s="722"/>
      <c r="U35" s="721"/>
    </row>
    <row r="36" spans="1:21" ht="9.9499999999999993" customHeight="1" x14ac:dyDescent="0.2">
      <c r="A36" s="113" t="s">
        <v>131</v>
      </c>
      <c r="B36" s="113"/>
      <c r="C36" s="113"/>
      <c r="D36" s="664"/>
      <c r="N36" s="16"/>
      <c r="O36" s="16"/>
      <c r="U36" s="721" t="s">
        <v>86</v>
      </c>
    </row>
    <row r="37" spans="1:21" ht="9.9499999999999993" customHeight="1" x14ac:dyDescent="0.2">
      <c r="A37" s="113"/>
      <c r="B37" s="113"/>
      <c r="C37" s="113"/>
      <c r="D37" s="712"/>
      <c r="E37" s="712"/>
      <c r="F37" s="712"/>
      <c r="G37" s="712"/>
      <c r="H37" s="712"/>
      <c r="M37" s="712"/>
      <c r="N37" s="16"/>
      <c r="O37" s="16"/>
    </row>
    <row r="38" spans="1:21" s="16" customFormat="1" ht="9.9499999999999993" customHeight="1" x14ac:dyDescent="0.2">
      <c r="A38" s="164"/>
      <c r="B38" s="164"/>
      <c r="C38" s="164"/>
      <c r="D38" s="723"/>
      <c r="E38" s="723"/>
      <c r="F38" s="723"/>
      <c r="G38" s="724"/>
      <c r="H38" s="723"/>
      <c r="I38" s="165"/>
      <c r="J38" s="165"/>
      <c r="K38" s="165"/>
      <c r="L38" s="165"/>
      <c r="M38" s="723"/>
    </row>
    <row r="39" spans="1:21" x14ac:dyDescent="0.2">
      <c r="D39" s="722"/>
      <c r="M39" s="725"/>
    </row>
    <row r="41" spans="1:21" x14ac:dyDescent="0.2">
      <c r="H41" s="2368"/>
      <c r="I41" s="1261"/>
      <c r="M41" s="2476" t="s">
        <v>86</v>
      </c>
    </row>
    <row r="42" spans="1:21" x14ac:dyDescent="0.2">
      <c r="H42" s="2368"/>
      <c r="I42" s="1261"/>
      <c r="M42" s="2476"/>
    </row>
    <row r="43" spans="1:21" x14ac:dyDescent="0.2">
      <c r="H43" s="2368"/>
      <c r="I43" s="1261"/>
      <c r="M43" s="2476"/>
    </row>
    <row r="44" spans="1:21" x14ac:dyDescent="0.2">
      <c r="H44" s="2368"/>
      <c r="I44" s="1261"/>
      <c r="M44" s="2476"/>
    </row>
    <row r="45" spans="1:21" x14ac:dyDescent="0.2">
      <c r="H45" s="2368"/>
      <c r="I45" s="1261"/>
      <c r="M45" s="2476"/>
    </row>
    <row r="46" spans="1:21" x14ac:dyDescent="0.2">
      <c r="C46" s="12" t="s">
        <v>86</v>
      </c>
      <c r="H46" s="2368"/>
      <c r="I46" s="1261"/>
      <c r="M46" s="2476"/>
    </row>
    <row r="47" spans="1:21" x14ac:dyDescent="0.2">
      <c r="H47" s="2368"/>
      <c r="I47" s="1261"/>
      <c r="M47" s="2476"/>
    </row>
    <row r="48" spans="1:21" x14ac:dyDescent="0.2">
      <c r="C48" s="12" t="s">
        <v>86</v>
      </c>
      <c r="H48" s="2368"/>
      <c r="I48" s="1261"/>
      <c r="M48" s="2476"/>
    </row>
    <row r="49" spans="7:13" x14ac:dyDescent="0.2">
      <c r="H49" s="2368"/>
      <c r="I49" s="1261"/>
      <c r="M49" s="2476"/>
    </row>
    <row r="50" spans="7:13" x14ac:dyDescent="0.2">
      <c r="H50" s="2368"/>
      <c r="I50" s="1261"/>
      <c r="M50" s="2476"/>
    </row>
    <row r="51" spans="7:13" x14ac:dyDescent="0.2">
      <c r="H51" s="2368"/>
      <c r="I51" s="1261"/>
      <c r="M51" s="2476"/>
    </row>
    <row r="52" spans="7:13" x14ac:dyDescent="0.2">
      <c r="H52" s="2368"/>
      <c r="I52" s="1261"/>
      <c r="M52" s="2476"/>
    </row>
    <row r="53" spans="7:13" x14ac:dyDescent="0.2">
      <c r="H53" s="2368"/>
      <c r="I53" s="1261"/>
      <c r="M53" s="2476"/>
    </row>
    <row r="54" spans="7:13" x14ac:dyDescent="0.2">
      <c r="H54" s="2368"/>
      <c r="I54" s="1261"/>
      <c r="M54" s="2476"/>
    </row>
    <row r="55" spans="7:13" x14ac:dyDescent="0.2">
      <c r="H55" s="2368"/>
      <c r="I55" s="1261"/>
      <c r="M55" s="2476"/>
    </row>
    <row r="56" spans="7:13" x14ac:dyDescent="0.2">
      <c r="H56" s="2368"/>
      <c r="I56" s="1261"/>
      <c r="M56" s="2476"/>
    </row>
    <row r="57" spans="7:13" x14ac:dyDescent="0.2">
      <c r="H57" s="2368"/>
      <c r="I57" s="1261"/>
      <c r="M57" s="2476"/>
    </row>
    <row r="58" spans="7:13" x14ac:dyDescent="0.2">
      <c r="H58" s="2368"/>
      <c r="I58" s="1261"/>
      <c r="M58" s="2476"/>
    </row>
    <row r="59" spans="7:13" x14ac:dyDescent="0.2">
      <c r="H59" s="2368"/>
      <c r="I59" s="1261"/>
      <c r="M59" s="2476"/>
    </row>
    <row r="60" spans="7:13" x14ac:dyDescent="0.2">
      <c r="H60" s="2368"/>
      <c r="I60" s="1261"/>
      <c r="M60" s="2476"/>
    </row>
    <row r="61" spans="7:13" x14ac:dyDescent="0.2">
      <c r="H61" s="2368"/>
      <c r="I61" s="1261"/>
      <c r="M61" s="2476"/>
    </row>
    <row r="62" spans="7:13" x14ac:dyDescent="0.2">
      <c r="H62" s="2368"/>
      <c r="M62" s="2476"/>
    </row>
    <row r="63" spans="7:13" x14ac:dyDescent="0.2">
      <c r="M63" s="2476"/>
    </row>
    <row r="64" spans="7:13" x14ac:dyDescent="0.2">
      <c r="G64" s="12" t="s">
        <v>86</v>
      </c>
    </row>
    <row r="65" spans="7:7" x14ac:dyDescent="0.2">
      <c r="G65" s="12" t="s">
        <v>86</v>
      </c>
    </row>
  </sheetData>
  <mergeCells count="22">
    <mergeCell ref="M1:N1"/>
    <mergeCell ref="A2:N2"/>
    <mergeCell ref="A3:N3"/>
    <mergeCell ref="A4:N4"/>
    <mergeCell ref="I6:J6"/>
    <mergeCell ref="K6:L6"/>
    <mergeCell ref="A8:B8"/>
    <mergeCell ref="C8:E8"/>
    <mergeCell ref="F8:H8"/>
    <mergeCell ref="I8:J8"/>
    <mergeCell ref="K8:L8"/>
    <mergeCell ref="A7:B7"/>
    <mergeCell ref="C7:E7"/>
    <mergeCell ref="I7:J7"/>
    <mergeCell ref="K7:L7"/>
    <mergeCell ref="M7:N7"/>
    <mergeCell ref="M8:N8"/>
    <mergeCell ref="C9:E9"/>
    <mergeCell ref="F9:H9"/>
    <mergeCell ref="I9:J9"/>
    <mergeCell ref="K9:L9"/>
    <mergeCell ref="M9:N9"/>
  </mergeCells>
  <pageMargins left="0.7" right="0.7" top="0.75" bottom="0.75" header="0.3" footer="0.3"/>
  <pageSetup scale="9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2"/>
  <sheetViews>
    <sheetView zoomScaleNormal="100" workbookViewId="0"/>
  </sheetViews>
  <sheetFormatPr defaultRowHeight="12.75" x14ac:dyDescent="0.2"/>
  <cols>
    <col min="1" max="1" width="2.7109375" style="12" customWidth="1"/>
    <col min="2" max="2" width="20.5703125" style="12" customWidth="1"/>
    <col min="3" max="3" width="15.7109375" style="12" customWidth="1"/>
    <col min="4" max="6" width="15.7109375" style="16" customWidth="1"/>
    <col min="7" max="10" width="9.7109375" style="16" customWidth="1"/>
    <col min="11" max="11" width="9.140625" style="12"/>
    <col min="12" max="12" width="11.140625" style="12" bestFit="1" customWidth="1"/>
    <col min="13" max="13" width="13.85546875" style="12" bestFit="1" customWidth="1"/>
    <col min="14" max="14" width="13.28515625" style="12" bestFit="1" customWidth="1"/>
    <col min="15" max="15" width="12.7109375" style="12" bestFit="1" customWidth="1"/>
    <col min="16" max="16" width="11" style="12" bestFit="1" customWidth="1"/>
    <col min="17" max="16384" width="9.140625" style="12"/>
  </cols>
  <sheetData>
    <row r="1" spans="1:16" ht="5.0999999999999996" customHeight="1" x14ac:dyDescent="0.2">
      <c r="A1" s="9"/>
      <c r="B1" s="10"/>
      <c r="C1" s="10"/>
      <c r="D1" s="10"/>
      <c r="E1" s="10"/>
      <c r="F1" s="10"/>
      <c r="G1" s="10"/>
      <c r="H1" s="10"/>
      <c r="I1" s="10"/>
      <c r="J1" s="11"/>
    </row>
    <row r="2" spans="1:16" s="16" customFormat="1" ht="23.25" x14ac:dyDescent="0.35">
      <c r="A2" s="726" t="s">
        <v>1038</v>
      </c>
      <c r="B2" s="595"/>
      <c r="C2" s="727"/>
      <c r="D2" s="727"/>
      <c r="E2" s="727"/>
      <c r="F2" s="727"/>
      <c r="G2" s="727"/>
      <c r="H2" s="727"/>
      <c r="I2" s="727"/>
      <c r="J2" s="545"/>
    </row>
    <row r="3" spans="1:16" ht="20.25" x14ac:dyDescent="0.3">
      <c r="A3" s="13" t="s">
        <v>964</v>
      </c>
      <c r="B3" s="595"/>
      <c r="C3" s="727"/>
      <c r="D3" s="727"/>
      <c r="E3" s="727"/>
      <c r="F3" s="727"/>
      <c r="G3" s="727"/>
      <c r="H3" s="727"/>
      <c r="I3" s="727"/>
      <c r="J3" s="545"/>
    </row>
    <row r="4" spans="1:16" ht="30" customHeight="1" x14ac:dyDescent="0.2">
      <c r="A4" s="728" t="s">
        <v>88</v>
      </c>
      <c r="B4" s="597"/>
      <c r="C4" s="729"/>
      <c r="D4" s="729"/>
      <c r="E4" s="729"/>
      <c r="F4" s="729"/>
      <c r="G4" s="729"/>
      <c r="H4" s="729"/>
      <c r="I4" s="729"/>
      <c r="J4" s="551"/>
    </row>
    <row r="5" spans="1:16" s="235" customFormat="1" ht="9.9499999999999993" customHeight="1" x14ac:dyDescent="0.2">
      <c r="A5" s="730"/>
      <c r="B5" s="731"/>
      <c r="C5" s="732"/>
      <c r="D5" s="733"/>
      <c r="E5" s="734"/>
      <c r="F5" s="602"/>
      <c r="G5" s="1348"/>
      <c r="H5" s="2402"/>
      <c r="I5" s="733"/>
      <c r="J5" s="736"/>
    </row>
    <row r="6" spans="1:16" s="235" customFormat="1" x14ac:dyDescent="0.2">
      <c r="A6" s="737" t="s">
        <v>136</v>
      </c>
      <c r="B6" s="738"/>
      <c r="C6" s="184"/>
      <c r="D6" s="1"/>
      <c r="E6" s="739"/>
      <c r="F6" s="740"/>
      <c r="G6" s="2777" t="s">
        <v>217</v>
      </c>
      <c r="H6" s="2778"/>
      <c r="I6" s="2779" t="s">
        <v>277</v>
      </c>
      <c r="J6" s="2780"/>
    </row>
    <row r="7" spans="1:16" s="235" customFormat="1" ht="12.75" customHeight="1" x14ac:dyDescent="0.2">
      <c r="A7" s="741" t="s">
        <v>141</v>
      </c>
      <c r="B7" s="738"/>
      <c r="C7" s="184"/>
      <c r="D7" s="1"/>
      <c r="E7" s="2781"/>
      <c r="F7" s="2782"/>
      <c r="G7" s="2781" t="s">
        <v>285</v>
      </c>
      <c r="H7" s="2782"/>
      <c r="I7" s="2706" t="s">
        <v>286</v>
      </c>
      <c r="J7" s="2707"/>
    </row>
    <row r="8" spans="1:16" s="235" customFormat="1" x14ac:dyDescent="0.2">
      <c r="A8" s="743" t="s">
        <v>221</v>
      </c>
      <c r="B8" s="744"/>
      <c r="C8" s="745" t="s">
        <v>268</v>
      </c>
      <c r="D8" s="744"/>
      <c r="E8" s="2781" t="s">
        <v>99</v>
      </c>
      <c r="F8" s="2782"/>
      <c r="G8" s="2783" t="s">
        <v>272</v>
      </c>
      <c r="H8" s="2784"/>
      <c r="I8" s="2706" t="s">
        <v>272</v>
      </c>
      <c r="J8" s="2707"/>
    </row>
    <row r="9" spans="1:16" s="750" customFormat="1" ht="12.75" customHeight="1" x14ac:dyDescent="0.2">
      <c r="A9" s="746"/>
      <c r="B9" s="747"/>
      <c r="C9" s="748"/>
      <c r="D9" s="198"/>
      <c r="E9" s="2775" t="s">
        <v>102</v>
      </c>
      <c r="F9" s="2776"/>
      <c r="G9" s="1132"/>
      <c r="H9" s="2403"/>
      <c r="I9" s="198"/>
      <c r="J9" s="749"/>
    </row>
    <row r="10" spans="1:16" ht="9.9499999999999993" customHeight="1" x14ac:dyDescent="0.2">
      <c r="A10" s="751"/>
      <c r="B10" s="201"/>
      <c r="C10" s="752"/>
      <c r="D10" s="752"/>
      <c r="E10" s="753"/>
      <c r="F10" s="754"/>
      <c r="G10" s="752"/>
      <c r="H10" s="2404"/>
      <c r="I10" s="752"/>
      <c r="J10" s="755"/>
      <c r="L10" s="43"/>
    </row>
    <row r="11" spans="1:16" s="43" customFormat="1" ht="24.95" customHeight="1" x14ac:dyDescent="0.2">
      <c r="A11" s="565"/>
      <c r="B11" s="756" t="s">
        <v>815</v>
      </c>
      <c r="C11" s="757">
        <v>41933</v>
      </c>
      <c r="D11" s="758">
        <f>+C11/C$18</f>
        <v>5.3327822465265635E-2</v>
      </c>
      <c r="E11" s="759">
        <v>129.20849714021119</v>
      </c>
      <c r="F11" s="760">
        <f t="shared" ref="F11:F17" si="0">+E11/E$18</f>
        <v>2.3996606243545885E-2</v>
      </c>
      <c r="G11" s="2371">
        <v>239</v>
      </c>
      <c r="H11" s="2408"/>
      <c r="I11" s="2371">
        <v>137</v>
      </c>
      <c r="J11" s="2372"/>
      <c r="K11" s="43" t="s">
        <v>86</v>
      </c>
      <c r="L11" s="761"/>
      <c r="M11" s="761"/>
      <c r="P11" s="718"/>
    </row>
    <row r="12" spans="1:16" s="43" customFormat="1" ht="24.95" customHeight="1" x14ac:dyDescent="0.2">
      <c r="A12" s="762"/>
      <c r="B12" s="756" t="s">
        <v>287</v>
      </c>
      <c r="C12" s="757">
        <v>98550</v>
      </c>
      <c r="D12" s="758">
        <f t="shared" ref="D12:D17" si="1">+C12/C$18</f>
        <v>0.1253298572473214</v>
      </c>
      <c r="E12" s="763">
        <v>376.95589203442825</v>
      </c>
      <c r="F12" s="760">
        <f t="shared" si="0"/>
        <v>7.0008260389553392E-2</v>
      </c>
      <c r="G12" s="2374">
        <v>308</v>
      </c>
      <c r="H12" s="2405"/>
      <c r="I12" s="2374">
        <v>192</v>
      </c>
      <c r="J12" s="2373"/>
      <c r="K12" s="43" t="s">
        <v>86</v>
      </c>
      <c r="L12" s="761"/>
      <c r="M12" s="761"/>
      <c r="P12" s="718"/>
    </row>
    <row r="13" spans="1:16" s="43" customFormat="1" ht="24.95" customHeight="1" x14ac:dyDescent="0.2">
      <c r="A13" s="762"/>
      <c r="B13" s="756" t="s">
        <v>288</v>
      </c>
      <c r="C13" s="757">
        <v>62902</v>
      </c>
      <c r="D13" s="758">
        <f t="shared" si="1"/>
        <v>7.9994913044860588E-2</v>
      </c>
      <c r="E13" s="763">
        <v>256.14013755395587</v>
      </c>
      <c r="F13" s="760">
        <f t="shared" si="0"/>
        <v>4.7570354582640667E-2</v>
      </c>
      <c r="G13" s="2374">
        <v>330</v>
      </c>
      <c r="H13" s="2405"/>
      <c r="I13" s="2374">
        <v>204</v>
      </c>
      <c r="J13" s="2373"/>
      <c r="K13" s="43" t="s">
        <v>86</v>
      </c>
      <c r="L13" s="761"/>
      <c r="M13" s="761"/>
      <c r="P13" s="718"/>
    </row>
    <row r="14" spans="1:16" s="43" customFormat="1" ht="24.95" customHeight="1" x14ac:dyDescent="0.2">
      <c r="A14" s="762"/>
      <c r="B14" s="756" t="s">
        <v>289</v>
      </c>
      <c r="C14" s="757">
        <v>173013</v>
      </c>
      <c r="D14" s="758">
        <f t="shared" si="1"/>
        <v>0.22002734238387436</v>
      </c>
      <c r="E14" s="763">
        <v>875.06598816762664</v>
      </c>
      <c r="F14" s="760">
        <f t="shared" si="0"/>
        <v>0.16251728346001251</v>
      </c>
      <c r="G14" s="2374">
        <v>417</v>
      </c>
      <c r="H14" s="2405"/>
      <c r="I14" s="2374">
        <v>239</v>
      </c>
      <c r="J14" s="2373"/>
      <c r="K14" s="43" t="s">
        <v>86</v>
      </c>
      <c r="L14" s="761"/>
      <c r="M14" s="761"/>
      <c r="P14" s="718"/>
    </row>
    <row r="15" spans="1:16" s="43" customFormat="1" ht="24.95" customHeight="1" x14ac:dyDescent="0.2">
      <c r="A15" s="762"/>
      <c r="B15" s="756" t="s">
        <v>290</v>
      </c>
      <c r="C15" s="757">
        <v>93712</v>
      </c>
      <c r="D15" s="758">
        <f t="shared" si="1"/>
        <v>0.11917718500619973</v>
      </c>
      <c r="E15" s="763">
        <v>742.51166899044267</v>
      </c>
      <c r="F15" s="760">
        <f t="shared" si="0"/>
        <v>0.13789929104017601</v>
      </c>
      <c r="G15" s="2374">
        <v>646</v>
      </c>
      <c r="H15" s="2405"/>
      <c r="I15" s="2374">
        <v>387</v>
      </c>
      <c r="J15" s="2373"/>
      <c r="K15" s="43" t="s">
        <v>86</v>
      </c>
      <c r="L15" s="761"/>
      <c r="M15" s="761"/>
      <c r="P15" s="718"/>
    </row>
    <row r="16" spans="1:16" s="43" customFormat="1" ht="24.95" customHeight="1" x14ac:dyDescent="0.2">
      <c r="A16" s="762"/>
      <c r="B16" s="756" t="s">
        <v>291</v>
      </c>
      <c r="C16" s="757">
        <v>141355</v>
      </c>
      <c r="D16" s="758">
        <f t="shared" si="1"/>
        <v>0.17976663593297937</v>
      </c>
      <c r="E16" s="763">
        <v>1259.6921059255328</v>
      </c>
      <c r="F16" s="760">
        <f t="shared" si="0"/>
        <v>0.23395005841756436</v>
      </c>
      <c r="G16" s="2374">
        <v>730</v>
      </c>
      <c r="H16" s="2405"/>
      <c r="I16" s="2374">
        <v>307</v>
      </c>
      <c r="J16" s="2373"/>
      <c r="K16" s="43" t="s">
        <v>86</v>
      </c>
      <c r="L16" s="761"/>
      <c r="M16" s="761"/>
      <c r="P16" s="718"/>
    </row>
    <row r="17" spans="1:16" s="43" customFormat="1" ht="24.95" customHeight="1" x14ac:dyDescent="0.2">
      <c r="A17" s="762"/>
      <c r="B17" s="764" t="s">
        <v>292</v>
      </c>
      <c r="C17" s="757">
        <v>174860</v>
      </c>
      <c r="D17" s="758">
        <f t="shared" si="1"/>
        <v>0.22237624391949892</v>
      </c>
      <c r="E17" s="763">
        <v>1744.8744871878023</v>
      </c>
      <c r="F17" s="760">
        <f t="shared" si="0"/>
        <v>0.32405814586650722</v>
      </c>
      <c r="G17" s="2374">
        <v>814</v>
      </c>
      <c r="H17" s="2405"/>
      <c r="I17" s="2374">
        <v>640</v>
      </c>
      <c r="J17" s="2373"/>
      <c r="K17" s="43" t="s">
        <v>86</v>
      </c>
      <c r="L17" s="761"/>
      <c r="M17" s="761"/>
      <c r="P17" s="718"/>
    </row>
    <row r="18" spans="1:16" s="555" customFormat="1" ht="24.95" customHeight="1" x14ac:dyDescent="0.2">
      <c r="A18" s="762"/>
      <c r="B18" s="756" t="s">
        <v>119</v>
      </c>
      <c r="C18" s="757">
        <v>786325</v>
      </c>
      <c r="D18" s="758">
        <v>1</v>
      </c>
      <c r="E18" s="759">
        <v>5384.4487769999996</v>
      </c>
      <c r="F18" s="760">
        <v>1</v>
      </c>
      <c r="G18" s="2371">
        <v>559</v>
      </c>
      <c r="H18" s="2406"/>
      <c r="I18" s="2371">
        <v>287</v>
      </c>
      <c r="J18" s="2372"/>
      <c r="L18" s="761"/>
      <c r="M18" s="761"/>
      <c r="N18" s="761"/>
      <c r="O18" s="761"/>
    </row>
    <row r="19" spans="1:16" s="43" customFormat="1" ht="5.0999999999999996" customHeight="1" thickBot="1" x14ac:dyDescent="0.25">
      <c r="A19" s="765"/>
      <c r="B19" s="766"/>
      <c r="C19" s="767"/>
      <c r="D19" s="767"/>
      <c r="E19" s="768"/>
      <c r="F19" s="769"/>
      <c r="G19" s="767"/>
      <c r="H19" s="2407"/>
      <c r="I19" s="767"/>
      <c r="J19" s="770"/>
      <c r="O19" s="12"/>
    </row>
    <row r="20" spans="1:16" s="400" customFormat="1" ht="5.0999999999999996" customHeight="1" x14ac:dyDescent="0.2">
      <c r="D20" s="540"/>
      <c r="E20" s="540"/>
      <c r="F20" s="540"/>
      <c r="G20" s="540"/>
      <c r="H20" s="540"/>
      <c r="I20" s="540"/>
      <c r="J20" s="540"/>
      <c r="O20" s="771"/>
    </row>
    <row r="21" spans="1:16" s="400" customFormat="1" ht="15" customHeight="1" x14ac:dyDescent="0.2">
      <c r="A21" s="661" t="s">
        <v>284</v>
      </c>
      <c r="B21" s="661"/>
      <c r="C21" s="661"/>
      <c r="I21" s="540"/>
      <c r="O21"/>
      <c r="P21" s="400" t="s">
        <v>86</v>
      </c>
    </row>
    <row r="22" spans="1:16" s="400" customFormat="1" ht="15" customHeight="1" x14ac:dyDescent="0.2">
      <c r="A22" s="661" t="s">
        <v>131</v>
      </c>
      <c r="B22" s="661"/>
      <c r="C22" s="661"/>
      <c r="I22" s="772"/>
      <c r="O22"/>
    </row>
    <row r="23" spans="1:16" s="400" customFormat="1" ht="15" customHeight="1" x14ac:dyDescent="0.2">
      <c r="A23" s="661"/>
      <c r="B23" s="661"/>
      <c r="C23" s="661"/>
      <c r="F23" s="773"/>
      <c r="I23"/>
      <c r="J23" s="774"/>
      <c r="O23"/>
    </row>
    <row r="24" spans="1:16" x14ac:dyDescent="0.2">
      <c r="A24" s="661"/>
      <c r="C24" s="412"/>
      <c r="D24" s="2370"/>
      <c r="E24" s="775"/>
      <c r="F24" s="2370"/>
      <c r="O24"/>
    </row>
    <row r="25" spans="1:16" x14ac:dyDescent="0.2">
      <c r="C25" s="12" t="s">
        <v>86</v>
      </c>
      <c r="D25" s="2370" t="s">
        <v>86</v>
      </c>
      <c r="F25" s="2370"/>
      <c r="O25"/>
    </row>
    <row r="26" spans="1:16" x14ac:dyDescent="0.2">
      <c r="D26" s="2370"/>
      <c r="F26" s="2370" t="s">
        <v>86</v>
      </c>
      <c r="O26"/>
    </row>
    <row r="27" spans="1:16" x14ac:dyDescent="0.2">
      <c r="B27"/>
      <c r="C27" s="771"/>
      <c r="D27" s="2370"/>
      <c r="E27" s="771"/>
      <c r="F27" s="2370" t="s">
        <v>86</v>
      </c>
      <c r="G27" s="771"/>
      <c r="H27" s="771"/>
      <c r="I27" s="771"/>
      <c r="J27" s="771"/>
      <c r="K27" s="771"/>
      <c r="L27" s="771"/>
      <c r="M27" s="771"/>
      <c r="N27" s="771"/>
      <c r="O27"/>
    </row>
    <row r="28" spans="1:16" x14ac:dyDescent="0.2">
      <c r="B28"/>
      <c r="C28"/>
      <c r="D28" s="2370"/>
      <c r="E28"/>
      <c r="F28" s="2370" t="s">
        <v>86</v>
      </c>
      <c r="G28"/>
      <c r="H28"/>
      <c r="I28"/>
      <c r="J28"/>
      <c r="K28"/>
      <c r="L28"/>
      <c r="M28"/>
      <c r="N28"/>
      <c r="O28"/>
    </row>
    <row r="29" spans="1:16" x14ac:dyDescent="0.2">
      <c r="B29"/>
      <c r="C29"/>
      <c r="D29" s="2370"/>
      <c r="E29"/>
      <c r="F29" s="2370" t="s">
        <v>86</v>
      </c>
      <c r="G29"/>
      <c r="H29"/>
      <c r="I29"/>
      <c r="J29"/>
      <c r="K29"/>
      <c r="L29"/>
      <c r="M29"/>
      <c r="N29"/>
    </row>
    <row r="30" spans="1:16" x14ac:dyDescent="0.2">
      <c r="B30"/>
      <c r="C30"/>
      <c r="D30" s="2370"/>
      <c r="E30"/>
      <c r="F30" s="2370" t="s">
        <v>86</v>
      </c>
      <c r="G30"/>
      <c r="H30"/>
      <c r="I30"/>
      <c r="J30"/>
      <c r="K30"/>
      <c r="L30"/>
      <c r="M30"/>
      <c r="N30"/>
    </row>
    <row r="31" spans="1:16" x14ac:dyDescent="0.2">
      <c r="B31"/>
      <c r="C31" s="412"/>
      <c r="D31" s="2370"/>
      <c r="E31" s="412"/>
      <c r="F31" s="2370" t="s">
        <v>86</v>
      </c>
      <c r="G31"/>
      <c r="H31"/>
      <c r="I31"/>
      <c r="J31"/>
      <c r="K31"/>
      <c r="L31"/>
      <c r="M31"/>
      <c r="N31"/>
    </row>
    <row r="32" spans="1:16" x14ac:dyDescent="0.2">
      <c r="B32"/>
      <c r="C32"/>
      <c r="D32" s="2370"/>
      <c r="E32"/>
      <c r="F32" s="2370" t="s">
        <v>86</v>
      </c>
      <c r="G32"/>
      <c r="H32"/>
      <c r="I32"/>
      <c r="J32"/>
      <c r="K32"/>
      <c r="L32"/>
      <c r="M32"/>
      <c r="N32"/>
    </row>
    <row r="33" spans="2:14" x14ac:dyDescent="0.2">
      <c r="B33"/>
      <c r="C33"/>
      <c r="D33" s="2370"/>
      <c r="E33"/>
      <c r="F33" s="2370" t="s">
        <v>86</v>
      </c>
      <c r="G33"/>
      <c r="H33"/>
      <c r="I33"/>
      <c r="J33"/>
      <c r="K33"/>
      <c r="L33"/>
      <c r="M33"/>
      <c r="N33"/>
    </row>
    <row r="34" spans="2:14" x14ac:dyDescent="0.2">
      <c r="B34"/>
      <c r="C34"/>
      <c r="D34" s="2370"/>
      <c r="E34"/>
      <c r="F34" s="2370" t="s">
        <v>86</v>
      </c>
      <c r="G34"/>
      <c r="H34"/>
      <c r="I34"/>
      <c r="J34"/>
      <c r="K34"/>
      <c r="L34"/>
      <c r="M34"/>
      <c r="N34"/>
    </row>
    <row r="35" spans="2:14" x14ac:dyDescent="0.2">
      <c r="B35"/>
      <c r="C35"/>
      <c r="D35" s="2370"/>
      <c r="E35" s="411"/>
      <c r="F35" s="2370" t="s">
        <v>86</v>
      </c>
      <c r="G35"/>
      <c r="H35"/>
      <c r="I35"/>
      <c r="J35"/>
      <c r="K35"/>
      <c r="L35"/>
      <c r="M35"/>
      <c r="N35"/>
    </row>
    <row r="36" spans="2:14" x14ac:dyDescent="0.2">
      <c r="D36" s="2370"/>
      <c r="E36" s="411"/>
      <c r="F36" s="2370" t="s">
        <v>86</v>
      </c>
    </row>
    <row r="37" spans="2:14" x14ac:dyDescent="0.2">
      <c r="D37" s="2370"/>
      <c r="E37" s="411"/>
      <c r="F37" s="2370" t="s">
        <v>86</v>
      </c>
    </row>
    <row r="38" spans="2:14" x14ac:dyDescent="0.2">
      <c r="D38" s="2370"/>
      <c r="E38" s="411"/>
      <c r="F38" s="2370" t="s">
        <v>86</v>
      </c>
    </row>
    <row r="39" spans="2:14" x14ac:dyDescent="0.2">
      <c r="D39" s="2370"/>
      <c r="E39" s="411"/>
      <c r="F39" s="2370" t="s">
        <v>86</v>
      </c>
    </row>
    <row r="40" spans="2:14" x14ac:dyDescent="0.2">
      <c r="D40" s="2370"/>
      <c r="E40" s="411"/>
      <c r="F40" s="16" t="s">
        <v>86</v>
      </c>
    </row>
    <row r="41" spans="2:14" x14ac:dyDescent="0.2">
      <c r="D41" s="2370"/>
      <c r="E41" s="411"/>
    </row>
    <row r="42" spans="2:14" x14ac:dyDescent="0.2">
      <c r="D42" s="661"/>
      <c r="E42" s="2475"/>
    </row>
  </sheetData>
  <mergeCells count="9">
    <mergeCell ref="E9:F9"/>
    <mergeCell ref="G6:H6"/>
    <mergeCell ref="I6:J6"/>
    <mergeCell ref="E7:F7"/>
    <mergeCell ref="G7:H7"/>
    <mergeCell ref="I7:J7"/>
    <mergeCell ref="E8:F8"/>
    <mergeCell ref="G8:H8"/>
    <mergeCell ref="I8:J8"/>
  </mergeCells>
  <pageMargins left="0.7" right="0.7" top="0.75" bottom="0.7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2"/>
  <sheetViews>
    <sheetView zoomScaleNormal="100" workbookViewId="0"/>
  </sheetViews>
  <sheetFormatPr defaultRowHeight="12.75" x14ac:dyDescent="0.2"/>
  <cols>
    <col min="1" max="1" width="2.28515625" style="12" customWidth="1"/>
    <col min="2" max="2" width="18.140625" style="12" customWidth="1"/>
    <col min="3" max="3" width="10.7109375" style="12" customWidth="1"/>
    <col min="4" max="4" width="12.7109375" style="12" customWidth="1"/>
    <col min="5" max="5" width="7.7109375" style="12" customWidth="1"/>
    <col min="6" max="6" width="3.7109375" style="12" customWidth="1"/>
    <col min="7" max="8" width="12.7109375" style="12" customWidth="1"/>
    <col min="9" max="9" width="7.7109375" style="12" customWidth="1"/>
    <col min="10" max="10" width="3.7109375" style="12" customWidth="1"/>
    <col min="11" max="12" width="12.7109375" style="12" customWidth="1"/>
    <col min="13" max="13" width="7.7109375" style="12" customWidth="1"/>
    <col min="14" max="14" width="3.7109375" style="12" customWidth="1"/>
    <col min="37" max="16384" width="9.140625" style="12"/>
  </cols>
  <sheetData>
    <row r="1" spans="1:36" ht="5.0999999999999996" customHeight="1" x14ac:dyDescent="0.2">
      <c r="A1" s="665"/>
      <c r="B1" s="666"/>
      <c r="C1" s="666"/>
      <c r="D1" s="666"/>
      <c r="E1" s="666"/>
      <c r="F1" s="666"/>
      <c r="G1" s="666"/>
      <c r="H1" s="666"/>
      <c r="I1" s="666"/>
      <c r="J1" s="666"/>
      <c r="K1" s="666"/>
      <c r="L1" s="666"/>
      <c r="M1" s="666"/>
      <c r="N1" s="776"/>
      <c r="O1" s="1"/>
    </row>
    <row r="2" spans="1:36" s="778" customFormat="1" ht="23.25" x14ac:dyDescent="0.35">
      <c r="A2" s="2787" t="s">
        <v>293</v>
      </c>
      <c r="B2" s="2701"/>
      <c r="C2" s="2701"/>
      <c r="D2" s="2701"/>
      <c r="E2" s="2701"/>
      <c r="F2" s="2701"/>
      <c r="G2" s="2701"/>
      <c r="H2" s="2701"/>
      <c r="I2" s="2701"/>
      <c r="J2" s="2701"/>
      <c r="K2" s="2701"/>
      <c r="L2" s="2701"/>
      <c r="M2" s="2701"/>
      <c r="N2" s="2788"/>
      <c r="O2" s="777"/>
      <c r="P2" s="777"/>
      <c r="Q2" s="777"/>
      <c r="R2" s="777"/>
      <c r="S2" s="777"/>
      <c r="T2" s="777"/>
      <c r="U2" s="777"/>
      <c r="V2" s="777"/>
      <c r="W2" s="777"/>
      <c r="X2" s="777"/>
      <c r="Y2" s="777"/>
      <c r="Z2" s="777"/>
      <c r="AA2" s="777"/>
      <c r="AB2" s="777"/>
      <c r="AC2" s="777"/>
      <c r="AD2" s="777"/>
      <c r="AE2" s="777"/>
      <c r="AF2" s="777"/>
      <c r="AG2" s="777"/>
      <c r="AH2" s="777"/>
      <c r="AI2" s="777"/>
      <c r="AJ2" s="777"/>
    </row>
    <row r="3" spans="1:36" s="780" customFormat="1" ht="20.25" x14ac:dyDescent="0.3">
      <c r="A3" s="2789" t="s">
        <v>972</v>
      </c>
      <c r="B3" s="2689"/>
      <c r="C3" s="2689"/>
      <c r="D3" s="2689"/>
      <c r="E3" s="2689"/>
      <c r="F3" s="2689"/>
      <c r="G3" s="2689"/>
      <c r="H3" s="2689"/>
      <c r="I3" s="2689"/>
      <c r="J3" s="2689"/>
      <c r="K3" s="2689"/>
      <c r="L3" s="2689"/>
      <c r="M3" s="2689"/>
      <c r="N3" s="2790"/>
      <c r="O3" s="777"/>
      <c r="P3" s="779"/>
      <c r="Q3" s="779"/>
      <c r="R3" s="779"/>
      <c r="S3" s="779"/>
      <c r="T3" s="779"/>
      <c r="U3" s="779"/>
      <c r="V3" s="779"/>
      <c r="W3" s="779"/>
      <c r="X3" s="779"/>
      <c r="Y3" s="779"/>
      <c r="Z3" s="779"/>
      <c r="AA3" s="779"/>
      <c r="AB3" s="779"/>
      <c r="AC3" s="779"/>
      <c r="AD3" s="779"/>
      <c r="AE3" s="779"/>
      <c r="AF3" s="779"/>
      <c r="AG3" s="779"/>
      <c r="AH3" s="779"/>
      <c r="AI3" s="779"/>
      <c r="AJ3" s="779"/>
    </row>
    <row r="4" spans="1:36" ht="25.5" customHeight="1" thickBot="1" x14ac:dyDescent="0.25">
      <c r="A4" s="2791" t="s">
        <v>88</v>
      </c>
      <c r="B4" s="2792"/>
      <c r="C4" s="2792"/>
      <c r="D4" s="2792"/>
      <c r="E4" s="2792"/>
      <c r="F4" s="2792"/>
      <c r="G4" s="2792"/>
      <c r="H4" s="2792"/>
      <c r="I4" s="2792"/>
      <c r="J4" s="2792"/>
      <c r="K4" s="2792"/>
      <c r="L4" s="2792"/>
      <c r="M4" s="2792"/>
      <c r="N4" s="2793"/>
      <c r="O4" s="1"/>
    </row>
    <row r="5" spans="1:36" s="783" customFormat="1" ht="9.9499999999999993" customHeight="1" x14ac:dyDescent="0.2">
      <c r="A5" s="177"/>
      <c r="B5" s="176"/>
      <c r="C5" s="177"/>
      <c r="D5" s="178"/>
      <c r="E5" s="178"/>
      <c r="F5" s="178"/>
      <c r="G5" s="182"/>
      <c r="H5" s="178"/>
      <c r="I5" s="178"/>
      <c r="J5" s="178"/>
      <c r="K5" s="179"/>
      <c r="L5" s="180"/>
      <c r="M5" s="781"/>
      <c r="N5" s="782"/>
      <c r="O5" s="1"/>
      <c r="P5"/>
      <c r="Q5"/>
      <c r="R5"/>
      <c r="S5"/>
      <c r="T5"/>
      <c r="U5"/>
      <c r="V5"/>
      <c r="W5"/>
      <c r="X5"/>
      <c r="Y5"/>
      <c r="Z5"/>
      <c r="AA5"/>
      <c r="AB5"/>
      <c r="AC5"/>
      <c r="AD5"/>
      <c r="AE5"/>
      <c r="AF5"/>
      <c r="AG5"/>
      <c r="AH5"/>
      <c r="AI5"/>
      <c r="AJ5"/>
    </row>
    <row r="6" spans="1:36" s="43" customFormat="1" ht="17.45" customHeight="1" x14ac:dyDescent="0.2">
      <c r="A6" s="554"/>
      <c r="B6" s="265"/>
      <c r="C6" s="2768" t="s">
        <v>294</v>
      </c>
      <c r="D6" s="2706"/>
      <c r="E6" s="2706"/>
      <c r="F6" s="2782"/>
      <c r="G6" s="2781" t="s">
        <v>295</v>
      </c>
      <c r="H6" s="2706"/>
      <c r="I6" s="2706"/>
      <c r="J6" s="2706"/>
      <c r="K6" s="2781" t="s">
        <v>296</v>
      </c>
      <c r="L6" s="2706"/>
      <c r="M6" s="2706"/>
      <c r="N6" s="677"/>
      <c r="O6" s="1"/>
      <c r="P6"/>
      <c r="Q6"/>
      <c r="R6"/>
      <c r="S6"/>
      <c r="T6"/>
      <c r="U6"/>
      <c r="V6"/>
      <c r="W6"/>
      <c r="X6"/>
      <c r="Y6"/>
      <c r="Z6"/>
      <c r="AA6"/>
      <c r="AB6"/>
      <c r="AC6"/>
      <c r="AD6"/>
      <c r="AE6"/>
      <c r="AF6"/>
      <c r="AG6"/>
      <c r="AH6"/>
      <c r="AI6"/>
      <c r="AJ6"/>
    </row>
    <row r="7" spans="1:36" s="43" customFormat="1" ht="12.6" customHeight="1" x14ac:dyDescent="0.2">
      <c r="A7" s="554"/>
      <c r="B7" s="265"/>
      <c r="C7" s="554"/>
      <c r="D7" s="265"/>
      <c r="E7" s="2785" t="s">
        <v>217</v>
      </c>
      <c r="F7" s="2786"/>
      <c r="G7" s="784"/>
      <c r="H7" s="265"/>
      <c r="I7" s="2785" t="s">
        <v>217</v>
      </c>
      <c r="J7" s="2785"/>
      <c r="K7" s="784"/>
      <c r="L7" s="265"/>
      <c r="M7" s="2785" t="s">
        <v>217</v>
      </c>
      <c r="N7" s="2687"/>
      <c r="O7" s="1"/>
      <c r="P7"/>
      <c r="Q7"/>
      <c r="R7"/>
      <c r="S7"/>
      <c r="T7"/>
      <c r="U7"/>
      <c r="V7"/>
      <c r="W7"/>
      <c r="X7"/>
      <c r="Y7"/>
      <c r="Z7"/>
      <c r="AA7"/>
      <c r="AB7"/>
      <c r="AC7"/>
      <c r="AD7"/>
      <c r="AE7"/>
      <c r="AF7"/>
      <c r="AG7"/>
      <c r="AH7"/>
      <c r="AI7"/>
      <c r="AJ7"/>
    </row>
    <row r="8" spans="1:36" s="43" customFormat="1" ht="12.75" customHeight="1" x14ac:dyDescent="0.2">
      <c r="A8" s="184"/>
      <c r="B8" s="1"/>
      <c r="C8" s="785"/>
      <c r="D8" s="265"/>
      <c r="E8" s="2785" t="s">
        <v>297</v>
      </c>
      <c r="F8" s="2786"/>
      <c r="G8" s="786"/>
      <c r="H8" s="265"/>
      <c r="I8" s="2785" t="s">
        <v>297</v>
      </c>
      <c r="J8" s="2786"/>
      <c r="K8" s="786"/>
      <c r="L8" s="265"/>
      <c r="M8" s="2785" t="s">
        <v>297</v>
      </c>
      <c r="N8" s="2687"/>
      <c r="O8" s="1"/>
      <c r="P8"/>
      <c r="Q8"/>
      <c r="R8"/>
      <c r="S8"/>
      <c r="T8"/>
      <c r="U8"/>
      <c r="V8"/>
      <c r="W8"/>
      <c r="X8"/>
      <c r="Y8"/>
      <c r="Z8"/>
      <c r="AA8"/>
      <c r="AB8"/>
      <c r="AC8"/>
      <c r="AD8"/>
      <c r="AE8"/>
      <c r="AF8"/>
      <c r="AG8"/>
      <c r="AH8"/>
      <c r="AI8"/>
      <c r="AJ8"/>
    </row>
    <row r="9" spans="1:36" s="43" customFormat="1" ht="12.75" customHeight="1" x14ac:dyDescent="0.2">
      <c r="A9" s="2768" t="s">
        <v>298</v>
      </c>
      <c r="B9" s="2769"/>
      <c r="C9" s="785" t="s">
        <v>268</v>
      </c>
      <c r="D9" s="265"/>
      <c r="E9" s="2785" t="s">
        <v>280</v>
      </c>
      <c r="F9" s="2786"/>
      <c r="G9" s="786" t="s">
        <v>268</v>
      </c>
      <c r="H9" s="265"/>
      <c r="I9" s="2785" t="s">
        <v>280</v>
      </c>
      <c r="J9" s="2786"/>
      <c r="K9" s="786" t="s">
        <v>268</v>
      </c>
      <c r="L9" s="265"/>
      <c r="M9" s="2785" t="s">
        <v>280</v>
      </c>
      <c r="N9" s="2687"/>
      <c r="O9" s="1"/>
      <c r="P9"/>
      <c r="Q9"/>
      <c r="R9"/>
      <c r="S9"/>
      <c r="T9"/>
      <c r="U9"/>
      <c r="V9"/>
      <c r="W9"/>
      <c r="X9"/>
      <c r="Y9"/>
      <c r="Z9"/>
      <c r="AA9"/>
      <c r="AB9"/>
      <c r="AC9"/>
      <c r="AD9"/>
      <c r="AE9"/>
      <c r="AF9"/>
      <c r="AG9"/>
      <c r="AH9"/>
      <c r="AI9"/>
      <c r="AJ9"/>
    </row>
    <row r="10" spans="1:36" s="38" customFormat="1" ht="6" customHeight="1" x14ac:dyDescent="0.2">
      <c r="A10" s="787"/>
      <c r="B10" s="128"/>
      <c r="C10" s="194"/>
      <c r="D10" s="195"/>
      <c r="E10" s="195"/>
      <c r="F10" s="195"/>
      <c r="G10" s="788"/>
      <c r="H10" s="195"/>
      <c r="I10" s="195"/>
      <c r="J10" s="195"/>
      <c r="K10" s="196"/>
      <c r="L10" s="197"/>
      <c r="M10" s="195"/>
      <c r="N10" s="789"/>
      <c r="O10" s="1"/>
      <c r="P10"/>
      <c r="Q10"/>
      <c r="R10"/>
      <c r="S10"/>
      <c r="T10"/>
      <c r="U10"/>
      <c r="V10"/>
      <c r="W10"/>
      <c r="X10"/>
      <c r="Y10"/>
      <c r="Z10"/>
      <c r="AA10"/>
      <c r="AB10"/>
      <c r="AC10"/>
      <c r="AD10"/>
      <c r="AE10"/>
      <c r="AF10"/>
      <c r="AG10"/>
      <c r="AH10"/>
      <c r="AI10"/>
      <c r="AJ10"/>
    </row>
    <row r="11" spans="1:36" ht="9.9499999999999993" customHeight="1" x14ac:dyDescent="0.2">
      <c r="A11" s="790"/>
      <c r="B11" s="201"/>
      <c r="C11" s="791"/>
      <c r="D11" s="202"/>
      <c r="E11" s="202"/>
      <c r="F11" s="792"/>
      <c r="G11" s="681"/>
      <c r="H11" s="202"/>
      <c r="I11" s="202"/>
      <c r="J11" s="202"/>
      <c r="K11" s="793"/>
      <c r="L11" s="135"/>
      <c r="M11" s="202"/>
      <c r="N11" s="682"/>
      <c r="O11" s="1"/>
    </row>
    <row r="12" spans="1:36" s="43" customFormat="1" ht="24.95" customHeight="1" x14ac:dyDescent="0.2">
      <c r="A12" s="794"/>
      <c r="B12" s="2313" t="s">
        <v>817</v>
      </c>
      <c r="C12" s="795">
        <v>53470</v>
      </c>
      <c r="D12" s="796">
        <v>1</v>
      </c>
      <c r="E12" s="46">
        <v>558.1679470638195</v>
      </c>
      <c r="F12" s="797"/>
      <c r="G12" s="795">
        <v>30500</v>
      </c>
      <c r="H12" s="686">
        <f>G12/C12</f>
        <v>0.57041331587806243</v>
      </c>
      <c r="I12" s="46">
        <v>661</v>
      </c>
      <c r="J12" s="46"/>
      <c r="K12" s="795">
        <v>22970</v>
      </c>
      <c r="L12" s="796">
        <f>K12/C12</f>
        <v>0.42958668412193751</v>
      </c>
      <c r="M12" s="46">
        <v>424</v>
      </c>
      <c r="N12" s="798"/>
      <c r="O12" s="2"/>
      <c r="P12" s="799"/>
      <c r="Q12" s="800"/>
      <c r="R12" s="800"/>
      <c r="S12" s="800"/>
      <c r="T12" s="800"/>
      <c r="U12" s="800"/>
      <c r="V12" s="800"/>
      <c r="W12" s="800"/>
      <c r="X12" s="800"/>
      <c r="Y12" s="800"/>
      <c r="Z12" s="800"/>
      <c r="AA12" s="800"/>
      <c r="AB12" s="800"/>
      <c r="AC12" s="800"/>
      <c r="AD12" s="800"/>
      <c r="AE12" s="800"/>
      <c r="AF12" s="800"/>
      <c r="AG12" s="800"/>
      <c r="AH12" s="800"/>
      <c r="AI12" s="800"/>
      <c r="AJ12" s="800"/>
    </row>
    <row r="13" spans="1:36" s="43" customFormat="1" ht="24.95" customHeight="1" x14ac:dyDescent="0.2">
      <c r="A13" s="794"/>
      <c r="B13" s="683" t="s">
        <v>299</v>
      </c>
      <c r="C13" s="795">
        <v>114005</v>
      </c>
      <c r="D13" s="796">
        <v>1</v>
      </c>
      <c r="E13" s="50">
        <v>636.63639540209874</v>
      </c>
      <c r="F13" s="801"/>
      <c r="G13" s="795">
        <v>70156</v>
      </c>
      <c r="H13" s="686">
        <f t="shared" ref="H13:H18" si="0">G13/C13</f>
        <v>0.61537651857374676</v>
      </c>
      <c r="I13" s="50">
        <v>737</v>
      </c>
      <c r="J13" s="50"/>
      <c r="K13" s="795">
        <v>43849</v>
      </c>
      <c r="L13" s="796">
        <f t="shared" ref="L13:L18" si="1">K13/C13</f>
        <v>0.38462348142625324</v>
      </c>
      <c r="M13" s="50">
        <v>481</v>
      </c>
      <c r="N13" s="802"/>
      <c r="O13" s="2"/>
      <c r="P13" s="799"/>
      <c r="Q13" s="800"/>
      <c r="R13" s="800"/>
      <c r="S13" s="800"/>
      <c r="T13" s="800"/>
      <c r="U13" s="800"/>
      <c r="V13" s="800"/>
      <c r="W13" s="800"/>
      <c r="X13" s="800"/>
      <c r="Y13" s="800"/>
      <c r="Z13" s="800"/>
      <c r="AA13" s="800"/>
      <c r="AB13" s="800"/>
      <c r="AC13" s="800"/>
      <c r="AD13" s="800"/>
      <c r="AE13" s="800"/>
      <c r="AF13" s="800"/>
      <c r="AG13" s="800"/>
      <c r="AH13" s="800"/>
      <c r="AI13" s="800"/>
      <c r="AJ13" s="800"/>
    </row>
    <row r="14" spans="1:36" s="43" customFormat="1" ht="24.95" customHeight="1" x14ac:dyDescent="0.2">
      <c r="A14" s="794"/>
      <c r="B14" s="683" t="s">
        <v>300</v>
      </c>
      <c r="C14" s="795">
        <v>169687</v>
      </c>
      <c r="D14" s="796">
        <v>1</v>
      </c>
      <c r="E14" s="50">
        <v>625.52393768806951</v>
      </c>
      <c r="F14" s="803"/>
      <c r="G14" s="795">
        <v>106503</v>
      </c>
      <c r="H14" s="686">
        <f t="shared" si="0"/>
        <v>0.62764383836121795</v>
      </c>
      <c r="I14" s="50">
        <v>726</v>
      </c>
      <c r="J14" s="804"/>
      <c r="K14" s="795">
        <v>63184</v>
      </c>
      <c r="L14" s="796">
        <f t="shared" si="1"/>
        <v>0.37235616163878199</v>
      </c>
      <c r="M14" s="50">
        <v>460</v>
      </c>
      <c r="N14" s="802"/>
      <c r="O14" s="2"/>
      <c r="P14" s="799"/>
      <c r="Q14" s="800"/>
      <c r="R14" s="800"/>
      <c r="S14" s="800"/>
      <c r="T14" s="800"/>
      <c r="U14" s="800"/>
      <c r="V14" s="800"/>
      <c r="W14" s="800"/>
      <c r="X14" s="800"/>
      <c r="Y14" s="800"/>
      <c r="Z14" s="800"/>
      <c r="AA14" s="800"/>
      <c r="AB14" s="800"/>
      <c r="AC14" s="800"/>
      <c r="AD14" s="800"/>
      <c r="AE14" s="800"/>
      <c r="AF14" s="800"/>
      <c r="AG14" s="800"/>
      <c r="AH14" s="800"/>
      <c r="AI14" s="800"/>
      <c r="AJ14" s="800"/>
    </row>
    <row r="15" spans="1:36" s="43" customFormat="1" ht="24.95" customHeight="1" x14ac:dyDescent="0.2">
      <c r="A15" s="794"/>
      <c r="B15" s="683" t="s">
        <v>301</v>
      </c>
      <c r="C15" s="795">
        <v>144754</v>
      </c>
      <c r="D15" s="796">
        <v>1</v>
      </c>
      <c r="E15" s="50">
        <v>606.39368035997165</v>
      </c>
      <c r="F15" s="803"/>
      <c r="G15" s="795">
        <v>91564</v>
      </c>
      <c r="H15" s="686">
        <f t="shared" si="0"/>
        <v>0.63254901418959064</v>
      </c>
      <c r="I15" s="50">
        <v>751</v>
      </c>
      <c r="J15" s="804"/>
      <c r="K15" s="795">
        <v>53190</v>
      </c>
      <c r="L15" s="796">
        <f t="shared" si="1"/>
        <v>0.36745098581040936</v>
      </c>
      <c r="M15" s="50">
        <v>361</v>
      </c>
      <c r="N15" s="802"/>
      <c r="O15" s="2"/>
      <c r="P15" s="799"/>
      <c r="Q15" s="800"/>
      <c r="R15" s="800"/>
      <c r="S15" s="800"/>
      <c r="T15" s="800"/>
      <c r="U15" s="800"/>
      <c r="V15" s="800"/>
      <c r="W15" s="800"/>
      <c r="X15" s="800"/>
      <c r="Y15" s="800"/>
      <c r="Z15" s="800"/>
      <c r="AA15" s="800"/>
      <c r="AB15" s="800"/>
      <c r="AC15" s="800"/>
      <c r="AD15" s="800"/>
      <c r="AE15" s="800"/>
      <c r="AF15" s="800"/>
      <c r="AG15" s="800"/>
      <c r="AH15" s="800"/>
      <c r="AI15" s="800"/>
      <c r="AJ15" s="800"/>
    </row>
    <row r="16" spans="1:36" s="43" customFormat="1" ht="24.95" customHeight="1" x14ac:dyDescent="0.2">
      <c r="A16" s="794"/>
      <c r="B16" s="683" t="s">
        <v>302</v>
      </c>
      <c r="C16" s="795">
        <v>114901</v>
      </c>
      <c r="D16" s="796">
        <v>1</v>
      </c>
      <c r="E16" s="50">
        <v>556.89037204940632</v>
      </c>
      <c r="F16" s="803"/>
      <c r="G16" s="795">
        <v>68929</v>
      </c>
      <c r="H16" s="686">
        <f t="shared" si="0"/>
        <v>0.59989904352442536</v>
      </c>
      <c r="I16" s="50">
        <v>735</v>
      </c>
      <c r="J16" s="804"/>
      <c r="K16" s="795">
        <v>45972</v>
      </c>
      <c r="L16" s="796">
        <f t="shared" si="1"/>
        <v>0.40010095647557464</v>
      </c>
      <c r="M16" s="50">
        <v>286</v>
      </c>
      <c r="N16" s="802"/>
      <c r="O16" s="2"/>
      <c r="P16" s="799"/>
      <c r="Q16" s="800"/>
      <c r="R16" s="800"/>
      <c r="S16" s="800"/>
      <c r="T16" s="800"/>
      <c r="U16" s="800"/>
      <c r="V16" s="800"/>
      <c r="W16" s="800"/>
      <c r="X16" s="800"/>
      <c r="Y16" s="800"/>
      <c r="Z16" s="800"/>
      <c r="AA16" s="800"/>
      <c r="AB16" s="800"/>
      <c r="AC16" s="800"/>
      <c r="AD16" s="800"/>
      <c r="AE16" s="800"/>
      <c r="AF16" s="800"/>
      <c r="AG16" s="800"/>
      <c r="AH16" s="800"/>
      <c r="AI16" s="800"/>
      <c r="AJ16" s="800"/>
    </row>
    <row r="17" spans="1:36" s="43" customFormat="1" ht="24.95" customHeight="1" x14ac:dyDescent="0.2">
      <c r="A17" s="794"/>
      <c r="B17" s="683" t="s">
        <v>303</v>
      </c>
      <c r="C17" s="795">
        <v>91319</v>
      </c>
      <c r="D17" s="796">
        <v>1</v>
      </c>
      <c r="E17" s="50">
        <v>474.78037177725417</v>
      </c>
      <c r="F17" s="803"/>
      <c r="G17" s="795">
        <v>48584</v>
      </c>
      <c r="H17" s="686">
        <f t="shared" si="0"/>
        <v>0.53202509882937832</v>
      </c>
      <c r="I17" s="50">
        <v>673</v>
      </c>
      <c r="J17" s="804"/>
      <c r="K17" s="795">
        <v>42735</v>
      </c>
      <c r="L17" s="796">
        <f t="shared" si="1"/>
        <v>0.46797490117062168</v>
      </c>
      <c r="M17" s="50">
        <v>237</v>
      </c>
      <c r="N17" s="802"/>
      <c r="O17" s="2"/>
      <c r="P17" s="799"/>
      <c r="Q17" s="800"/>
      <c r="R17" s="800"/>
      <c r="S17" s="800"/>
      <c r="T17" s="800"/>
      <c r="U17" s="800"/>
      <c r="V17" s="800"/>
      <c r="W17" s="800"/>
      <c r="X17" s="800"/>
      <c r="Y17" s="800"/>
      <c r="Z17" s="800"/>
      <c r="AA17" s="800"/>
      <c r="AB17" s="800"/>
      <c r="AC17" s="800"/>
      <c r="AD17" s="800"/>
      <c r="AE17" s="800"/>
      <c r="AF17" s="800"/>
      <c r="AG17" s="800"/>
      <c r="AH17" s="800"/>
      <c r="AI17" s="800"/>
      <c r="AJ17" s="800"/>
    </row>
    <row r="18" spans="1:36" s="43" customFormat="1" ht="24.95" customHeight="1" x14ac:dyDescent="0.2">
      <c r="A18" s="794"/>
      <c r="B18" s="683" t="s">
        <v>304</v>
      </c>
      <c r="C18" s="795">
        <v>92469</v>
      </c>
      <c r="D18" s="796">
        <v>1</v>
      </c>
      <c r="E18" s="50">
        <v>370.35901162713691</v>
      </c>
      <c r="F18" s="803"/>
      <c r="G18" s="795">
        <v>37320</v>
      </c>
      <c r="H18" s="686">
        <f t="shared" si="0"/>
        <v>0.40359471822989323</v>
      </c>
      <c r="I18" s="50">
        <v>582</v>
      </c>
      <c r="J18" s="804"/>
      <c r="K18" s="795">
        <v>55149</v>
      </c>
      <c r="L18" s="796">
        <f t="shared" si="1"/>
        <v>0.59640528177010677</v>
      </c>
      <c r="M18" s="50">
        <v>203</v>
      </c>
      <c r="N18" s="802"/>
      <c r="O18" s="2"/>
      <c r="P18" s="799"/>
      <c r="Q18" s="800"/>
      <c r="R18" s="800"/>
      <c r="S18" s="800"/>
      <c r="T18" s="800"/>
      <c r="U18" s="800"/>
      <c r="V18" s="800"/>
      <c r="W18" s="800"/>
      <c r="X18" s="800"/>
      <c r="Y18" s="800"/>
      <c r="Z18" s="800"/>
      <c r="AA18" s="800"/>
      <c r="AB18" s="800"/>
      <c r="AC18" s="800"/>
      <c r="AD18" s="800"/>
      <c r="AE18" s="800"/>
      <c r="AF18" s="800"/>
      <c r="AG18" s="800"/>
      <c r="AH18" s="800"/>
      <c r="AI18" s="800"/>
      <c r="AJ18" s="800"/>
    </row>
    <row r="19" spans="1:36" s="43" customFormat="1" ht="24.95" customHeight="1" x14ac:dyDescent="0.2">
      <c r="A19" s="794"/>
      <c r="B19" s="683" t="s">
        <v>119</v>
      </c>
      <c r="C19" s="795">
        <v>780605</v>
      </c>
      <c r="D19" s="796">
        <v>1</v>
      </c>
      <c r="E19" s="46">
        <v>558.76247309546739</v>
      </c>
      <c r="F19" s="805"/>
      <c r="G19" s="795">
        <v>453556</v>
      </c>
      <c r="H19" s="686">
        <f t="shared" ref="H19" si="2">G19/C19</f>
        <v>0.58103137950692096</v>
      </c>
      <c r="I19" s="46">
        <v>710</v>
      </c>
      <c r="J19" s="806"/>
      <c r="K19" s="795">
        <v>327049</v>
      </c>
      <c r="L19" s="796">
        <f t="shared" ref="L19" si="3">K19/C19</f>
        <v>0.41896862049307909</v>
      </c>
      <c r="M19" s="46">
        <v>346</v>
      </c>
      <c r="N19" s="798"/>
      <c r="O19" s="2"/>
      <c r="P19" s="799"/>
      <c r="Q19" s="800"/>
      <c r="R19" s="800"/>
      <c r="S19" s="800"/>
      <c r="T19" s="800"/>
      <c r="U19" s="800"/>
      <c r="V19" s="800"/>
      <c r="W19" s="800"/>
      <c r="X19" s="800"/>
      <c r="Y19" s="800"/>
      <c r="Z19" s="800"/>
      <c r="AA19" s="800"/>
      <c r="AB19" s="800"/>
      <c r="AC19" s="800"/>
      <c r="AD19" s="800"/>
      <c r="AE19" s="800"/>
      <c r="AF19" s="800"/>
      <c r="AG19" s="800"/>
      <c r="AH19" s="800"/>
      <c r="AI19" s="800"/>
      <c r="AJ19" s="800"/>
    </row>
    <row r="20" spans="1:36" ht="5.0999999999999996" customHeight="1" x14ac:dyDescent="0.2">
      <c r="A20" s="807"/>
      <c r="B20" s="808"/>
      <c r="C20" s="809"/>
      <c r="D20" s="708"/>
      <c r="E20" s="155"/>
      <c r="F20" s="810"/>
      <c r="G20" s="811"/>
      <c r="H20" s="708"/>
      <c r="I20" s="155"/>
      <c r="J20" s="155"/>
      <c r="K20" s="704"/>
      <c r="L20" s="155"/>
      <c r="M20" s="155"/>
      <c r="N20" s="156"/>
      <c r="O20" s="1"/>
      <c r="P20" s="799"/>
    </row>
    <row r="21" spans="1:36" ht="5.0999999999999996" customHeight="1" x14ac:dyDescent="0.2">
      <c r="K21" s="16"/>
      <c r="L21" s="16"/>
      <c r="M21" s="16"/>
      <c r="N21" s="16"/>
      <c r="O21" s="1"/>
    </row>
    <row r="22" spans="1:36" ht="9.9499999999999993" customHeight="1" x14ac:dyDescent="0.2">
      <c r="A22" s="113" t="s">
        <v>284</v>
      </c>
      <c r="B22" s="664"/>
      <c r="K22" s="16"/>
      <c r="L22" s="16"/>
      <c r="M22" s="16"/>
      <c r="N22" s="16"/>
      <c r="O22" s="1"/>
    </row>
    <row r="23" spans="1:36" ht="9.9499999999999993" customHeight="1" x14ac:dyDescent="0.2">
      <c r="A23" s="113" t="s">
        <v>131</v>
      </c>
      <c r="B23" s="664"/>
    </row>
    <row r="24" spans="1:36" ht="9.9499999999999993" customHeight="1" x14ac:dyDescent="0.2">
      <c r="A24" s="113" t="s">
        <v>305</v>
      </c>
      <c r="B24" s="664"/>
    </row>
    <row r="25" spans="1:36" ht="9.9499999999999993" customHeight="1" x14ac:dyDescent="0.2">
      <c r="B25" s="664"/>
    </row>
    <row r="26" spans="1:36" ht="9.9499999999999993" customHeight="1" x14ac:dyDescent="0.2">
      <c r="B26" s="664"/>
    </row>
    <row r="27" spans="1:36" ht="9.9499999999999993" customHeight="1" x14ac:dyDescent="0.2">
      <c r="M27" s="400"/>
      <c r="N27" s="400"/>
    </row>
    <row r="28" spans="1:36" x14ac:dyDescent="0.2">
      <c r="C28" s="812"/>
      <c r="E28" s="812"/>
      <c r="G28" s="812"/>
      <c r="K28" s="812"/>
    </row>
    <row r="31" spans="1:36" x14ac:dyDescent="0.2">
      <c r="C31" s="812"/>
      <c r="D31" s="812"/>
    </row>
    <row r="32" spans="1:36" x14ac:dyDescent="0.2">
      <c r="C32" s="812"/>
    </row>
  </sheetData>
  <mergeCells count="16">
    <mergeCell ref="A2:N2"/>
    <mergeCell ref="A3:N3"/>
    <mergeCell ref="A4:N4"/>
    <mergeCell ref="C6:F6"/>
    <mergeCell ref="G6:J6"/>
    <mergeCell ref="K6:M6"/>
    <mergeCell ref="A9:B9"/>
    <mergeCell ref="E9:F9"/>
    <mergeCell ref="I9:J9"/>
    <mergeCell ref="M9:N9"/>
    <mergeCell ref="E7:F7"/>
    <mergeCell ref="I7:J7"/>
    <mergeCell ref="M7:N7"/>
    <mergeCell ref="E8:F8"/>
    <mergeCell ref="I8:J8"/>
    <mergeCell ref="M8:N8"/>
  </mergeCells>
  <pageMargins left="0.7" right="0.7" top="0.75" bottom="0.75" header="0.3" footer="0.3"/>
  <pageSetup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0"/>
  <sheetViews>
    <sheetView zoomScaleNormal="100" workbookViewId="0"/>
  </sheetViews>
  <sheetFormatPr defaultRowHeight="12.75" x14ac:dyDescent="0.2"/>
  <cols>
    <col min="1" max="1" width="2.28515625" style="12" customWidth="1"/>
    <col min="2" max="2" width="18.140625" style="12" customWidth="1"/>
    <col min="3" max="3" width="10.7109375" style="12" customWidth="1"/>
    <col min="4" max="4" width="12.7109375" style="12" customWidth="1"/>
    <col min="5" max="5" width="7.7109375" style="12" customWidth="1"/>
    <col min="6" max="6" width="3.7109375" style="12" customWidth="1"/>
    <col min="7" max="7" width="10.7109375" style="812" customWidth="1"/>
    <col min="8" max="8" width="12.7109375" style="12" customWidth="1"/>
    <col min="9" max="9" width="7.7109375" style="12" customWidth="1"/>
    <col min="10" max="10" width="3.7109375" style="12" customWidth="1"/>
    <col min="11" max="11" width="10.7109375" style="812" customWidth="1"/>
    <col min="12" max="12" width="12.7109375" style="12" customWidth="1"/>
    <col min="13" max="13" width="7.7109375" style="12" customWidth="1"/>
    <col min="14" max="14" width="3.7109375" style="12" customWidth="1"/>
  </cols>
  <sheetData>
    <row r="1" spans="1:36" s="12" customFormat="1" ht="5.0999999999999996" customHeight="1" x14ac:dyDescent="0.2">
      <c r="A1" s="665"/>
      <c r="B1" s="666"/>
      <c r="C1" s="666"/>
      <c r="D1" s="666"/>
      <c r="E1" s="666"/>
      <c r="F1" s="666"/>
      <c r="G1" s="813"/>
      <c r="H1" s="666"/>
      <c r="I1" s="666"/>
      <c r="J1" s="666"/>
      <c r="K1" s="813"/>
      <c r="L1" s="666"/>
      <c r="M1" s="666"/>
      <c r="N1" s="776"/>
      <c r="O1"/>
      <c r="P1"/>
      <c r="Q1"/>
      <c r="R1"/>
      <c r="S1"/>
      <c r="T1"/>
      <c r="U1"/>
      <c r="V1"/>
      <c r="W1"/>
      <c r="X1"/>
      <c r="Y1"/>
      <c r="Z1"/>
      <c r="AA1"/>
      <c r="AB1"/>
      <c r="AC1"/>
      <c r="AD1"/>
      <c r="AE1"/>
      <c r="AF1"/>
      <c r="AG1"/>
      <c r="AH1"/>
      <c r="AI1"/>
      <c r="AJ1"/>
    </row>
    <row r="2" spans="1:36" s="778" customFormat="1" ht="23.25" customHeight="1" x14ac:dyDescent="0.35">
      <c r="A2" s="2787" t="s">
        <v>306</v>
      </c>
      <c r="B2" s="2701"/>
      <c r="C2" s="2701"/>
      <c r="D2" s="2701"/>
      <c r="E2" s="2701"/>
      <c r="F2" s="2701"/>
      <c r="G2" s="2701"/>
      <c r="H2" s="2701"/>
      <c r="I2" s="2701"/>
      <c r="J2" s="2701"/>
      <c r="K2" s="2701"/>
      <c r="L2" s="2701"/>
      <c r="M2" s="2701"/>
      <c r="N2" s="2788"/>
      <c r="O2" s="777"/>
      <c r="P2" s="777"/>
      <c r="Q2" s="777"/>
      <c r="R2" s="777"/>
      <c r="S2" s="777"/>
      <c r="T2" s="777"/>
      <c r="U2" s="777"/>
      <c r="V2" s="777"/>
      <c r="W2" s="777"/>
      <c r="X2" s="777"/>
      <c r="Y2" s="777"/>
      <c r="Z2" s="777"/>
      <c r="AA2" s="777"/>
      <c r="AB2" s="777"/>
      <c r="AC2" s="777"/>
      <c r="AD2" s="777"/>
      <c r="AE2" s="777"/>
      <c r="AF2" s="777"/>
      <c r="AG2" s="777"/>
      <c r="AH2" s="777"/>
      <c r="AI2" s="777"/>
      <c r="AJ2" s="777"/>
    </row>
    <row r="3" spans="1:36" s="780" customFormat="1" ht="20.25" x14ac:dyDescent="0.3">
      <c r="A3" s="2789" t="s">
        <v>971</v>
      </c>
      <c r="B3" s="2689"/>
      <c r="C3" s="2689"/>
      <c r="D3" s="2689"/>
      <c r="E3" s="2689"/>
      <c r="F3" s="2689"/>
      <c r="G3" s="2689"/>
      <c r="H3" s="2689"/>
      <c r="I3" s="2689"/>
      <c r="J3" s="2689"/>
      <c r="K3" s="2689"/>
      <c r="L3" s="2689"/>
      <c r="M3" s="2689"/>
      <c r="N3" s="2790"/>
      <c r="O3" s="779"/>
      <c r="P3" s="779"/>
      <c r="Q3" s="779"/>
      <c r="R3" s="779"/>
      <c r="S3" s="779"/>
      <c r="T3" s="779"/>
      <c r="U3" s="779"/>
      <c r="V3" s="779"/>
      <c r="W3" s="779"/>
      <c r="X3" s="779"/>
      <c r="Y3" s="779"/>
      <c r="Z3" s="779"/>
      <c r="AA3" s="779"/>
      <c r="AB3" s="779"/>
      <c r="AC3" s="779"/>
      <c r="AD3" s="779"/>
      <c r="AE3" s="779"/>
      <c r="AF3" s="779"/>
      <c r="AG3" s="779"/>
      <c r="AH3" s="779"/>
      <c r="AI3" s="779"/>
      <c r="AJ3" s="779"/>
    </row>
    <row r="4" spans="1:36" s="12" customFormat="1" ht="25.5" customHeight="1" thickBot="1" x14ac:dyDescent="0.25">
      <c r="A4" s="814" t="s">
        <v>88</v>
      </c>
      <c r="B4" s="815"/>
      <c r="C4" s="815"/>
      <c r="D4" s="815"/>
      <c r="E4" s="815"/>
      <c r="F4" s="815"/>
      <c r="G4" s="816"/>
      <c r="H4" s="815"/>
      <c r="I4" s="815"/>
      <c r="J4" s="815"/>
      <c r="K4" s="816"/>
      <c r="L4" s="815"/>
      <c r="M4" s="815"/>
      <c r="N4" s="817"/>
      <c r="O4"/>
      <c r="P4"/>
      <c r="Q4"/>
      <c r="R4"/>
      <c r="S4"/>
      <c r="T4"/>
      <c r="U4"/>
      <c r="V4"/>
      <c r="W4"/>
      <c r="X4"/>
      <c r="Y4"/>
      <c r="Z4"/>
      <c r="AA4"/>
      <c r="AB4"/>
      <c r="AC4"/>
      <c r="AD4"/>
      <c r="AE4"/>
      <c r="AF4"/>
      <c r="AG4"/>
      <c r="AH4"/>
      <c r="AI4"/>
      <c r="AJ4"/>
    </row>
    <row r="5" spans="1:36" s="783" customFormat="1" ht="9.9499999999999993" customHeight="1" x14ac:dyDescent="0.2">
      <c r="A5" s="177"/>
      <c r="B5" s="176"/>
      <c r="C5" s="177"/>
      <c r="D5" s="178"/>
      <c r="E5" s="178"/>
      <c r="F5" s="178"/>
      <c r="G5" s="818"/>
      <c r="H5" s="178"/>
      <c r="I5" s="178"/>
      <c r="J5" s="178"/>
      <c r="K5" s="819"/>
      <c r="L5" s="180"/>
      <c r="M5" s="781"/>
      <c r="N5" s="782"/>
      <c r="O5"/>
      <c r="P5"/>
      <c r="Q5"/>
      <c r="R5"/>
      <c r="S5"/>
      <c r="T5"/>
      <c r="U5"/>
      <c r="V5"/>
      <c r="W5"/>
      <c r="X5"/>
      <c r="Y5"/>
      <c r="Z5"/>
      <c r="AA5"/>
      <c r="AB5"/>
      <c r="AC5"/>
      <c r="AD5"/>
      <c r="AE5"/>
      <c r="AF5"/>
      <c r="AG5"/>
      <c r="AH5"/>
      <c r="AI5"/>
      <c r="AJ5"/>
    </row>
    <row r="6" spans="1:36" s="43" customFormat="1" ht="17.45" customHeight="1" x14ac:dyDescent="0.2">
      <c r="A6" s="554"/>
      <c r="B6" s="265"/>
      <c r="C6" s="2768" t="s">
        <v>307</v>
      </c>
      <c r="D6" s="2706"/>
      <c r="E6" s="2706"/>
      <c r="F6" s="2782"/>
      <c r="G6" s="2781" t="s">
        <v>295</v>
      </c>
      <c r="H6" s="2706"/>
      <c r="I6" s="2706"/>
      <c r="J6" s="2782"/>
      <c r="K6" s="2781" t="s">
        <v>296</v>
      </c>
      <c r="L6" s="2706"/>
      <c r="M6" s="2706"/>
      <c r="N6" s="677"/>
      <c r="O6"/>
      <c r="P6"/>
      <c r="Q6"/>
      <c r="R6"/>
      <c r="S6"/>
      <c r="T6"/>
      <c r="U6"/>
      <c r="V6"/>
      <c r="W6"/>
      <c r="X6"/>
      <c r="Y6"/>
      <c r="Z6"/>
      <c r="AA6"/>
      <c r="AB6"/>
      <c r="AC6"/>
      <c r="AD6"/>
      <c r="AE6"/>
      <c r="AF6"/>
      <c r="AG6"/>
      <c r="AH6"/>
      <c r="AI6"/>
      <c r="AJ6"/>
    </row>
    <row r="7" spans="1:36" s="43" customFormat="1" ht="12.6" customHeight="1" x14ac:dyDescent="0.2">
      <c r="A7" s="554"/>
      <c r="B7" s="265"/>
      <c r="C7" s="554"/>
      <c r="D7" s="265"/>
      <c r="E7" s="2785" t="s">
        <v>217</v>
      </c>
      <c r="F7" s="2786"/>
      <c r="G7" s="820"/>
      <c r="H7" s="265"/>
      <c r="I7" s="2785" t="s">
        <v>217</v>
      </c>
      <c r="J7" s="2786"/>
      <c r="K7" s="820"/>
      <c r="L7" s="265"/>
      <c r="M7" s="2785" t="s">
        <v>217</v>
      </c>
      <c r="N7" s="2687"/>
      <c r="O7"/>
      <c r="P7"/>
      <c r="Q7"/>
      <c r="R7"/>
      <c r="S7"/>
      <c r="T7"/>
      <c r="U7"/>
      <c r="V7"/>
      <c r="W7"/>
      <c r="X7"/>
      <c r="Y7"/>
      <c r="Z7"/>
      <c r="AA7"/>
      <c r="AB7"/>
      <c r="AC7"/>
      <c r="AD7"/>
      <c r="AE7"/>
      <c r="AF7"/>
      <c r="AG7"/>
      <c r="AH7"/>
      <c r="AI7"/>
      <c r="AJ7"/>
    </row>
    <row r="8" spans="1:36" s="43" customFormat="1" ht="12.75" customHeight="1" x14ac:dyDescent="0.2">
      <c r="A8" s="184"/>
      <c r="B8" s="1"/>
      <c r="C8" s="785"/>
      <c r="D8" s="265"/>
      <c r="E8" s="2785" t="s">
        <v>297</v>
      </c>
      <c r="F8" s="2786"/>
      <c r="G8" s="821"/>
      <c r="H8" s="265"/>
      <c r="I8" s="2785" t="s">
        <v>297</v>
      </c>
      <c r="J8" s="2786"/>
      <c r="K8" s="821"/>
      <c r="L8" s="265"/>
      <c r="M8" s="2785" t="s">
        <v>297</v>
      </c>
      <c r="N8" s="2687"/>
      <c r="O8"/>
      <c r="P8"/>
      <c r="Q8"/>
      <c r="R8"/>
      <c r="S8"/>
      <c r="T8"/>
      <c r="U8"/>
      <c r="V8"/>
      <c r="W8"/>
      <c r="X8"/>
      <c r="Y8"/>
      <c r="Z8"/>
      <c r="AA8"/>
      <c r="AB8"/>
      <c r="AC8"/>
      <c r="AD8"/>
      <c r="AE8"/>
      <c r="AF8"/>
      <c r="AG8"/>
      <c r="AH8"/>
      <c r="AI8"/>
      <c r="AJ8"/>
    </row>
    <row r="9" spans="1:36" s="43" customFormat="1" ht="12.75" customHeight="1" x14ac:dyDescent="0.2">
      <c r="A9" s="2768" t="s">
        <v>298</v>
      </c>
      <c r="B9" s="2769"/>
      <c r="C9" s="785" t="s">
        <v>268</v>
      </c>
      <c r="D9" s="265"/>
      <c r="E9" s="2785" t="s">
        <v>280</v>
      </c>
      <c r="F9" s="2786"/>
      <c r="G9" s="821" t="s">
        <v>268</v>
      </c>
      <c r="H9" s="265"/>
      <c r="I9" s="2785" t="s">
        <v>280</v>
      </c>
      <c r="J9" s="2786"/>
      <c r="K9" s="821" t="s">
        <v>268</v>
      </c>
      <c r="L9" s="265"/>
      <c r="M9" s="2785" t="s">
        <v>280</v>
      </c>
      <c r="N9" s="2687"/>
      <c r="O9"/>
      <c r="P9"/>
      <c r="Q9" s="800"/>
      <c r="R9" s="800"/>
      <c r="S9"/>
      <c r="T9"/>
      <c r="U9"/>
      <c r="V9"/>
      <c r="W9"/>
      <c r="X9"/>
      <c r="Y9"/>
      <c r="Z9"/>
      <c r="AA9"/>
      <c r="AB9"/>
      <c r="AC9"/>
      <c r="AD9"/>
      <c r="AE9"/>
      <c r="AF9"/>
      <c r="AG9"/>
      <c r="AH9"/>
      <c r="AI9"/>
      <c r="AJ9"/>
    </row>
    <row r="10" spans="1:36" s="38" customFormat="1" ht="6" customHeight="1" x14ac:dyDescent="0.2">
      <c r="A10" s="787"/>
      <c r="B10" s="128"/>
      <c r="C10" s="194"/>
      <c r="D10" s="195"/>
      <c r="E10" s="195"/>
      <c r="F10" s="195"/>
      <c r="G10" s="822"/>
      <c r="H10" s="195"/>
      <c r="I10" s="195"/>
      <c r="J10" s="195"/>
      <c r="K10" s="823"/>
      <c r="L10" s="197"/>
      <c r="M10" s="195"/>
      <c r="N10" s="789"/>
      <c r="O10"/>
      <c r="P10"/>
      <c r="Q10"/>
      <c r="R10"/>
      <c r="S10"/>
      <c r="T10"/>
      <c r="U10"/>
      <c r="V10"/>
      <c r="W10"/>
      <c r="X10"/>
      <c r="Y10"/>
      <c r="Z10"/>
      <c r="AA10"/>
      <c r="AB10"/>
      <c r="AC10"/>
      <c r="AD10"/>
      <c r="AE10"/>
      <c r="AF10"/>
      <c r="AG10"/>
      <c r="AH10"/>
      <c r="AI10"/>
      <c r="AJ10"/>
    </row>
    <row r="11" spans="1:36" s="12" customFormat="1" ht="9.9499999999999993" customHeight="1" x14ac:dyDescent="0.2">
      <c r="A11" s="790"/>
      <c r="B11" s="201"/>
      <c r="C11" s="791"/>
      <c r="D11" s="202"/>
      <c r="E11" s="202"/>
      <c r="F11" s="792"/>
      <c r="G11" s="824"/>
      <c r="H11" s="202"/>
      <c r="I11" s="202"/>
      <c r="J11" s="202"/>
      <c r="K11" s="825"/>
      <c r="L11" s="135"/>
      <c r="M11" s="202"/>
      <c r="N11" s="682"/>
      <c r="O11"/>
      <c r="P11"/>
      <c r="S11"/>
      <c r="T11"/>
      <c r="U11"/>
      <c r="V11"/>
      <c r="W11"/>
      <c r="X11"/>
      <c r="Y11"/>
      <c r="Z11"/>
      <c r="AA11"/>
      <c r="AB11"/>
      <c r="AC11"/>
      <c r="AD11"/>
      <c r="AE11"/>
      <c r="AF11"/>
      <c r="AG11"/>
      <c r="AH11"/>
      <c r="AI11"/>
      <c r="AJ11"/>
    </row>
    <row r="12" spans="1:36" s="43" customFormat="1" ht="24.95" customHeight="1" x14ac:dyDescent="0.2">
      <c r="A12" s="794"/>
      <c r="B12" s="2313" t="s">
        <v>817</v>
      </c>
      <c r="C12" s="795">
        <f t="shared" ref="C12:C18" si="0">G12+K12</f>
        <v>44313</v>
      </c>
      <c r="D12" s="796">
        <v>1</v>
      </c>
      <c r="E12" s="46">
        <v>601</v>
      </c>
      <c r="F12" s="797"/>
      <c r="G12" s="795">
        <v>29507</v>
      </c>
      <c r="H12" s="686">
        <f>G12/C12</f>
        <v>0.66587683072687476</v>
      </c>
      <c r="I12" s="46">
        <v>673</v>
      </c>
      <c r="J12" s="46"/>
      <c r="K12" s="795">
        <v>14806</v>
      </c>
      <c r="L12" s="796">
        <f>K12/C12</f>
        <v>0.33412316927312524</v>
      </c>
      <c r="M12" s="46">
        <v>456</v>
      </c>
      <c r="N12" s="798"/>
      <c r="O12" s="800"/>
      <c r="P12" s="800"/>
      <c r="S12" s="800"/>
      <c r="T12" s="799"/>
      <c r="U12" s="799"/>
      <c r="V12" s="800"/>
      <c r="W12" s="800"/>
      <c r="X12" s="800"/>
      <c r="Y12" s="800"/>
      <c r="Z12" s="800"/>
      <c r="AA12" s="800"/>
      <c r="AB12" s="800"/>
      <c r="AC12" s="800"/>
      <c r="AD12" s="800"/>
      <c r="AE12" s="800"/>
      <c r="AF12" s="800"/>
      <c r="AG12" s="800"/>
      <c r="AH12" s="800"/>
      <c r="AI12" s="800"/>
      <c r="AJ12" s="800"/>
    </row>
    <row r="13" spans="1:36" s="43" customFormat="1" ht="24.95" customHeight="1" x14ac:dyDescent="0.2">
      <c r="A13" s="794"/>
      <c r="B13" s="683" t="s">
        <v>299</v>
      </c>
      <c r="C13" s="795">
        <f t="shared" si="0"/>
        <v>103722</v>
      </c>
      <c r="D13" s="796">
        <v>1</v>
      </c>
      <c r="E13" s="50">
        <v>665</v>
      </c>
      <c r="F13" s="801"/>
      <c r="G13" s="795">
        <v>69475</v>
      </c>
      <c r="H13" s="686">
        <f t="shared" ref="H13:H19" si="1">G13/C13</f>
        <v>0.66981932473342198</v>
      </c>
      <c r="I13" s="50">
        <v>742</v>
      </c>
      <c r="J13" s="50"/>
      <c r="K13" s="795">
        <v>34247</v>
      </c>
      <c r="L13" s="796">
        <f t="shared" ref="L13:L18" si="2">K13/C13</f>
        <v>0.33018067526657796</v>
      </c>
      <c r="M13" s="50">
        <v>516</v>
      </c>
      <c r="N13" s="802"/>
      <c r="O13" s="800"/>
      <c r="P13" s="800"/>
      <c r="S13" s="800"/>
      <c r="T13" s="799"/>
      <c r="U13" s="799"/>
      <c r="V13" s="800"/>
      <c r="W13" s="800"/>
      <c r="X13" s="800"/>
      <c r="Y13" s="800"/>
      <c r="Z13" s="800"/>
      <c r="AA13" s="800"/>
      <c r="AB13" s="800"/>
      <c r="AC13" s="800"/>
      <c r="AD13" s="800"/>
      <c r="AE13" s="800"/>
      <c r="AF13" s="800"/>
      <c r="AG13" s="800"/>
      <c r="AH13" s="800"/>
      <c r="AI13" s="800"/>
      <c r="AJ13" s="800"/>
    </row>
    <row r="14" spans="1:36" s="43" customFormat="1" ht="24.95" customHeight="1" x14ac:dyDescent="0.2">
      <c r="A14" s="794"/>
      <c r="B14" s="683" t="s">
        <v>300</v>
      </c>
      <c r="C14" s="795">
        <f t="shared" si="0"/>
        <v>154248</v>
      </c>
      <c r="D14" s="796">
        <v>1</v>
      </c>
      <c r="E14" s="50">
        <v>654</v>
      </c>
      <c r="F14" s="803"/>
      <c r="G14" s="795">
        <v>105427</v>
      </c>
      <c r="H14" s="686">
        <f t="shared" si="1"/>
        <v>0.68349022353612365</v>
      </c>
      <c r="I14" s="50">
        <v>730</v>
      </c>
      <c r="J14" s="804"/>
      <c r="K14" s="795">
        <v>48821</v>
      </c>
      <c r="L14" s="796">
        <f t="shared" si="2"/>
        <v>0.31650977646387635</v>
      </c>
      <c r="M14" s="50">
        <v>492</v>
      </c>
      <c r="N14" s="802"/>
      <c r="O14" s="800"/>
      <c r="P14" s="800"/>
      <c r="S14" s="800"/>
      <c r="T14" s="799"/>
      <c r="U14" s="799"/>
      <c r="V14" s="800"/>
      <c r="W14" s="800"/>
      <c r="X14" s="800"/>
      <c r="Y14" s="800"/>
      <c r="Z14" s="800"/>
      <c r="AA14" s="800"/>
      <c r="AB14" s="800"/>
      <c r="AC14" s="800"/>
      <c r="AD14" s="800"/>
      <c r="AE14" s="800"/>
      <c r="AF14" s="800"/>
      <c r="AG14" s="800"/>
      <c r="AH14" s="800"/>
      <c r="AI14" s="800"/>
      <c r="AJ14" s="800"/>
    </row>
    <row r="15" spans="1:36" s="43" customFormat="1" ht="24.95" customHeight="1" x14ac:dyDescent="0.2">
      <c r="A15" s="794"/>
      <c r="B15" s="683" t="s">
        <v>301</v>
      </c>
      <c r="C15" s="795">
        <f t="shared" si="0"/>
        <v>126808</v>
      </c>
      <c r="D15" s="796">
        <v>1</v>
      </c>
      <c r="E15" s="50">
        <v>650</v>
      </c>
      <c r="F15" s="803"/>
      <c r="G15" s="795">
        <v>90463</v>
      </c>
      <c r="H15" s="686">
        <f t="shared" si="1"/>
        <v>0.71338559081445962</v>
      </c>
      <c r="I15" s="50">
        <v>757</v>
      </c>
      <c r="J15" s="804"/>
      <c r="K15" s="795">
        <v>36345</v>
      </c>
      <c r="L15" s="796">
        <f t="shared" si="2"/>
        <v>0.28661440918554032</v>
      </c>
      <c r="M15" s="50">
        <v>385</v>
      </c>
      <c r="N15" s="802"/>
      <c r="O15" s="800"/>
      <c r="P15" s="800"/>
      <c r="S15" s="800"/>
      <c r="T15" s="799"/>
      <c r="U15" s="799"/>
      <c r="V15" s="800"/>
      <c r="W15" s="800"/>
      <c r="X15" s="800"/>
      <c r="Y15" s="800"/>
      <c r="Z15" s="800"/>
      <c r="AA15" s="800"/>
      <c r="AB15" s="800"/>
      <c r="AC15" s="800"/>
      <c r="AD15" s="800"/>
      <c r="AE15" s="800"/>
      <c r="AF15" s="800"/>
      <c r="AG15" s="800"/>
      <c r="AH15" s="800"/>
      <c r="AI15" s="800"/>
      <c r="AJ15" s="800"/>
    </row>
    <row r="16" spans="1:36" s="43" customFormat="1" ht="24.95" customHeight="1" x14ac:dyDescent="0.2">
      <c r="A16" s="794"/>
      <c r="B16" s="683" t="s">
        <v>302</v>
      </c>
      <c r="C16" s="795">
        <f t="shared" si="0"/>
        <v>95126</v>
      </c>
      <c r="D16" s="796">
        <v>1</v>
      </c>
      <c r="E16" s="50">
        <v>617</v>
      </c>
      <c r="F16" s="803"/>
      <c r="G16" s="795">
        <v>67961</v>
      </c>
      <c r="H16" s="686">
        <f t="shared" si="1"/>
        <v>0.71443138574101717</v>
      </c>
      <c r="I16" s="50">
        <v>743</v>
      </c>
      <c r="J16" s="804"/>
      <c r="K16" s="795">
        <v>27165</v>
      </c>
      <c r="L16" s="796">
        <f t="shared" si="2"/>
        <v>0.28556861425898283</v>
      </c>
      <c r="M16" s="50">
        <v>299</v>
      </c>
      <c r="N16" s="802"/>
      <c r="O16" s="800"/>
      <c r="P16" s="800"/>
      <c r="S16" s="800"/>
      <c r="T16" s="799"/>
      <c r="U16" s="799"/>
      <c r="V16" s="800"/>
      <c r="W16" s="800"/>
      <c r="X16" s="800"/>
      <c r="Y16" s="800"/>
      <c r="Z16" s="800"/>
      <c r="AA16" s="800"/>
      <c r="AB16" s="800"/>
      <c r="AC16" s="800"/>
      <c r="AD16" s="800"/>
      <c r="AE16" s="800"/>
      <c r="AF16" s="800"/>
      <c r="AG16" s="800"/>
      <c r="AH16" s="800"/>
      <c r="AI16" s="800"/>
      <c r="AJ16" s="800"/>
    </row>
    <row r="17" spans="1:36" s="43" customFormat="1" ht="24.95" customHeight="1" x14ac:dyDescent="0.2">
      <c r="A17" s="794"/>
      <c r="B17" s="683" t="s">
        <v>303</v>
      </c>
      <c r="C17" s="795">
        <f t="shared" si="0"/>
        <v>70437</v>
      </c>
      <c r="D17" s="796">
        <v>1</v>
      </c>
      <c r="E17" s="50">
        <v>546</v>
      </c>
      <c r="F17" s="803"/>
      <c r="G17" s="795">
        <v>47790</v>
      </c>
      <c r="H17" s="686">
        <f t="shared" si="1"/>
        <v>0.67847864048724393</v>
      </c>
      <c r="I17" s="50">
        <v>680</v>
      </c>
      <c r="J17" s="804"/>
      <c r="K17" s="795">
        <v>22647</v>
      </c>
      <c r="L17" s="796">
        <f t="shared" si="2"/>
        <v>0.32152135951275607</v>
      </c>
      <c r="M17" s="50">
        <v>245</v>
      </c>
      <c r="N17" s="802"/>
      <c r="O17" s="800"/>
      <c r="P17" s="800"/>
      <c r="S17" s="800"/>
      <c r="T17" s="799"/>
      <c r="U17" s="799"/>
      <c r="V17" s="800"/>
      <c r="W17" s="800"/>
      <c r="X17" s="800"/>
      <c r="Y17" s="800"/>
      <c r="Z17" s="800"/>
      <c r="AA17" s="800"/>
      <c r="AB17" s="800"/>
      <c r="AC17" s="800"/>
      <c r="AD17" s="800"/>
      <c r="AE17" s="800"/>
      <c r="AF17" s="800"/>
      <c r="AG17" s="800"/>
      <c r="AH17" s="800"/>
      <c r="AI17" s="800"/>
      <c r="AJ17" s="800"/>
    </row>
    <row r="18" spans="1:36" s="43" customFormat="1" ht="24.95" customHeight="1" x14ac:dyDescent="0.2">
      <c r="A18" s="794"/>
      <c r="B18" s="683" t="s">
        <v>304</v>
      </c>
      <c r="C18" s="795">
        <f t="shared" si="0"/>
        <v>64435</v>
      </c>
      <c r="D18" s="796">
        <v>1</v>
      </c>
      <c r="E18" s="50">
        <v>436</v>
      </c>
      <c r="F18" s="803"/>
      <c r="G18" s="795">
        <v>36429</v>
      </c>
      <c r="H18" s="686">
        <f t="shared" si="1"/>
        <v>0.56536044075424852</v>
      </c>
      <c r="I18" s="50">
        <v>591</v>
      </c>
      <c r="J18" s="804"/>
      <c r="K18" s="795">
        <v>28006</v>
      </c>
      <c r="L18" s="796">
        <f t="shared" si="2"/>
        <v>0.43463955924575154</v>
      </c>
      <c r="M18" s="50">
        <v>198</v>
      </c>
      <c r="N18" s="802"/>
      <c r="O18" s="800"/>
      <c r="P18" s="800"/>
      <c r="S18" s="800"/>
      <c r="T18" s="799"/>
      <c r="U18" s="799"/>
      <c r="V18" s="800"/>
      <c r="W18" s="800"/>
      <c r="X18" s="800"/>
      <c r="Y18" s="800"/>
      <c r="Z18" s="800"/>
      <c r="AA18" s="800"/>
      <c r="AB18" s="800"/>
      <c r="AC18" s="800"/>
      <c r="AD18" s="800"/>
      <c r="AE18" s="800"/>
      <c r="AF18" s="800"/>
      <c r="AG18" s="800"/>
      <c r="AH18" s="800"/>
      <c r="AI18" s="800"/>
      <c r="AJ18" s="800"/>
    </row>
    <row r="19" spans="1:36" s="43" customFormat="1" ht="24.95" customHeight="1" x14ac:dyDescent="0.2">
      <c r="A19" s="794"/>
      <c r="B19" s="683" t="s">
        <v>119</v>
      </c>
      <c r="C19" s="795">
        <f>SUM(C12:C18)</f>
        <v>659089</v>
      </c>
      <c r="D19" s="796">
        <v>1</v>
      </c>
      <c r="E19" s="46">
        <v>611</v>
      </c>
      <c r="F19" s="805"/>
      <c r="G19" s="795">
        <v>447052</v>
      </c>
      <c r="H19" s="686">
        <f t="shared" si="1"/>
        <v>0.67828775779902262</v>
      </c>
      <c r="I19" s="46">
        <v>717</v>
      </c>
      <c r="J19" s="806"/>
      <c r="K19" s="795">
        <v>212037</v>
      </c>
      <c r="L19" s="796">
        <f t="shared" ref="L19" si="3">K19/C19</f>
        <v>0.32171224220097738</v>
      </c>
      <c r="M19" s="46">
        <v>385</v>
      </c>
      <c r="N19" s="798"/>
      <c r="O19" s="800"/>
      <c r="P19" s="800"/>
      <c r="R19" s="800"/>
      <c r="S19" s="800"/>
      <c r="T19" s="800"/>
      <c r="U19" s="800"/>
      <c r="V19" s="800"/>
      <c r="W19" s="800"/>
      <c r="X19" s="800"/>
      <c r="Y19" s="800"/>
      <c r="Z19" s="800"/>
      <c r="AA19" s="800"/>
      <c r="AB19" s="800"/>
      <c r="AC19" s="800"/>
      <c r="AD19" s="800"/>
      <c r="AE19" s="800"/>
      <c r="AF19" s="800"/>
      <c r="AG19" s="800"/>
      <c r="AH19" s="800"/>
      <c r="AI19" s="800"/>
      <c r="AJ19" s="800"/>
    </row>
    <row r="20" spans="1:36" s="12" customFormat="1" ht="5.0999999999999996" customHeight="1" x14ac:dyDescent="0.2">
      <c r="A20" s="807"/>
      <c r="B20" s="808"/>
      <c r="C20" s="809"/>
      <c r="D20" s="708"/>
      <c r="E20" s="155"/>
      <c r="F20" s="810"/>
      <c r="G20" s="826"/>
      <c r="H20" s="708"/>
      <c r="I20" s="155"/>
      <c r="J20" s="155"/>
      <c r="K20" s="827"/>
      <c r="L20" s="155"/>
      <c r="M20" s="155"/>
      <c r="N20" s="156"/>
      <c r="O20"/>
      <c r="P20"/>
      <c r="Q20"/>
      <c r="R20"/>
      <c r="S20"/>
      <c r="T20"/>
      <c r="U20"/>
      <c r="V20"/>
      <c r="W20"/>
      <c r="X20"/>
      <c r="Y20"/>
      <c r="Z20"/>
      <c r="AA20"/>
      <c r="AB20"/>
      <c r="AC20"/>
      <c r="AD20"/>
      <c r="AE20"/>
      <c r="AF20"/>
      <c r="AG20"/>
      <c r="AH20"/>
      <c r="AI20"/>
      <c r="AJ20"/>
    </row>
    <row r="21" spans="1:36" s="12" customFormat="1" ht="5.0999999999999996" customHeight="1" x14ac:dyDescent="0.2">
      <c r="G21" s="812"/>
      <c r="K21" s="828"/>
      <c r="L21" s="16"/>
      <c r="M21" s="16"/>
      <c r="N21" s="16"/>
      <c r="O21"/>
      <c r="P21"/>
      <c r="Q21"/>
      <c r="R21"/>
      <c r="S21"/>
      <c r="T21"/>
      <c r="U21"/>
      <c r="V21"/>
      <c r="W21"/>
      <c r="X21"/>
      <c r="Y21"/>
      <c r="Z21"/>
      <c r="AA21"/>
      <c r="AB21"/>
      <c r="AC21"/>
      <c r="AD21"/>
      <c r="AE21"/>
      <c r="AF21"/>
      <c r="AG21"/>
      <c r="AH21"/>
      <c r="AI21"/>
      <c r="AJ21"/>
    </row>
    <row r="22" spans="1:36" s="12" customFormat="1" ht="9.9499999999999993" customHeight="1" x14ac:dyDescent="0.2">
      <c r="A22" s="113" t="s">
        <v>284</v>
      </c>
      <c r="B22" s="664"/>
      <c r="G22" s="812"/>
      <c r="K22" s="828"/>
      <c r="L22" s="16"/>
      <c r="M22" s="16"/>
      <c r="N22" s="16"/>
      <c r="O22"/>
      <c r="P22"/>
      <c r="Q22"/>
      <c r="R22"/>
      <c r="S22"/>
      <c r="T22"/>
      <c r="U22"/>
      <c r="V22"/>
      <c r="W22"/>
      <c r="X22"/>
      <c r="Y22"/>
      <c r="Z22"/>
      <c r="AA22"/>
      <c r="AB22"/>
      <c r="AC22"/>
      <c r="AD22"/>
      <c r="AE22"/>
      <c r="AF22"/>
      <c r="AG22"/>
      <c r="AH22"/>
      <c r="AI22"/>
      <c r="AJ22"/>
    </row>
    <row r="23" spans="1:36" s="12" customFormat="1" ht="9.9499999999999993" customHeight="1" x14ac:dyDescent="0.2">
      <c r="A23" s="113" t="s">
        <v>131</v>
      </c>
      <c r="B23" s="664"/>
      <c r="G23" s="812"/>
      <c r="K23" s="812"/>
      <c r="O23"/>
      <c r="P23"/>
      <c r="Q23"/>
      <c r="R23"/>
      <c r="S23"/>
      <c r="T23"/>
      <c r="U23"/>
      <c r="V23"/>
      <c r="W23"/>
      <c r="X23"/>
      <c r="Y23"/>
      <c r="Z23"/>
      <c r="AA23"/>
      <c r="AB23"/>
      <c r="AC23"/>
      <c r="AD23"/>
      <c r="AE23"/>
      <c r="AF23"/>
      <c r="AG23"/>
      <c r="AH23"/>
      <c r="AI23"/>
      <c r="AJ23"/>
    </row>
    <row r="24" spans="1:36" s="12" customFormat="1" ht="9.9499999999999993" customHeight="1" x14ac:dyDescent="0.2">
      <c r="A24" s="113" t="s">
        <v>305</v>
      </c>
      <c r="B24" s="664"/>
      <c r="G24" s="812"/>
      <c r="K24" s="812"/>
      <c r="O24"/>
      <c r="P24"/>
      <c r="Q24"/>
      <c r="R24"/>
      <c r="S24"/>
      <c r="T24"/>
      <c r="U24"/>
      <c r="W24"/>
      <c r="X24"/>
      <c r="Y24"/>
      <c r="Z24"/>
      <c r="AA24"/>
      <c r="AB24"/>
      <c r="AC24"/>
      <c r="AD24"/>
      <c r="AE24"/>
      <c r="AF24"/>
      <c r="AG24"/>
      <c r="AH24"/>
      <c r="AI24"/>
      <c r="AJ24"/>
    </row>
    <row r="25" spans="1:36" s="12" customFormat="1" ht="9.9499999999999993" customHeight="1" x14ac:dyDescent="0.2">
      <c r="B25" s="664"/>
      <c r="G25" s="812"/>
      <c r="K25" s="812"/>
      <c r="O25"/>
      <c r="P25"/>
      <c r="Q25"/>
      <c r="R25"/>
      <c r="S25"/>
      <c r="T25"/>
      <c r="U25"/>
      <c r="V25"/>
      <c r="W25"/>
      <c r="X25"/>
      <c r="Y25"/>
      <c r="Z25"/>
      <c r="AA25"/>
      <c r="AB25"/>
      <c r="AC25"/>
      <c r="AD25"/>
      <c r="AE25"/>
      <c r="AF25"/>
      <c r="AG25"/>
      <c r="AH25"/>
      <c r="AI25"/>
      <c r="AJ25"/>
    </row>
    <row r="26" spans="1:36" s="12" customFormat="1" ht="9.9499999999999993" customHeight="1" x14ac:dyDescent="0.2">
      <c r="B26" s="664"/>
      <c r="G26" s="812"/>
      <c r="K26" s="812"/>
      <c r="O26"/>
      <c r="P26"/>
      <c r="Q26"/>
      <c r="R26"/>
      <c r="S26"/>
      <c r="T26"/>
      <c r="U26"/>
      <c r="V26"/>
      <c r="W26"/>
      <c r="X26"/>
      <c r="Y26"/>
      <c r="Z26"/>
      <c r="AA26"/>
      <c r="AB26"/>
      <c r="AC26"/>
      <c r="AD26"/>
      <c r="AE26"/>
      <c r="AF26"/>
      <c r="AG26"/>
      <c r="AH26"/>
      <c r="AI26"/>
      <c r="AJ26"/>
    </row>
    <row r="27" spans="1:36" s="12" customFormat="1" ht="9.9499999999999993" customHeight="1" x14ac:dyDescent="0.2">
      <c r="G27" s="812"/>
      <c r="K27" s="812"/>
      <c r="M27" s="400"/>
      <c r="N27" s="400"/>
      <c r="O27"/>
      <c r="P27"/>
      <c r="Q27"/>
      <c r="R27"/>
      <c r="S27"/>
      <c r="T27"/>
      <c r="U27"/>
      <c r="V27"/>
      <c r="W27"/>
      <c r="X27"/>
      <c r="Y27"/>
      <c r="Z27"/>
      <c r="AA27"/>
      <c r="AB27"/>
      <c r="AC27"/>
      <c r="AD27"/>
      <c r="AE27"/>
      <c r="AF27"/>
      <c r="AG27"/>
      <c r="AH27"/>
      <c r="AI27"/>
      <c r="AJ27"/>
    </row>
    <row r="28" spans="1:36" s="12" customFormat="1" x14ac:dyDescent="0.2">
      <c r="G28" s="812"/>
      <c r="K28" s="812"/>
      <c r="O28"/>
      <c r="P28"/>
      <c r="Q28"/>
      <c r="R28"/>
      <c r="S28"/>
      <c r="T28"/>
      <c r="U28"/>
      <c r="V28"/>
      <c r="W28"/>
      <c r="X28"/>
      <c r="Y28"/>
      <c r="Z28"/>
      <c r="AA28"/>
      <c r="AB28"/>
      <c r="AC28"/>
      <c r="AD28"/>
      <c r="AE28"/>
      <c r="AF28"/>
      <c r="AG28"/>
      <c r="AH28"/>
      <c r="AI28"/>
      <c r="AJ28"/>
    </row>
    <row r="29" spans="1:36" s="12" customFormat="1" x14ac:dyDescent="0.2">
      <c r="G29" s="812"/>
      <c r="K29" s="812"/>
      <c r="O29"/>
      <c r="P29"/>
      <c r="Q29"/>
      <c r="R29"/>
      <c r="S29"/>
      <c r="T29"/>
      <c r="U29"/>
      <c r="V29"/>
      <c r="W29"/>
      <c r="X29"/>
      <c r="Y29"/>
      <c r="Z29"/>
      <c r="AA29"/>
      <c r="AB29"/>
      <c r="AC29"/>
      <c r="AD29"/>
      <c r="AE29"/>
      <c r="AF29"/>
      <c r="AG29"/>
      <c r="AH29"/>
      <c r="AI29"/>
      <c r="AJ29"/>
    </row>
    <row r="30" spans="1:36" s="12" customFormat="1" x14ac:dyDescent="0.2">
      <c r="G30" s="812"/>
      <c r="K30" s="812"/>
      <c r="O30"/>
      <c r="P30"/>
      <c r="Q30"/>
      <c r="R30"/>
      <c r="S30"/>
      <c r="T30"/>
      <c r="U30"/>
      <c r="V30"/>
      <c r="W30"/>
      <c r="X30"/>
      <c r="Y30"/>
      <c r="Z30"/>
      <c r="AA30"/>
      <c r="AB30"/>
      <c r="AC30"/>
      <c r="AD30"/>
      <c r="AE30"/>
      <c r="AF30"/>
      <c r="AG30"/>
      <c r="AH30"/>
      <c r="AI30"/>
      <c r="AJ30"/>
    </row>
  </sheetData>
  <mergeCells count="15">
    <mergeCell ref="E7:F7"/>
    <mergeCell ref="I7:J7"/>
    <mergeCell ref="M7:N7"/>
    <mergeCell ref="A2:N2"/>
    <mergeCell ref="A3:N3"/>
    <mergeCell ref="C6:F6"/>
    <mergeCell ref="G6:J6"/>
    <mergeCell ref="K6:M6"/>
    <mergeCell ref="E8:F8"/>
    <mergeCell ref="I8:J8"/>
    <mergeCell ref="M8:N8"/>
    <mergeCell ref="A9:B9"/>
    <mergeCell ref="E9:F9"/>
    <mergeCell ref="I9:J9"/>
    <mergeCell ref="M9:N9"/>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0"/>
  <sheetViews>
    <sheetView zoomScaleNormal="100" workbookViewId="0"/>
  </sheetViews>
  <sheetFormatPr defaultRowHeight="12.75" x14ac:dyDescent="0.2"/>
  <cols>
    <col min="1" max="1" width="2.28515625" style="12" customWidth="1"/>
    <col min="2" max="2" width="18.140625" style="12" customWidth="1"/>
    <col min="3" max="3" width="10.7109375" style="12" customWidth="1"/>
    <col min="4" max="4" width="12.7109375" style="12" customWidth="1"/>
    <col min="5" max="5" width="7.7109375" style="12" customWidth="1"/>
    <col min="6" max="6" width="3.7109375" style="12" customWidth="1"/>
    <col min="7" max="7" width="10.7109375" style="812" customWidth="1"/>
    <col min="8" max="8" width="12.7109375" style="12" customWidth="1"/>
    <col min="9" max="9" width="7.7109375" style="12" customWidth="1"/>
    <col min="10" max="10" width="3.7109375" style="12" customWidth="1"/>
    <col min="11" max="11" width="10.7109375" style="812" customWidth="1"/>
    <col min="12" max="12" width="12.7109375" style="12" customWidth="1"/>
    <col min="13" max="13" width="7.7109375" style="12" customWidth="1"/>
    <col min="14" max="14" width="3.7109375" style="12" customWidth="1"/>
    <col min="20" max="20" width="18.42578125" bestFit="1" customWidth="1"/>
  </cols>
  <sheetData>
    <row r="1" spans="1:36" s="12" customFormat="1" ht="5.0999999999999996" customHeight="1" x14ac:dyDescent="0.2">
      <c r="A1" s="665"/>
      <c r="B1" s="666"/>
      <c r="C1" s="666"/>
      <c r="D1" s="666"/>
      <c r="E1" s="666"/>
      <c r="F1" s="666"/>
      <c r="G1" s="813"/>
      <c r="H1" s="666"/>
      <c r="I1" s="666"/>
      <c r="J1" s="666"/>
      <c r="K1" s="813"/>
      <c r="L1" s="666"/>
      <c r="M1" s="666"/>
      <c r="N1" s="776"/>
      <c r="O1"/>
      <c r="P1"/>
      <c r="Q1"/>
      <c r="R1"/>
      <c r="S1"/>
      <c r="T1"/>
      <c r="U1"/>
      <c r="V1"/>
      <c r="W1"/>
      <c r="X1"/>
      <c r="Y1"/>
      <c r="Z1"/>
      <c r="AA1"/>
      <c r="AB1"/>
      <c r="AC1"/>
      <c r="AD1"/>
      <c r="AE1"/>
      <c r="AF1"/>
      <c r="AG1"/>
      <c r="AH1"/>
      <c r="AI1"/>
      <c r="AJ1"/>
    </row>
    <row r="2" spans="1:36" s="778" customFormat="1" ht="23.25" x14ac:dyDescent="0.35">
      <c r="A2" s="2787" t="s">
        <v>308</v>
      </c>
      <c r="B2" s="2701"/>
      <c r="C2" s="2701"/>
      <c r="D2" s="2701"/>
      <c r="E2" s="2701"/>
      <c r="F2" s="2701"/>
      <c r="G2" s="2701"/>
      <c r="H2" s="2701"/>
      <c r="I2" s="2701"/>
      <c r="J2" s="2701"/>
      <c r="K2" s="2701"/>
      <c r="L2" s="2701"/>
      <c r="M2" s="2701"/>
      <c r="N2" s="2788"/>
      <c r="O2" s="777"/>
      <c r="P2" s="777"/>
      <c r="Q2" s="777"/>
      <c r="R2" s="777"/>
      <c r="S2" s="777"/>
      <c r="T2" s="777"/>
      <c r="U2" s="777"/>
      <c r="V2" s="777"/>
      <c r="W2" s="777"/>
      <c r="X2" s="777"/>
      <c r="Y2" s="777"/>
      <c r="Z2" s="777"/>
      <c r="AA2" s="777"/>
      <c r="AB2" s="777"/>
      <c r="AC2" s="777"/>
      <c r="AD2" s="777"/>
      <c r="AE2" s="777"/>
      <c r="AF2" s="777"/>
      <c r="AG2" s="777"/>
      <c r="AH2" s="777"/>
      <c r="AI2" s="777"/>
      <c r="AJ2" s="777"/>
    </row>
    <row r="3" spans="1:36" s="780" customFormat="1" ht="20.25" x14ac:dyDescent="0.3">
      <c r="A3" s="2789" t="s">
        <v>895</v>
      </c>
      <c r="B3" s="2689"/>
      <c r="C3" s="2689"/>
      <c r="D3" s="2689"/>
      <c r="E3" s="2689"/>
      <c r="F3" s="2689"/>
      <c r="G3" s="2689"/>
      <c r="H3" s="2689"/>
      <c r="I3" s="2689"/>
      <c r="J3" s="2689"/>
      <c r="K3" s="2689"/>
      <c r="L3" s="2689"/>
      <c r="M3" s="2689"/>
      <c r="N3" s="2790"/>
      <c r="O3" s="779"/>
      <c r="P3" s="779"/>
      <c r="Q3" s="779"/>
      <c r="R3" s="779"/>
      <c r="S3" s="779"/>
      <c r="T3" s="779"/>
      <c r="U3" s="779"/>
      <c r="V3" s="779"/>
      <c r="W3" s="779"/>
      <c r="X3" s="779"/>
      <c r="Y3" s="779"/>
      <c r="Z3" s="779"/>
      <c r="AA3" s="779"/>
      <c r="AB3" s="779"/>
      <c r="AC3" s="779"/>
      <c r="AD3" s="779"/>
      <c r="AE3" s="779"/>
      <c r="AF3" s="779"/>
      <c r="AG3" s="779"/>
      <c r="AH3" s="779"/>
      <c r="AI3" s="779"/>
      <c r="AJ3" s="779"/>
    </row>
    <row r="4" spans="1:36" s="12" customFormat="1" ht="25.5" customHeight="1" thickBot="1" x14ac:dyDescent="0.25">
      <c r="A4" s="814" t="s">
        <v>88</v>
      </c>
      <c r="B4" s="815"/>
      <c r="C4" s="815"/>
      <c r="D4" s="815"/>
      <c r="E4" s="815"/>
      <c r="F4" s="815"/>
      <c r="G4" s="816"/>
      <c r="H4" s="815"/>
      <c r="I4" s="815"/>
      <c r="J4" s="815"/>
      <c r="K4" s="816"/>
      <c r="L4" s="815"/>
      <c r="M4" s="815"/>
      <c r="N4" s="817"/>
      <c r="O4"/>
      <c r="P4"/>
      <c r="Q4"/>
      <c r="R4"/>
      <c r="S4"/>
      <c r="T4"/>
      <c r="U4"/>
      <c r="V4"/>
      <c r="W4"/>
      <c r="X4"/>
      <c r="Y4"/>
      <c r="Z4"/>
      <c r="AA4"/>
      <c r="AB4"/>
      <c r="AC4"/>
      <c r="AD4"/>
      <c r="AE4"/>
      <c r="AF4"/>
      <c r="AG4"/>
      <c r="AH4"/>
      <c r="AI4"/>
      <c r="AJ4"/>
    </row>
    <row r="5" spans="1:36" s="783" customFormat="1" ht="9.9499999999999993" customHeight="1" x14ac:dyDescent="0.2">
      <c r="A5" s="177"/>
      <c r="B5" s="176"/>
      <c r="C5" s="177"/>
      <c r="D5" s="178"/>
      <c r="E5" s="178"/>
      <c r="F5" s="178"/>
      <c r="G5" s="818"/>
      <c r="H5" s="178"/>
      <c r="I5" s="178"/>
      <c r="J5" s="178"/>
      <c r="K5" s="819"/>
      <c r="L5" s="180"/>
      <c r="M5" s="781"/>
      <c r="N5" s="782"/>
      <c r="O5"/>
      <c r="P5"/>
      <c r="Q5"/>
      <c r="R5"/>
      <c r="S5"/>
      <c r="T5"/>
      <c r="U5"/>
      <c r="V5"/>
      <c r="W5"/>
      <c r="X5"/>
      <c r="Y5"/>
      <c r="Z5"/>
      <c r="AA5"/>
      <c r="AB5"/>
      <c r="AC5"/>
      <c r="AD5"/>
      <c r="AE5"/>
      <c r="AF5"/>
      <c r="AG5"/>
      <c r="AH5"/>
      <c r="AI5"/>
      <c r="AJ5"/>
    </row>
    <row r="6" spans="1:36" s="43" customFormat="1" ht="17.45" customHeight="1" x14ac:dyDescent="0.2">
      <c r="A6" s="554"/>
      <c r="B6" s="265"/>
      <c r="C6" s="2768" t="s">
        <v>309</v>
      </c>
      <c r="D6" s="2706"/>
      <c r="E6" s="2706"/>
      <c r="F6" s="2782"/>
      <c r="G6" s="2781" t="s">
        <v>295</v>
      </c>
      <c r="H6" s="2706"/>
      <c r="I6" s="2706"/>
      <c r="J6" s="2782"/>
      <c r="K6" s="2781" t="s">
        <v>296</v>
      </c>
      <c r="L6" s="2706"/>
      <c r="M6" s="2706"/>
      <c r="N6" s="677"/>
      <c r="O6"/>
      <c r="P6"/>
      <c r="Q6"/>
      <c r="R6"/>
      <c r="S6"/>
      <c r="T6"/>
      <c r="U6"/>
      <c r="V6"/>
      <c r="W6"/>
      <c r="X6"/>
      <c r="Y6"/>
      <c r="Z6"/>
      <c r="AA6"/>
      <c r="AB6"/>
      <c r="AC6"/>
      <c r="AD6"/>
      <c r="AE6"/>
      <c r="AF6"/>
      <c r="AG6"/>
      <c r="AH6"/>
      <c r="AI6"/>
      <c r="AJ6"/>
    </row>
    <row r="7" spans="1:36" s="43" customFormat="1" ht="12.6" customHeight="1" x14ac:dyDescent="0.2">
      <c r="A7" s="554"/>
      <c r="B7" s="265"/>
      <c r="C7" s="554"/>
      <c r="D7" s="265"/>
      <c r="E7" s="2785" t="s">
        <v>217</v>
      </c>
      <c r="F7" s="2786"/>
      <c r="G7" s="820"/>
      <c r="H7" s="265"/>
      <c r="I7" s="2785" t="s">
        <v>217</v>
      </c>
      <c r="J7" s="2786"/>
      <c r="K7" s="820"/>
      <c r="L7" s="265"/>
      <c r="M7" s="2785" t="s">
        <v>217</v>
      </c>
      <c r="N7" s="2687"/>
      <c r="O7"/>
      <c r="P7"/>
      <c r="Q7"/>
      <c r="R7"/>
      <c r="S7"/>
      <c r="T7"/>
      <c r="U7"/>
      <c r="V7"/>
      <c r="W7"/>
      <c r="X7"/>
      <c r="Y7"/>
      <c r="Z7"/>
      <c r="AA7"/>
      <c r="AB7"/>
      <c r="AC7"/>
      <c r="AD7"/>
      <c r="AE7"/>
      <c r="AF7"/>
      <c r="AG7"/>
      <c r="AH7"/>
      <c r="AI7"/>
      <c r="AJ7"/>
    </row>
    <row r="8" spans="1:36" s="43" customFormat="1" ht="12.75" customHeight="1" x14ac:dyDescent="0.2">
      <c r="A8" s="184"/>
      <c r="B8" s="1"/>
      <c r="C8" s="785"/>
      <c r="D8" s="265"/>
      <c r="E8" s="2785" t="s">
        <v>297</v>
      </c>
      <c r="F8" s="2786"/>
      <c r="G8" s="821"/>
      <c r="H8" s="265"/>
      <c r="I8" s="2785" t="s">
        <v>297</v>
      </c>
      <c r="J8" s="2786"/>
      <c r="K8" s="821"/>
      <c r="L8" s="265"/>
      <c r="M8" s="2785" t="s">
        <v>297</v>
      </c>
      <c r="N8" s="2687"/>
      <c r="O8"/>
      <c r="P8"/>
      <c r="Q8"/>
      <c r="R8"/>
      <c r="S8"/>
      <c r="T8"/>
      <c r="U8"/>
      <c r="V8"/>
      <c r="W8"/>
      <c r="X8"/>
      <c r="Y8"/>
      <c r="Z8"/>
      <c r="AA8"/>
      <c r="AB8"/>
      <c r="AC8"/>
      <c r="AD8"/>
      <c r="AE8"/>
      <c r="AF8"/>
      <c r="AG8"/>
      <c r="AH8"/>
      <c r="AI8"/>
      <c r="AJ8"/>
    </row>
    <row r="9" spans="1:36" s="43" customFormat="1" ht="12.75" customHeight="1" x14ac:dyDescent="0.2">
      <c r="A9" s="2768" t="s">
        <v>298</v>
      </c>
      <c r="B9" s="2769"/>
      <c r="C9" s="785" t="s">
        <v>268</v>
      </c>
      <c r="D9" s="265"/>
      <c r="E9" s="2785" t="s">
        <v>280</v>
      </c>
      <c r="F9" s="2786"/>
      <c r="G9" s="821" t="s">
        <v>268</v>
      </c>
      <c r="H9" s="265"/>
      <c r="I9" s="2785" t="s">
        <v>280</v>
      </c>
      <c r="J9" s="2786"/>
      <c r="K9" s="821" t="s">
        <v>268</v>
      </c>
      <c r="L9" s="265"/>
      <c r="M9" s="2785" t="s">
        <v>280</v>
      </c>
      <c r="N9" s="2687"/>
      <c r="O9"/>
      <c r="P9"/>
      <c r="Q9"/>
      <c r="R9"/>
      <c r="S9"/>
      <c r="T9"/>
      <c r="U9"/>
      <c r="V9"/>
      <c r="W9"/>
      <c r="X9"/>
      <c r="Y9"/>
      <c r="Z9"/>
      <c r="AA9"/>
      <c r="AB9"/>
      <c r="AC9"/>
      <c r="AD9"/>
      <c r="AE9"/>
      <c r="AF9"/>
      <c r="AG9"/>
      <c r="AH9"/>
      <c r="AI9"/>
      <c r="AJ9"/>
    </row>
    <row r="10" spans="1:36" s="38" customFormat="1" ht="6" customHeight="1" x14ac:dyDescent="0.2">
      <c r="A10" s="787"/>
      <c r="B10" s="128"/>
      <c r="C10" s="194"/>
      <c r="D10" s="195"/>
      <c r="E10" s="195"/>
      <c r="F10" s="195"/>
      <c r="G10" s="822"/>
      <c r="H10" s="195"/>
      <c r="I10" s="195"/>
      <c r="J10" s="195"/>
      <c r="K10" s="823"/>
      <c r="L10" s="197"/>
      <c r="M10" s="195"/>
      <c r="N10" s="789"/>
      <c r="O10"/>
      <c r="P10"/>
      <c r="Q10"/>
      <c r="R10"/>
      <c r="S10"/>
      <c r="T10"/>
      <c r="U10"/>
      <c r="V10"/>
      <c r="W10"/>
      <c r="X10"/>
      <c r="Y10"/>
      <c r="Z10"/>
      <c r="AA10"/>
      <c r="AB10"/>
      <c r="AC10"/>
      <c r="AD10"/>
      <c r="AE10"/>
      <c r="AF10"/>
      <c r="AG10"/>
      <c r="AH10"/>
      <c r="AI10"/>
      <c r="AJ10"/>
    </row>
    <row r="11" spans="1:36" s="12" customFormat="1" ht="9.9499999999999993" customHeight="1" x14ac:dyDescent="0.2">
      <c r="A11" s="790"/>
      <c r="B11" s="201"/>
      <c r="C11" s="791"/>
      <c r="D11" s="202"/>
      <c r="E11" s="202"/>
      <c r="F11" s="792"/>
      <c r="G11" s="824"/>
      <c r="H11" s="202"/>
      <c r="I11" s="202"/>
      <c r="J11" s="202"/>
      <c r="K11" s="825"/>
      <c r="L11" s="135"/>
      <c r="M11" s="202"/>
      <c r="N11" s="682"/>
      <c r="O11"/>
      <c r="P11"/>
      <c r="Q11"/>
      <c r="R11"/>
      <c r="S11"/>
      <c r="T11"/>
      <c r="U11"/>
      <c r="V11"/>
      <c r="W11"/>
      <c r="X11"/>
      <c r="Y11"/>
      <c r="Z11"/>
      <c r="AA11"/>
      <c r="AB11"/>
      <c r="AC11"/>
      <c r="AD11"/>
      <c r="AE11"/>
      <c r="AF11"/>
      <c r="AG11"/>
      <c r="AH11"/>
      <c r="AI11"/>
      <c r="AJ11"/>
    </row>
    <row r="12" spans="1:36" s="43" customFormat="1" ht="24.95" customHeight="1" x14ac:dyDescent="0.2">
      <c r="A12" s="794"/>
      <c r="B12" s="2313" t="s">
        <v>817</v>
      </c>
      <c r="C12" s="795">
        <f>G12+K12</f>
        <v>9157</v>
      </c>
      <c r="D12" s="796">
        <v>1</v>
      </c>
      <c r="E12" s="46">
        <v>361</v>
      </c>
      <c r="F12" s="797"/>
      <c r="G12" s="795">
        <v>993</v>
      </c>
      <c r="H12" s="686">
        <f>G12/C12</f>
        <v>0.10844162935459212</v>
      </c>
      <c r="I12" s="46">
        <v>295</v>
      </c>
      <c r="J12" s="46"/>
      <c r="K12" s="795">
        <v>8164</v>
      </c>
      <c r="L12" s="686">
        <f>K12/C12</f>
        <v>0.89155837064540788</v>
      </c>
      <c r="M12" s="46">
        <v>369</v>
      </c>
      <c r="N12" s="798"/>
      <c r="O12" s="800"/>
      <c r="P12" s="800"/>
      <c r="Q12" s="829"/>
      <c r="R12" s="799"/>
      <c r="S12" s="800"/>
      <c r="T12" s="830"/>
      <c r="U12" s="799"/>
      <c r="V12" s="800"/>
      <c r="W12" s="800"/>
      <c r="X12" s="800"/>
      <c r="Y12" s="800"/>
      <c r="Z12" s="800"/>
      <c r="AA12" s="800"/>
      <c r="AB12" s="800"/>
      <c r="AC12" s="800"/>
      <c r="AD12" s="800"/>
      <c r="AE12" s="800"/>
      <c r="AF12" s="800"/>
      <c r="AG12" s="800"/>
      <c r="AH12" s="800"/>
      <c r="AI12" s="800"/>
      <c r="AJ12" s="800"/>
    </row>
    <row r="13" spans="1:36" s="43" customFormat="1" ht="24.95" customHeight="1" x14ac:dyDescent="0.2">
      <c r="A13" s="794"/>
      <c r="B13" s="683" t="s">
        <v>299</v>
      </c>
      <c r="C13" s="795">
        <f t="shared" ref="C13:C19" si="0">G13+K13</f>
        <v>10283</v>
      </c>
      <c r="D13" s="796">
        <v>1</v>
      </c>
      <c r="E13" s="50">
        <v>357</v>
      </c>
      <c r="F13" s="801"/>
      <c r="G13" s="795">
        <v>681</v>
      </c>
      <c r="H13" s="686">
        <f t="shared" ref="H13:H18" si="1">G13/C13</f>
        <v>6.6225809588641452E-2</v>
      </c>
      <c r="I13" s="50">
        <v>284</v>
      </c>
      <c r="J13" s="50"/>
      <c r="K13" s="795">
        <v>9602</v>
      </c>
      <c r="L13" s="686">
        <f t="shared" ref="L13:L18" si="2">K13/C13</f>
        <v>0.93377419041135856</v>
      </c>
      <c r="M13" s="50">
        <v>362</v>
      </c>
      <c r="N13" s="802"/>
      <c r="O13" s="800"/>
      <c r="P13" s="800"/>
      <c r="Q13" s="829"/>
      <c r="R13" s="799"/>
      <c r="S13" s="800"/>
      <c r="T13" s="830"/>
      <c r="U13" s="799"/>
      <c r="V13" s="800"/>
      <c r="W13" s="800"/>
      <c r="X13" s="800"/>
      <c r="Y13" s="800"/>
      <c r="Z13" s="800"/>
      <c r="AA13" s="800"/>
      <c r="AB13" s="800"/>
      <c r="AC13" s="800"/>
      <c r="AD13" s="800"/>
      <c r="AE13" s="800"/>
      <c r="AF13" s="800"/>
      <c r="AG13" s="800"/>
      <c r="AH13" s="800"/>
      <c r="AI13" s="800"/>
      <c r="AJ13" s="800"/>
    </row>
    <row r="14" spans="1:36" s="43" customFormat="1" ht="24.95" customHeight="1" x14ac:dyDescent="0.2">
      <c r="A14" s="794"/>
      <c r="B14" s="683" t="s">
        <v>300</v>
      </c>
      <c r="C14" s="795">
        <f t="shared" si="0"/>
        <v>15439</v>
      </c>
      <c r="D14" s="796">
        <v>1</v>
      </c>
      <c r="E14" s="50">
        <v>347</v>
      </c>
      <c r="F14" s="803"/>
      <c r="G14" s="795">
        <v>1076</v>
      </c>
      <c r="H14" s="686">
        <f t="shared" si="1"/>
        <v>6.9693633007319122E-2</v>
      </c>
      <c r="I14" s="50">
        <v>278</v>
      </c>
      <c r="J14" s="804"/>
      <c r="K14" s="795">
        <v>14363</v>
      </c>
      <c r="L14" s="686">
        <f t="shared" si="2"/>
        <v>0.93030636699268088</v>
      </c>
      <c r="M14" s="50">
        <v>352</v>
      </c>
      <c r="N14" s="802"/>
      <c r="O14" s="800"/>
      <c r="P14" s="800"/>
      <c r="Q14" s="829"/>
      <c r="R14" s="799"/>
      <c r="S14" s="800"/>
      <c r="T14" s="830"/>
      <c r="U14" s="799"/>
      <c r="V14" s="800"/>
      <c r="W14" s="800"/>
      <c r="X14" s="800"/>
      <c r="Y14" s="800"/>
      <c r="Z14" s="800"/>
      <c r="AA14" s="800"/>
      <c r="AB14" s="800"/>
      <c r="AC14" s="800"/>
      <c r="AD14" s="800"/>
      <c r="AE14" s="800"/>
      <c r="AF14" s="800"/>
      <c r="AG14" s="800"/>
      <c r="AH14" s="800"/>
      <c r="AI14" s="800"/>
      <c r="AJ14" s="800"/>
    </row>
    <row r="15" spans="1:36" s="43" customFormat="1" ht="24.95" customHeight="1" x14ac:dyDescent="0.2">
      <c r="A15" s="794"/>
      <c r="B15" s="683" t="s">
        <v>301</v>
      </c>
      <c r="C15" s="795">
        <f t="shared" si="0"/>
        <v>17946</v>
      </c>
      <c r="D15" s="796">
        <v>1</v>
      </c>
      <c r="E15" s="50">
        <v>305</v>
      </c>
      <c r="F15" s="803"/>
      <c r="G15" s="795">
        <v>1101</v>
      </c>
      <c r="H15" s="686">
        <f t="shared" si="1"/>
        <v>6.1350718823136072E-2</v>
      </c>
      <c r="I15" s="50">
        <v>253</v>
      </c>
      <c r="J15" s="804"/>
      <c r="K15" s="795">
        <v>16845</v>
      </c>
      <c r="L15" s="686">
        <f t="shared" si="2"/>
        <v>0.93864928117686397</v>
      </c>
      <c r="M15" s="50">
        <v>308</v>
      </c>
      <c r="N15" s="802"/>
      <c r="O15" s="800"/>
      <c r="P15" s="800"/>
      <c r="Q15" s="829"/>
      <c r="R15" s="799"/>
      <c r="S15" s="800"/>
      <c r="T15" s="830"/>
      <c r="U15" s="799"/>
      <c r="V15" s="800"/>
      <c r="W15" s="800"/>
      <c r="X15" s="800"/>
      <c r="Y15" s="800"/>
      <c r="Z15" s="800"/>
      <c r="AA15" s="800"/>
      <c r="AB15" s="800"/>
      <c r="AC15" s="800"/>
      <c r="AD15" s="800"/>
      <c r="AE15" s="800"/>
      <c r="AF15" s="800"/>
      <c r="AG15" s="800"/>
      <c r="AH15" s="800"/>
      <c r="AI15" s="800"/>
      <c r="AJ15" s="800"/>
    </row>
    <row r="16" spans="1:36" s="43" customFormat="1" ht="24.95" customHeight="1" x14ac:dyDescent="0.2">
      <c r="A16" s="794"/>
      <c r="B16" s="683" t="s">
        <v>302</v>
      </c>
      <c r="C16" s="795">
        <f t="shared" si="0"/>
        <v>19775</v>
      </c>
      <c r="D16" s="796">
        <v>1</v>
      </c>
      <c r="E16" s="50">
        <v>265</v>
      </c>
      <c r="F16" s="803"/>
      <c r="G16" s="795">
        <v>968</v>
      </c>
      <c r="H16" s="686">
        <f t="shared" si="1"/>
        <v>4.8950695322376739E-2</v>
      </c>
      <c r="I16" s="50">
        <v>185</v>
      </c>
      <c r="J16" s="804"/>
      <c r="K16" s="795">
        <v>18807</v>
      </c>
      <c r="L16" s="686">
        <f t="shared" si="2"/>
        <v>0.95104930467762328</v>
      </c>
      <c r="M16" s="50">
        <v>269</v>
      </c>
      <c r="N16" s="802"/>
      <c r="O16" s="800"/>
      <c r="P16" s="800"/>
      <c r="Q16" s="829"/>
      <c r="R16" s="799"/>
      <c r="S16" s="800"/>
      <c r="T16" s="830"/>
      <c r="U16" s="799"/>
      <c r="V16" s="800"/>
      <c r="W16" s="800"/>
      <c r="X16" s="800"/>
      <c r="Y16" s="800"/>
      <c r="Z16" s="800"/>
      <c r="AA16" s="800"/>
      <c r="AB16" s="800"/>
      <c r="AC16" s="800"/>
      <c r="AD16" s="800"/>
      <c r="AE16" s="800"/>
      <c r="AF16" s="800"/>
      <c r="AG16" s="800"/>
      <c r="AH16" s="800"/>
      <c r="AI16" s="800"/>
      <c r="AJ16" s="800"/>
    </row>
    <row r="17" spans="1:36" s="43" customFormat="1" ht="24.95" customHeight="1" x14ac:dyDescent="0.2">
      <c r="A17" s="794"/>
      <c r="B17" s="683" t="s">
        <v>303</v>
      </c>
      <c r="C17" s="795">
        <f t="shared" si="0"/>
        <v>20882</v>
      </c>
      <c r="D17" s="796">
        <v>1</v>
      </c>
      <c r="E17" s="50">
        <v>227</v>
      </c>
      <c r="F17" s="803"/>
      <c r="G17" s="795">
        <v>794</v>
      </c>
      <c r="H17" s="686">
        <f t="shared" si="1"/>
        <v>3.8023177856527153E-2</v>
      </c>
      <c r="I17" s="50">
        <v>172</v>
      </c>
      <c r="J17" s="804"/>
      <c r="K17" s="795">
        <v>20088</v>
      </c>
      <c r="L17" s="686">
        <f t="shared" si="2"/>
        <v>0.9619768221434728</v>
      </c>
      <c r="M17" s="50">
        <v>229</v>
      </c>
      <c r="N17" s="802"/>
      <c r="O17" s="800"/>
      <c r="P17" s="800"/>
      <c r="Q17" s="829"/>
      <c r="R17" s="799"/>
      <c r="S17" s="800"/>
      <c r="T17" s="830"/>
      <c r="U17" s="799"/>
      <c r="V17" s="800"/>
      <c r="W17" s="800"/>
      <c r="X17" s="800"/>
      <c r="Y17" s="800"/>
      <c r="Z17" s="800"/>
      <c r="AA17" s="800"/>
      <c r="AB17" s="800"/>
      <c r="AC17" s="800"/>
      <c r="AD17" s="800"/>
      <c r="AE17" s="800"/>
      <c r="AF17" s="800"/>
      <c r="AG17" s="800"/>
      <c r="AH17" s="800"/>
      <c r="AI17" s="800"/>
      <c r="AJ17" s="800"/>
    </row>
    <row r="18" spans="1:36" s="43" customFormat="1" ht="24.95" customHeight="1" x14ac:dyDescent="0.2">
      <c r="A18" s="794"/>
      <c r="B18" s="683" t="s">
        <v>304</v>
      </c>
      <c r="C18" s="795">
        <f t="shared" si="0"/>
        <v>28034</v>
      </c>
      <c r="D18" s="796">
        <v>1</v>
      </c>
      <c r="E18" s="50">
        <v>207</v>
      </c>
      <c r="F18" s="803"/>
      <c r="G18" s="795">
        <v>891</v>
      </c>
      <c r="H18" s="686">
        <f t="shared" si="1"/>
        <v>3.1782835128772204E-2</v>
      </c>
      <c r="I18" s="50">
        <v>149</v>
      </c>
      <c r="J18" s="804"/>
      <c r="K18" s="795">
        <v>27143</v>
      </c>
      <c r="L18" s="686">
        <f t="shared" si="2"/>
        <v>0.96821716487122778</v>
      </c>
      <c r="M18" s="50">
        <v>209</v>
      </c>
      <c r="N18" s="802"/>
      <c r="O18" s="800"/>
      <c r="P18" s="800"/>
      <c r="Q18" s="829"/>
      <c r="R18" s="799"/>
      <c r="S18" s="800"/>
      <c r="T18" s="830"/>
      <c r="U18" s="799"/>
      <c r="V18" s="800"/>
      <c r="W18" s="800"/>
      <c r="X18" s="800"/>
      <c r="Y18" s="800"/>
      <c r="Z18" s="800"/>
      <c r="AA18" s="800"/>
      <c r="AB18" s="800"/>
      <c r="AC18" s="800"/>
      <c r="AD18" s="800"/>
      <c r="AE18" s="800"/>
      <c r="AF18" s="800"/>
      <c r="AG18" s="800"/>
      <c r="AH18" s="800"/>
      <c r="AI18" s="800"/>
      <c r="AJ18" s="800"/>
    </row>
    <row r="19" spans="1:36" s="43" customFormat="1" ht="24.95" customHeight="1" x14ac:dyDescent="0.2">
      <c r="A19" s="794"/>
      <c r="B19" s="683" t="s">
        <v>119</v>
      </c>
      <c r="C19" s="795">
        <f t="shared" si="0"/>
        <v>121516</v>
      </c>
      <c r="D19" s="796">
        <v>1</v>
      </c>
      <c r="E19" s="46">
        <v>276</v>
      </c>
      <c r="F19" s="805"/>
      <c r="G19" s="795">
        <v>6504</v>
      </c>
      <c r="H19" s="686">
        <f t="shared" ref="H19" si="3">G19/C19</f>
        <v>5.3523815793804934E-2</v>
      </c>
      <c r="I19" s="46">
        <v>233</v>
      </c>
      <c r="J19" s="806"/>
      <c r="K19" s="795">
        <v>115012</v>
      </c>
      <c r="L19" s="686">
        <f t="shared" ref="L19" si="4">K19/C19</f>
        <v>0.94647618420619506</v>
      </c>
      <c r="M19" s="46">
        <v>279</v>
      </c>
      <c r="N19" s="798"/>
      <c r="O19" s="800"/>
      <c r="P19" s="800"/>
      <c r="Q19" s="829"/>
      <c r="R19" s="799"/>
      <c r="S19" s="800"/>
      <c r="T19" s="800"/>
      <c r="U19" s="800"/>
      <c r="V19" s="800"/>
      <c r="W19" s="800"/>
      <c r="X19" s="800"/>
      <c r="Y19" s="800"/>
      <c r="Z19" s="800"/>
      <c r="AA19" s="800"/>
      <c r="AB19" s="800"/>
      <c r="AC19" s="800"/>
      <c r="AD19" s="800"/>
      <c r="AE19" s="800"/>
      <c r="AF19" s="800"/>
      <c r="AG19" s="800"/>
      <c r="AH19" s="800"/>
      <c r="AI19" s="800"/>
      <c r="AJ19" s="800"/>
    </row>
    <row r="20" spans="1:36" s="12" customFormat="1" ht="5.0999999999999996" customHeight="1" x14ac:dyDescent="0.2">
      <c r="A20" s="807"/>
      <c r="B20" s="808"/>
      <c r="C20" s="809"/>
      <c r="D20" s="708"/>
      <c r="E20" s="155"/>
      <c r="F20" s="810"/>
      <c r="G20" s="826"/>
      <c r="H20" s="708"/>
      <c r="I20" s="155"/>
      <c r="J20" s="155"/>
      <c r="K20" s="827"/>
      <c r="L20" s="155"/>
      <c r="M20" s="155"/>
      <c r="N20" s="156"/>
      <c r="O20"/>
      <c r="P20"/>
      <c r="Q20"/>
      <c r="R20"/>
      <c r="S20"/>
      <c r="T20"/>
      <c r="U20"/>
      <c r="V20"/>
      <c r="W20"/>
      <c r="X20"/>
      <c r="Y20"/>
      <c r="Z20"/>
      <c r="AA20"/>
      <c r="AB20"/>
      <c r="AC20"/>
      <c r="AD20"/>
      <c r="AE20"/>
      <c r="AF20"/>
      <c r="AG20"/>
      <c r="AH20"/>
      <c r="AI20"/>
      <c r="AJ20"/>
    </row>
    <row r="21" spans="1:36" s="12" customFormat="1" ht="5.0999999999999996" customHeight="1" x14ac:dyDescent="0.2">
      <c r="G21" s="812"/>
      <c r="K21" s="828"/>
      <c r="L21" s="16"/>
      <c r="M21" s="16"/>
      <c r="N21" s="16"/>
      <c r="O21"/>
      <c r="P21"/>
      <c r="Q21"/>
      <c r="R21"/>
      <c r="S21"/>
      <c r="T21"/>
      <c r="U21"/>
      <c r="V21"/>
      <c r="W21"/>
      <c r="X21"/>
      <c r="Y21"/>
      <c r="Z21"/>
      <c r="AA21"/>
      <c r="AB21"/>
      <c r="AC21"/>
      <c r="AD21"/>
      <c r="AE21"/>
      <c r="AF21"/>
      <c r="AG21"/>
      <c r="AH21"/>
      <c r="AI21"/>
      <c r="AJ21"/>
    </row>
    <row r="22" spans="1:36" s="12" customFormat="1" ht="9.9499999999999993" customHeight="1" x14ac:dyDescent="0.2">
      <c r="A22" s="113" t="s">
        <v>284</v>
      </c>
      <c r="B22" s="664"/>
      <c r="G22" s="812"/>
      <c r="K22" s="828"/>
      <c r="L22" s="16"/>
      <c r="M22" s="16"/>
      <c r="N22" s="16"/>
      <c r="O22"/>
      <c r="P22"/>
      <c r="Q22"/>
      <c r="R22"/>
      <c r="S22"/>
      <c r="T22"/>
      <c r="U22"/>
      <c r="V22"/>
      <c r="W22"/>
      <c r="X22"/>
      <c r="Y22"/>
      <c r="Z22"/>
      <c r="AA22"/>
      <c r="AB22"/>
      <c r="AC22"/>
      <c r="AD22"/>
      <c r="AE22"/>
      <c r="AF22"/>
      <c r="AG22"/>
      <c r="AH22"/>
      <c r="AI22"/>
      <c r="AJ22"/>
    </row>
    <row r="23" spans="1:36" s="12" customFormat="1" ht="9.9499999999999993" customHeight="1" x14ac:dyDescent="0.2">
      <c r="A23" s="113" t="s">
        <v>131</v>
      </c>
      <c r="B23" s="664"/>
      <c r="G23" s="812"/>
      <c r="K23" s="812"/>
      <c r="O23"/>
      <c r="P23"/>
      <c r="Q23" s="831"/>
      <c r="R23"/>
      <c r="S23"/>
      <c r="T23"/>
      <c r="U23"/>
      <c r="V23"/>
      <c r="W23"/>
      <c r="X23"/>
      <c r="Y23"/>
      <c r="Z23"/>
      <c r="AA23"/>
      <c r="AB23"/>
      <c r="AC23"/>
      <c r="AD23"/>
      <c r="AE23"/>
      <c r="AF23"/>
      <c r="AG23"/>
      <c r="AH23"/>
      <c r="AI23"/>
      <c r="AJ23"/>
    </row>
    <row r="24" spans="1:36" s="12" customFormat="1" ht="9.9499999999999993" customHeight="1" x14ac:dyDescent="0.2">
      <c r="A24" s="113" t="s">
        <v>305</v>
      </c>
      <c r="B24" s="664"/>
      <c r="G24" s="812"/>
      <c r="K24" s="812"/>
      <c r="O24"/>
      <c r="P24"/>
      <c r="Q24"/>
      <c r="R24"/>
      <c r="S24"/>
      <c r="T24"/>
      <c r="V24"/>
      <c r="W24"/>
      <c r="X24"/>
      <c r="Y24"/>
      <c r="Z24"/>
      <c r="AA24"/>
      <c r="AB24"/>
      <c r="AC24"/>
      <c r="AD24"/>
      <c r="AE24"/>
      <c r="AF24"/>
      <c r="AG24"/>
      <c r="AH24"/>
      <c r="AI24"/>
      <c r="AJ24"/>
    </row>
    <row r="25" spans="1:36" s="12" customFormat="1" ht="9.9499999999999993" customHeight="1" x14ac:dyDescent="0.2">
      <c r="B25" s="664"/>
      <c r="G25" s="812"/>
      <c r="K25" s="812"/>
      <c r="O25"/>
      <c r="P25"/>
      <c r="Q25"/>
      <c r="R25"/>
      <c r="S25"/>
      <c r="T25"/>
      <c r="U25"/>
      <c r="V25"/>
      <c r="W25"/>
      <c r="X25"/>
      <c r="Y25"/>
      <c r="Z25"/>
      <c r="AA25"/>
      <c r="AB25"/>
      <c r="AC25"/>
      <c r="AD25"/>
      <c r="AE25"/>
      <c r="AF25"/>
      <c r="AG25"/>
      <c r="AH25"/>
      <c r="AI25"/>
      <c r="AJ25"/>
    </row>
    <row r="26" spans="1:36" s="12" customFormat="1" ht="9.9499999999999993" customHeight="1" x14ac:dyDescent="0.2">
      <c r="B26" s="664"/>
      <c r="G26" s="812"/>
      <c r="K26" s="812"/>
      <c r="O26"/>
      <c r="P26"/>
      <c r="Q26"/>
      <c r="R26"/>
      <c r="S26"/>
      <c r="T26"/>
      <c r="U26"/>
      <c r="V26"/>
      <c r="W26"/>
      <c r="X26"/>
      <c r="Y26"/>
      <c r="Z26"/>
      <c r="AA26"/>
      <c r="AB26"/>
      <c r="AC26"/>
      <c r="AD26"/>
      <c r="AE26"/>
      <c r="AF26"/>
      <c r="AG26"/>
      <c r="AH26"/>
      <c r="AI26"/>
      <c r="AJ26"/>
    </row>
    <row r="27" spans="1:36" s="12" customFormat="1" ht="9.9499999999999993" customHeight="1" x14ac:dyDescent="0.2">
      <c r="G27" s="812"/>
      <c r="K27" s="812"/>
      <c r="M27" s="400"/>
      <c r="N27" s="400"/>
      <c r="O27"/>
      <c r="P27"/>
      <c r="Q27"/>
      <c r="R27"/>
      <c r="S27"/>
      <c r="T27"/>
      <c r="U27"/>
      <c r="V27"/>
      <c r="W27"/>
      <c r="X27"/>
      <c r="Y27"/>
      <c r="Z27"/>
      <c r="AA27"/>
      <c r="AB27"/>
      <c r="AC27"/>
      <c r="AD27"/>
      <c r="AE27"/>
      <c r="AF27"/>
      <c r="AG27"/>
      <c r="AH27"/>
      <c r="AI27"/>
      <c r="AJ27"/>
    </row>
    <row r="28" spans="1:36" s="12" customFormat="1" x14ac:dyDescent="0.2">
      <c r="G28" s="812"/>
      <c r="K28" s="812"/>
      <c r="O28"/>
      <c r="P28"/>
      <c r="Q28"/>
      <c r="R28"/>
      <c r="S28"/>
      <c r="T28"/>
      <c r="U28"/>
      <c r="V28"/>
      <c r="W28"/>
      <c r="X28"/>
      <c r="Y28"/>
      <c r="Z28"/>
      <c r="AA28"/>
      <c r="AB28"/>
      <c r="AC28"/>
      <c r="AD28"/>
      <c r="AE28"/>
      <c r="AF28"/>
      <c r="AG28"/>
      <c r="AH28"/>
      <c r="AI28"/>
      <c r="AJ28"/>
    </row>
    <row r="29" spans="1:36" s="12" customFormat="1" x14ac:dyDescent="0.2">
      <c r="G29" s="812"/>
      <c r="K29" s="812"/>
      <c r="O29"/>
      <c r="P29"/>
      <c r="Q29"/>
      <c r="R29"/>
      <c r="S29"/>
      <c r="T29"/>
      <c r="U29"/>
      <c r="V29"/>
      <c r="W29"/>
      <c r="X29"/>
      <c r="Y29"/>
      <c r="Z29"/>
      <c r="AA29"/>
      <c r="AB29"/>
      <c r="AC29"/>
      <c r="AD29"/>
      <c r="AE29"/>
      <c r="AF29"/>
      <c r="AG29"/>
      <c r="AH29"/>
      <c r="AI29"/>
      <c r="AJ29"/>
    </row>
    <row r="30" spans="1:36" s="12" customFormat="1" x14ac:dyDescent="0.2">
      <c r="D30" s="812"/>
      <c r="G30" s="812"/>
      <c r="K30" s="812"/>
      <c r="O30"/>
      <c r="P30"/>
      <c r="Q30"/>
      <c r="R30"/>
      <c r="S30"/>
      <c r="T30"/>
      <c r="U30"/>
      <c r="V30"/>
      <c r="W30"/>
      <c r="X30"/>
      <c r="Y30"/>
      <c r="Z30"/>
      <c r="AA30"/>
      <c r="AB30"/>
      <c r="AC30"/>
      <c r="AD30"/>
      <c r="AE30"/>
      <c r="AF30"/>
      <c r="AG30"/>
      <c r="AH30"/>
      <c r="AI30"/>
      <c r="AJ30"/>
    </row>
  </sheetData>
  <mergeCells count="15">
    <mergeCell ref="E7:F7"/>
    <mergeCell ref="I7:J7"/>
    <mergeCell ref="M7:N7"/>
    <mergeCell ref="A2:N2"/>
    <mergeCell ref="A3:N3"/>
    <mergeCell ref="C6:F6"/>
    <mergeCell ref="G6:J6"/>
    <mergeCell ref="K6:M6"/>
    <mergeCell ref="E8:F8"/>
    <mergeCell ref="I8:J8"/>
    <mergeCell ref="M8:N8"/>
    <mergeCell ref="A9:B9"/>
    <mergeCell ref="E9:F9"/>
    <mergeCell ref="I9:J9"/>
    <mergeCell ref="M9:N9"/>
  </mergeCells>
  <pageMargins left="0.7" right="0.7" top="0.75" bottom="0.7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76"/>
  <sheetViews>
    <sheetView zoomScaleNormal="100" workbookViewId="0"/>
  </sheetViews>
  <sheetFormatPr defaultRowHeight="12.75" x14ac:dyDescent="0.2"/>
  <cols>
    <col min="1" max="1" width="10.7109375" style="12" customWidth="1"/>
    <col min="2" max="2" width="22.28515625" style="12" customWidth="1"/>
    <col min="3" max="3" width="18.7109375" style="12" customWidth="1"/>
    <col min="4" max="4" width="5.7109375" style="12" customWidth="1"/>
    <col min="5" max="5" width="18.140625" style="12" customWidth="1"/>
    <col min="6" max="6" width="18.7109375" style="12" customWidth="1"/>
    <col min="7" max="7" width="7.7109375" style="12" customWidth="1"/>
    <col min="8" max="8" width="18.140625" style="12" customWidth="1"/>
    <col min="9" max="9" width="9.140625" style="400"/>
    <col min="10" max="10" width="12" style="12" bestFit="1" customWidth="1"/>
    <col min="11" max="11" width="9.140625" style="12"/>
    <col min="12" max="12" width="11" style="12" bestFit="1" customWidth="1"/>
    <col min="13" max="14" width="12.28515625" style="12" bestFit="1" customWidth="1"/>
    <col min="15" max="16384" width="9.140625" style="12"/>
  </cols>
  <sheetData>
    <row r="1" spans="1:9" ht="5.0999999999999996" customHeight="1" x14ac:dyDescent="0.2">
      <c r="A1" s="665"/>
      <c r="B1" s="666"/>
      <c r="C1" s="666"/>
      <c r="D1" s="666"/>
      <c r="E1" s="666"/>
      <c r="F1" s="666"/>
      <c r="G1" s="666"/>
      <c r="H1" s="776"/>
    </row>
    <row r="2" spans="1:9" s="16" customFormat="1" ht="23.25" x14ac:dyDescent="0.35">
      <c r="A2" s="832"/>
      <c r="B2" s="833" t="s">
        <v>310</v>
      </c>
      <c r="C2" s="14"/>
      <c r="D2" s="14"/>
      <c r="E2" s="14"/>
      <c r="F2" s="14"/>
      <c r="G2" s="14"/>
      <c r="H2" s="834"/>
      <c r="I2" s="540"/>
    </row>
    <row r="3" spans="1:9" ht="20.25" x14ac:dyDescent="0.2">
      <c r="A3" s="2681" t="s">
        <v>969</v>
      </c>
      <c r="B3" s="2682"/>
      <c r="C3" s="2682"/>
      <c r="D3" s="2682"/>
      <c r="E3" s="2682"/>
      <c r="F3" s="2682"/>
      <c r="G3" s="2682"/>
      <c r="H3" s="2738"/>
    </row>
    <row r="4" spans="1:9" s="20" customFormat="1" ht="27" customHeight="1" x14ac:dyDescent="0.2">
      <c r="A4" s="78"/>
      <c r="B4" s="835" t="s">
        <v>88</v>
      </c>
      <c r="C4" s="549"/>
      <c r="D4" s="549"/>
      <c r="E4" s="549"/>
      <c r="F4" s="549"/>
      <c r="G4" s="549"/>
      <c r="H4" s="836"/>
      <c r="I4" s="400"/>
    </row>
    <row r="5" spans="1:9" s="20" customFormat="1" ht="9.9499999999999993" customHeight="1" x14ac:dyDescent="0.2">
      <c r="A5" s="116"/>
      <c r="B5" s="117"/>
      <c r="C5" s="116"/>
      <c r="D5" s="117"/>
      <c r="E5" s="117"/>
      <c r="F5" s="669"/>
      <c r="G5" s="117"/>
      <c r="H5" s="119"/>
      <c r="I5" s="400"/>
    </row>
    <row r="6" spans="1:9" s="30" customFormat="1" ht="12.75" customHeight="1" x14ac:dyDescent="0.2">
      <c r="A6" s="2744" t="s">
        <v>311</v>
      </c>
      <c r="B6" s="2743"/>
      <c r="C6" s="2744" t="s">
        <v>312</v>
      </c>
      <c r="D6" s="2749"/>
      <c r="E6" s="2794"/>
      <c r="F6" s="2742" t="s">
        <v>313</v>
      </c>
      <c r="G6" s="2749"/>
      <c r="H6" s="2743"/>
      <c r="I6" s="837"/>
    </row>
    <row r="7" spans="1:9" s="38" customFormat="1" ht="9.9499999999999993" customHeight="1" x14ac:dyDescent="0.2">
      <c r="A7" s="127"/>
      <c r="B7" s="128"/>
      <c r="C7" s="838"/>
      <c r="D7" s="130"/>
      <c r="E7" s="130"/>
      <c r="F7" s="839"/>
      <c r="G7" s="130"/>
      <c r="H7" s="789"/>
      <c r="I7" s="400"/>
    </row>
    <row r="8" spans="1:9" ht="9.9499999999999993" customHeight="1" x14ac:dyDescent="0.2">
      <c r="A8" s="132"/>
      <c r="B8" s="678"/>
      <c r="C8" s="135"/>
      <c r="D8" s="135"/>
      <c r="E8" s="136"/>
      <c r="F8" s="679"/>
      <c r="G8" s="136"/>
      <c r="H8" s="682"/>
    </row>
    <row r="9" spans="1:9" s="43" customFormat="1" ht="20.100000000000001" customHeight="1" x14ac:dyDescent="0.2">
      <c r="A9" s="840"/>
      <c r="B9" s="2313" t="s">
        <v>818</v>
      </c>
      <c r="C9" s="841">
        <f>+'S-27'!C9+'S-28'!C9</f>
        <v>42805.123949320427</v>
      </c>
      <c r="D9" s="842"/>
      <c r="E9" s="579">
        <f>C9/$C$27</f>
        <v>5.4835831117300587E-2</v>
      </c>
      <c r="F9" s="843">
        <f>+'S-27'!E9+'S-28'!F9</f>
        <v>17280390.247509845</v>
      </c>
      <c r="G9" s="844"/>
      <c r="H9" s="845">
        <f>F9/$F$27</f>
        <v>3.261026776057707E-3</v>
      </c>
      <c r="I9" s="837"/>
    </row>
    <row r="10" spans="1:9" s="43" customFormat="1" ht="20.100000000000001" customHeight="1" x14ac:dyDescent="0.2">
      <c r="A10" s="840"/>
      <c r="B10" s="683" t="s">
        <v>314</v>
      </c>
      <c r="C10" s="841">
        <f>+'S-27'!C10+'S-28'!C10</f>
        <v>105896.4007278856</v>
      </c>
      <c r="D10" s="842"/>
      <c r="E10" s="579">
        <f t="shared" ref="E10:E26" si="0">C10/$C$27</f>
        <v>0.1356593933268242</v>
      </c>
      <c r="F10" s="846">
        <f>'S-27'!E10+'S-28'!F10</f>
        <v>101425710.60389303</v>
      </c>
      <c r="G10" s="847"/>
      <c r="H10" s="845">
        <f t="shared" ref="H10:H26" si="1">F10/$F$27</f>
        <v>1.914030605342594E-2</v>
      </c>
      <c r="I10" s="837"/>
    </row>
    <row r="11" spans="1:9" s="43" customFormat="1" ht="20.100000000000001" customHeight="1" x14ac:dyDescent="0.2">
      <c r="A11" s="840"/>
      <c r="B11" s="683" t="s">
        <v>315</v>
      </c>
      <c r="C11" s="841">
        <f>+'S-27'!C11+'S-28'!C11</f>
        <v>90564.779272954547</v>
      </c>
      <c r="D11" s="842"/>
      <c r="E11" s="579">
        <f t="shared" si="0"/>
        <v>0.11601870251017422</v>
      </c>
      <c r="F11" s="846">
        <f>'S-27'!E11+'S-28'!F11</f>
        <v>136889030.758508</v>
      </c>
      <c r="G11" s="848"/>
      <c r="H11" s="845">
        <f t="shared" si="1"/>
        <v>2.583268018014865E-2</v>
      </c>
      <c r="I11" s="837"/>
    </row>
    <row r="12" spans="1:9" s="43" customFormat="1" ht="20.100000000000001" customHeight="1" x14ac:dyDescent="0.2">
      <c r="A12" s="840"/>
      <c r="B12" s="683" t="s">
        <v>316</v>
      </c>
      <c r="C12" s="841">
        <v>65398</v>
      </c>
      <c r="D12" s="842"/>
      <c r="E12" s="579">
        <f t="shared" si="0"/>
        <v>8.3778607618449796E-2</v>
      </c>
      <c r="F12" s="846">
        <f>'S-27'!E12+'S-28'!F12</f>
        <v>138576750.62666833</v>
      </c>
      <c r="G12" s="848"/>
      <c r="H12" s="845">
        <f t="shared" si="1"/>
        <v>2.6151174126276319E-2</v>
      </c>
      <c r="I12" s="837"/>
    </row>
    <row r="13" spans="1:9" s="43" customFormat="1" ht="20.100000000000001" customHeight="1" x14ac:dyDescent="0.2">
      <c r="A13" s="840"/>
      <c r="B13" s="683" t="s">
        <v>317</v>
      </c>
      <c r="C13" s="841">
        <f>+'S-27'!C13+'S-28'!C13</f>
        <v>54320.981168919621</v>
      </c>
      <c r="D13" s="842"/>
      <c r="E13" s="579">
        <f t="shared" si="0"/>
        <v>6.958830800330465E-2</v>
      </c>
      <c r="F13" s="846">
        <f>'S-27'!E13+'S-28'!F13</f>
        <v>148763293.21796733</v>
      </c>
      <c r="G13" s="848"/>
      <c r="H13" s="845">
        <f t="shared" si="1"/>
        <v>2.8073502712024846E-2</v>
      </c>
      <c r="I13" s="837"/>
    </row>
    <row r="14" spans="1:9" s="43" customFormat="1" ht="20.100000000000001" customHeight="1" x14ac:dyDescent="0.2">
      <c r="A14" s="840"/>
      <c r="B14" s="683" t="s">
        <v>318</v>
      </c>
      <c r="C14" s="841">
        <f>+'S-27'!C14+'S-28'!C14</f>
        <v>41408.991462174257</v>
      </c>
      <c r="D14" s="842"/>
      <c r="E14" s="579">
        <f t="shared" si="0"/>
        <v>5.3047304926530391E-2</v>
      </c>
      <c r="F14" s="846">
        <f>'S-27'!E14+'S-28'!F14</f>
        <v>139266762.63287172</v>
      </c>
      <c r="G14" s="848"/>
      <c r="H14" s="845">
        <f t="shared" si="1"/>
        <v>2.6281388062177145E-2</v>
      </c>
      <c r="I14" s="837"/>
    </row>
    <row r="15" spans="1:9" s="43" customFormat="1" ht="20.100000000000001" customHeight="1" x14ac:dyDescent="0.2">
      <c r="A15" s="840"/>
      <c r="B15" s="683" t="s">
        <v>319</v>
      </c>
      <c r="C15" s="841">
        <v>37362</v>
      </c>
      <c r="D15" s="842"/>
      <c r="E15" s="579">
        <f t="shared" si="0"/>
        <v>4.7862875590087173E-2</v>
      </c>
      <c r="F15" s="846">
        <f>'S-27'!E15+'S-28'!F15</f>
        <v>149021569.19031137</v>
      </c>
      <c r="G15" s="848"/>
      <c r="H15" s="845">
        <f t="shared" si="1"/>
        <v>2.8122242633367052E-2</v>
      </c>
      <c r="I15" s="837"/>
    </row>
    <row r="16" spans="1:9" s="43" customFormat="1" ht="20.100000000000001" customHeight="1" x14ac:dyDescent="0.2">
      <c r="A16" s="840"/>
      <c r="B16" s="683" t="s">
        <v>320</v>
      </c>
      <c r="C16" s="841">
        <f>+'S-27'!C16+'S-28'!C16</f>
        <v>28734.971728556462</v>
      </c>
      <c r="D16" s="842"/>
      <c r="E16" s="579">
        <f t="shared" si="0"/>
        <v>3.6811155102204653E-2</v>
      </c>
      <c r="F16" s="846">
        <f>'S-27'!E16+'S-28'!F16</f>
        <v>133052140.64643915</v>
      </c>
      <c r="G16" s="848"/>
      <c r="H16" s="845">
        <f t="shared" si="1"/>
        <v>2.5108610803645386E-2</v>
      </c>
      <c r="I16" s="837"/>
    </row>
    <row r="17" spans="1:32" s="43" customFormat="1" ht="20.100000000000001" customHeight="1" x14ac:dyDescent="0.2">
      <c r="A17" s="840"/>
      <c r="B17" s="683" t="s">
        <v>321</v>
      </c>
      <c r="C17" s="841">
        <f>+'S-27'!C17+'S-28'!C17</f>
        <v>27232.036163872282</v>
      </c>
      <c r="D17" s="842"/>
      <c r="E17" s="579">
        <f t="shared" si="0"/>
        <v>3.4885808012851932E-2</v>
      </c>
      <c r="F17" s="846">
        <f>'S-27'!E17+'S-28'!F17</f>
        <v>143073817.639788</v>
      </c>
      <c r="G17" s="848"/>
      <c r="H17" s="845">
        <f t="shared" si="1"/>
        <v>2.6999827179445782E-2</v>
      </c>
      <c r="I17" s="837"/>
    </row>
    <row r="18" spans="1:32" s="43" customFormat="1" ht="20.100000000000001" customHeight="1" x14ac:dyDescent="0.2">
      <c r="A18" s="840"/>
      <c r="B18" s="683" t="s">
        <v>322</v>
      </c>
      <c r="C18" s="841">
        <v>22457</v>
      </c>
      <c r="D18" s="842"/>
      <c r="E18" s="579">
        <f t="shared" si="0"/>
        <v>2.876871144817161E-2</v>
      </c>
      <c r="F18" s="846">
        <f>'S-27'!E18+'S-28'!F18</f>
        <v>132415390.53705402</v>
      </c>
      <c r="G18" s="848"/>
      <c r="H18" s="845">
        <f t="shared" si="1"/>
        <v>2.4988448056935321E-2</v>
      </c>
      <c r="I18" s="837"/>
    </row>
    <row r="19" spans="1:32" s="43" customFormat="1" ht="20.100000000000001" customHeight="1" x14ac:dyDescent="0.2">
      <c r="A19" s="840"/>
      <c r="B19" s="683" t="s">
        <v>323</v>
      </c>
      <c r="C19" s="841">
        <f>+'S-27'!C19+'S-28'!C19</f>
        <v>21576.954324478113</v>
      </c>
      <c r="D19" s="842"/>
      <c r="E19" s="579">
        <f t="shared" si="0"/>
        <v>2.7641322210949344E-2</v>
      </c>
      <c r="F19" s="846">
        <f>'S-27'!E19+'S-28'!F19</f>
        <v>140861310.888365</v>
      </c>
      <c r="G19" s="848"/>
      <c r="H19" s="845">
        <f t="shared" si="1"/>
        <v>2.6582299354248745E-2</v>
      </c>
      <c r="I19" s="837"/>
    </row>
    <row r="20" spans="1:32" s="43" customFormat="1" ht="20.100000000000001" customHeight="1" x14ac:dyDescent="0.2">
      <c r="A20" s="840"/>
      <c r="B20" s="683" t="s">
        <v>324</v>
      </c>
      <c r="C20" s="841">
        <f>+'S-27'!C20+'S-28'!C20</f>
        <v>18431.929896138183</v>
      </c>
      <c r="D20" s="842"/>
      <c r="E20" s="579">
        <f t="shared" si="0"/>
        <v>2.3612364635299778E-2</v>
      </c>
      <c r="F20" s="846">
        <f>'S-27'!E20+'S-28'!F20</f>
        <v>132978326.93692704</v>
      </c>
      <c r="G20" s="848"/>
      <c r="H20" s="845">
        <f t="shared" si="1"/>
        <v>2.5094681229155952E-2</v>
      </c>
      <c r="I20" s="837"/>
    </row>
    <row r="21" spans="1:32" s="43" customFormat="1" ht="20.100000000000001" customHeight="1" x14ac:dyDescent="0.2">
      <c r="A21" s="840"/>
      <c r="B21" s="683" t="s">
        <v>325</v>
      </c>
      <c r="C21" s="841">
        <f>+'S-27'!C21+'S-28'!C21</f>
        <v>44221.130208525603</v>
      </c>
      <c r="D21" s="842"/>
      <c r="E21" s="579">
        <f t="shared" si="0"/>
        <v>5.664981675562622E-2</v>
      </c>
      <c r="F21" s="846">
        <f>'S-27'!E21+'S-28'!F21</f>
        <v>370519564.54018128</v>
      </c>
      <c r="G21" s="848"/>
      <c r="H21" s="845">
        <f t="shared" si="1"/>
        <v>6.9921697583935571E-2</v>
      </c>
      <c r="I21" s="837"/>
    </row>
    <row r="22" spans="1:32" s="43" customFormat="1" ht="20.100000000000001" customHeight="1" x14ac:dyDescent="0.2">
      <c r="A22" s="840"/>
      <c r="B22" s="683" t="s">
        <v>326</v>
      </c>
      <c r="C22" s="841">
        <f>+'S-27'!C22+'S-28'!C22</f>
        <v>48029.938623636808</v>
      </c>
      <c r="D22" s="842"/>
      <c r="E22" s="579">
        <f t="shared" si="0"/>
        <v>6.1529119879627732E-2</v>
      </c>
      <c r="F22" s="846">
        <f>'S-27'!E22+'S-28'!F22</f>
        <v>516660412.27780336</v>
      </c>
      <c r="G22" s="848"/>
      <c r="H22" s="845">
        <f t="shared" si="1"/>
        <v>9.7500311881539931E-2</v>
      </c>
      <c r="I22" s="837"/>
    </row>
    <row r="23" spans="1:32" s="43" customFormat="1" ht="20.100000000000001" customHeight="1" x14ac:dyDescent="0.2">
      <c r="A23" s="840"/>
      <c r="B23" s="683" t="s">
        <v>327</v>
      </c>
      <c r="C23" s="841">
        <f>+'S-27'!C23+'S-28'!C23</f>
        <v>65041.887506158004</v>
      </c>
      <c r="D23" s="842"/>
      <c r="E23" s="579">
        <f t="shared" si="0"/>
        <v>8.3322406987090786E-2</v>
      </c>
      <c r="F23" s="846">
        <f>'S-27'!E23+'S-28'!F23</f>
        <v>991240772.73331237</v>
      </c>
      <c r="G23" s="848"/>
      <c r="H23" s="845">
        <f t="shared" si="1"/>
        <v>0.18705958922827401</v>
      </c>
      <c r="I23" s="837"/>
    </row>
    <row r="24" spans="1:32" s="43" customFormat="1" ht="20.100000000000001" customHeight="1" x14ac:dyDescent="0.2">
      <c r="A24" s="840"/>
      <c r="B24" s="683" t="s">
        <v>328</v>
      </c>
      <c r="C24" s="841">
        <f>+'S-27'!C24+'S-28'!C24</f>
        <v>37264.316299265629</v>
      </c>
      <c r="D24" s="842"/>
      <c r="E24" s="579">
        <f t="shared" si="0"/>
        <v>4.7737737138841836E-2</v>
      </c>
      <c r="F24" s="846">
        <f>'S-27'!E24+'S-28'!F24</f>
        <v>779075973.80779815</v>
      </c>
      <c r="G24" s="848"/>
      <c r="H24" s="845">
        <f t="shared" si="1"/>
        <v>0.14702142571904989</v>
      </c>
      <c r="I24" s="837"/>
    </row>
    <row r="25" spans="1:32" s="43" customFormat="1" ht="20.100000000000001" customHeight="1" x14ac:dyDescent="0.2">
      <c r="A25" s="840"/>
      <c r="B25" s="683" t="s">
        <v>329</v>
      </c>
      <c r="C25" s="841">
        <f>+'S-27'!C25+'S-28'!C25</f>
        <v>14195.835381758052</v>
      </c>
      <c r="D25" s="842"/>
      <c r="E25" s="579">
        <f t="shared" si="0"/>
        <v>1.8185683388856146E-2</v>
      </c>
      <c r="F25" s="846">
        <f>'S-27'!E25+'S-28'!F25</f>
        <v>382509046.19224727</v>
      </c>
      <c r="G25" s="848"/>
      <c r="H25" s="845">
        <f t="shared" si="1"/>
        <v>7.2184263425240799E-2</v>
      </c>
      <c r="I25" s="837"/>
    </row>
    <row r="26" spans="1:32" s="43" customFormat="1" ht="20.100000000000001" customHeight="1" x14ac:dyDescent="0.2">
      <c r="A26" s="840"/>
      <c r="B26" s="683" t="s">
        <v>330</v>
      </c>
      <c r="C26" s="841">
        <f>+'S-27'!C26+'S-28'!C26</f>
        <v>15661.526071110782</v>
      </c>
      <c r="D26" s="842"/>
      <c r="E26" s="579">
        <f t="shared" si="0"/>
        <v>2.0063317646070396E-2</v>
      </c>
      <c r="F26" s="846">
        <f>'S-27'!E26+'S-28'!F26</f>
        <v>745453937.52235579</v>
      </c>
      <c r="G26" s="848"/>
      <c r="H26" s="845">
        <f t="shared" si="1"/>
        <v>0.14067652499505082</v>
      </c>
      <c r="I26" s="837"/>
    </row>
    <row r="27" spans="1:32" s="43" customFormat="1" ht="20.100000000000001" customHeight="1" x14ac:dyDescent="0.2">
      <c r="A27" s="840"/>
      <c r="B27" s="683" t="s">
        <v>119</v>
      </c>
      <c r="C27" s="841">
        <v>780605</v>
      </c>
      <c r="D27" s="842"/>
      <c r="E27" s="579">
        <v>1</v>
      </c>
      <c r="F27" s="843">
        <f>SUM(F9:F26)</f>
        <v>5299064201.0000019</v>
      </c>
      <c r="G27" s="844"/>
      <c r="H27" s="845">
        <f t="shared" ref="H27" si="2">F27/$F$27</f>
        <v>1</v>
      </c>
      <c r="I27" s="837"/>
    </row>
    <row r="28" spans="1:32" ht="5.0999999999999996" customHeight="1" x14ac:dyDescent="0.2">
      <c r="A28" s="151"/>
      <c r="B28" s="849"/>
      <c r="C28" s="154"/>
      <c r="D28" s="154"/>
      <c r="E28" s="155"/>
      <c r="F28" s="704"/>
      <c r="G28" s="155"/>
      <c r="H28" s="711"/>
    </row>
    <row r="29" spans="1:32" ht="5.0999999999999996" customHeight="1" x14ac:dyDescent="0.2">
      <c r="A29" s="157"/>
      <c r="B29" s="157"/>
      <c r="C29" s="64"/>
      <c r="D29" s="64"/>
      <c r="E29" s="160"/>
      <c r="F29" s="160"/>
      <c r="G29" s="160"/>
      <c r="H29" s="160"/>
    </row>
    <row r="30" spans="1:32" ht="9.9499999999999993" customHeight="1" x14ac:dyDescent="0.2">
      <c r="A30" s="113" t="s">
        <v>284</v>
      </c>
      <c r="C30" s="664"/>
      <c r="D30" s="664"/>
      <c r="I30" s="12"/>
      <c r="K30"/>
      <c r="L30"/>
      <c r="M30"/>
      <c r="N30"/>
      <c r="O30"/>
      <c r="P30"/>
      <c r="Q30"/>
      <c r="R30"/>
      <c r="S30"/>
      <c r="T30"/>
      <c r="U30"/>
      <c r="V30"/>
      <c r="W30"/>
      <c r="X30"/>
      <c r="Y30"/>
      <c r="Z30"/>
      <c r="AA30"/>
      <c r="AB30"/>
      <c r="AC30"/>
      <c r="AD30"/>
      <c r="AE30"/>
      <c r="AF30"/>
    </row>
    <row r="31" spans="1:32" ht="9.9499999999999993" customHeight="1" x14ac:dyDescent="0.2">
      <c r="A31" s="113" t="s">
        <v>131</v>
      </c>
      <c r="C31" s="113"/>
      <c r="D31" s="113"/>
      <c r="E31" s="113"/>
      <c r="F31" s="113"/>
      <c r="G31" s="113"/>
      <c r="H31" s="113"/>
      <c r="I31" s="12"/>
      <c r="K31"/>
      <c r="L31"/>
      <c r="M31"/>
      <c r="N31"/>
      <c r="O31"/>
      <c r="P31"/>
      <c r="Q31"/>
      <c r="R31"/>
      <c r="S31"/>
      <c r="T31"/>
      <c r="U31"/>
      <c r="V31"/>
      <c r="W31"/>
      <c r="X31"/>
      <c r="Y31"/>
      <c r="Z31"/>
      <c r="AA31"/>
      <c r="AB31"/>
      <c r="AC31"/>
      <c r="AD31"/>
      <c r="AE31"/>
      <c r="AF31"/>
    </row>
    <row r="32" spans="1:32" s="16" customFormat="1" ht="9.9499999999999993" customHeight="1" x14ac:dyDescent="0.2">
      <c r="A32" s="113" t="s">
        <v>305</v>
      </c>
      <c r="B32" s="63"/>
      <c r="C32" s="64"/>
      <c r="D32" s="64"/>
      <c r="E32" s="64"/>
      <c r="F32" s="850"/>
      <c r="G32" s="850"/>
      <c r="H32" s="165"/>
      <c r="I32" s="540"/>
    </row>
    <row r="33" spans="1:9" s="16" customFormat="1" x14ac:dyDescent="0.2">
      <c r="A33" s="164"/>
      <c r="B33" s="164"/>
      <c r="C33" s="165"/>
      <c r="D33" s="165"/>
      <c r="E33" s="165"/>
      <c r="F33" s="12"/>
      <c r="G33" s="12"/>
      <c r="H33" s="12"/>
      <c r="I33" s="540"/>
    </row>
    <row r="34" spans="1:9" x14ac:dyDescent="0.2">
      <c r="H34" s="851"/>
    </row>
    <row r="35" spans="1:9" x14ac:dyDescent="0.2">
      <c r="C35" s="852"/>
      <c r="D35" s="852"/>
      <c r="H35" s="851" t="s">
        <v>86</v>
      </c>
    </row>
    <row r="36" spans="1:9" x14ac:dyDescent="0.2">
      <c r="E36" s="851" t="s">
        <v>86</v>
      </c>
      <c r="F36" s="249" t="s">
        <v>86</v>
      </c>
      <c r="H36" s="851" t="s">
        <v>86</v>
      </c>
    </row>
    <row r="38" spans="1:9" x14ac:dyDescent="0.2">
      <c r="E38" s="851"/>
    </row>
    <row r="39" spans="1:9" x14ac:dyDescent="0.2">
      <c r="C39" s="812"/>
      <c r="D39" s="812"/>
      <c r="E39" s="853"/>
      <c r="F39" s="812"/>
      <c r="G39" s="812"/>
      <c r="H39" s="853"/>
    </row>
    <row r="47" spans="1:9" x14ac:dyDescent="0.2">
      <c r="A47" s="400"/>
      <c r="I47" s="12"/>
    </row>
    <row r="48" spans="1:9" x14ac:dyDescent="0.2">
      <c r="A48" s="400"/>
      <c r="I48" s="12"/>
    </row>
    <row r="49" spans="1:9" x14ac:dyDescent="0.2">
      <c r="A49" s="400"/>
      <c r="I49" s="12"/>
    </row>
    <row r="50" spans="1:9" x14ac:dyDescent="0.2">
      <c r="A50" s="400"/>
      <c r="I50" s="12"/>
    </row>
    <row r="51" spans="1:9" x14ac:dyDescent="0.2">
      <c r="A51" s="400"/>
      <c r="I51" s="12"/>
    </row>
    <row r="52" spans="1:9" x14ac:dyDescent="0.2">
      <c r="A52" s="400"/>
      <c r="I52" s="12"/>
    </row>
    <row r="53" spans="1:9" x14ac:dyDescent="0.2">
      <c r="A53" s="400"/>
      <c r="I53" s="12"/>
    </row>
    <row r="54" spans="1:9" x14ac:dyDescent="0.2">
      <c r="A54" s="400"/>
      <c r="I54" s="12"/>
    </row>
    <row r="55" spans="1:9" x14ac:dyDescent="0.2">
      <c r="A55" s="400"/>
      <c r="I55" s="12"/>
    </row>
    <row r="56" spans="1:9" x14ac:dyDescent="0.2">
      <c r="A56" s="400"/>
      <c r="I56" s="12"/>
    </row>
    <row r="57" spans="1:9" x14ac:dyDescent="0.2">
      <c r="A57" s="400"/>
      <c r="I57" s="12"/>
    </row>
    <row r="58" spans="1:9" x14ac:dyDescent="0.2">
      <c r="A58" s="400"/>
      <c r="I58" s="12"/>
    </row>
    <row r="59" spans="1:9" x14ac:dyDescent="0.2">
      <c r="A59" s="400"/>
      <c r="I59" s="12"/>
    </row>
    <row r="60" spans="1:9" x14ac:dyDescent="0.2">
      <c r="A60" s="400"/>
      <c r="I60" s="12"/>
    </row>
    <row r="61" spans="1:9" x14ac:dyDescent="0.2">
      <c r="A61" s="400"/>
      <c r="I61" s="12"/>
    </row>
    <row r="62" spans="1:9" x14ac:dyDescent="0.2">
      <c r="A62" s="400"/>
      <c r="I62" s="12"/>
    </row>
    <row r="63" spans="1:9" x14ac:dyDescent="0.2">
      <c r="A63" s="400"/>
      <c r="I63" s="12"/>
    </row>
    <row r="64" spans="1:9" x14ac:dyDescent="0.2">
      <c r="A64" s="400"/>
      <c r="I64" s="12"/>
    </row>
    <row r="65" spans="1:9" x14ac:dyDescent="0.2">
      <c r="A65" s="400"/>
      <c r="I65" s="12"/>
    </row>
    <row r="66" spans="1:9" x14ac:dyDescent="0.2">
      <c r="A66" s="400"/>
      <c r="I66" s="12"/>
    </row>
    <row r="67" spans="1:9" x14ac:dyDescent="0.2">
      <c r="A67" s="400"/>
      <c r="I67" s="12"/>
    </row>
    <row r="68" spans="1:9" x14ac:dyDescent="0.2">
      <c r="A68" s="400"/>
      <c r="I68" s="12"/>
    </row>
    <row r="69" spans="1:9" x14ac:dyDescent="0.2">
      <c r="A69" s="400"/>
      <c r="I69" s="12"/>
    </row>
    <row r="70" spans="1:9" x14ac:dyDescent="0.2">
      <c r="A70" s="400"/>
      <c r="I70" s="12"/>
    </row>
    <row r="71" spans="1:9" x14ac:dyDescent="0.2">
      <c r="A71" s="400"/>
      <c r="I71" s="12"/>
    </row>
    <row r="72" spans="1:9" x14ac:dyDescent="0.2">
      <c r="A72" s="400"/>
      <c r="I72" s="12"/>
    </row>
    <row r="73" spans="1:9" x14ac:dyDescent="0.2">
      <c r="A73" s="400"/>
      <c r="I73" s="12"/>
    </row>
    <row r="74" spans="1:9" x14ac:dyDescent="0.2">
      <c r="A74" s="400"/>
      <c r="I74" s="12"/>
    </row>
    <row r="75" spans="1:9" x14ac:dyDescent="0.2">
      <c r="A75" s="400"/>
      <c r="I75" s="12"/>
    </row>
    <row r="76" spans="1:9" x14ac:dyDescent="0.2">
      <c r="A76" s="400"/>
      <c r="I76" s="12"/>
    </row>
  </sheetData>
  <mergeCells count="4">
    <mergeCell ref="A3:H3"/>
    <mergeCell ref="A6:B6"/>
    <mergeCell ref="C6:E6"/>
    <mergeCell ref="F6:H6"/>
  </mergeCells>
  <pageMargins left="0.7" right="0.7" top="0.75" bottom="0.75" header="0.3" footer="0.3"/>
  <pageSetup scale="96" orientation="landscape" r:id="rId1"/>
  <rowBreaks count="1" manualBreakCount="1">
    <brk id="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74"/>
  <sheetViews>
    <sheetView zoomScaleNormal="100" workbookViewId="0"/>
  </sheetViews>
  <sheetFormatPr defaultRowHeight="12.75" x14ac:dyDescent="0.2"/>
  <cols>
    <col min="1" max="1" width="10.7109375" style="12" customWidth="1"/>
    <col min="2" max="2" width="22.28515625" style="12" customWidth="1"/>
    <col min="3" max="3" width="23.7109375" style="870" customWidth="1"/>
    <col min="4" max="4" width="18.140625" style="12" customWidth="1"/>
    <col min="5" max="5" width="18.7109375" style="12" customWidth="1"/>
    <col min="6" max="6" width="7.7109375" style="12" customWidth="1"/>
    <col min="7" max="7" width="18.140625" style="12" customWidth="1"/>
    <col min="9" max="9" width="21.42578125" customWidth="1"/>
    <col min="11" max="12" width="17" bestFit="1" customWidth="1"/>
    <col min="13" max="13" width="11" bestFit="1" customWidth="1"/>
  </cols>
  <sheetData>
    <row r="1" spans="1:12" s="12" customFormat="1" x14ac:dyDescent="0.2">
      <c r="A1" s="665"/>
      <c r="B1" s="666"/>
      <c r="C1" s="854"/>
      <c r="D1" s="666"/>
      <c r="E1" s="666"/>
      <c r="F1" s="666"/>
      <c r="G1" s="776"/>
      <c r="H1" s="400"/>
    </row>
    <row r="2" spans="1:12" s="16" customFormat="1" ht="20.25" customHeight="1" x14ac:dyDescent="0.35">
      <c r="A2" s="2679" t="s">
        <v>331</v>
      </c>
      <c r="B2" s="2680"/>
      <c r="C2" s="2680"/>
      <c r="D2" s="2680"/>
      <c r="E2" s="2680"/>
      <c r="F2" s="2680"/>
      <c r="G2" s="2773"/>
      <c r="H2" s="540"/>
    </row>
    <row r="3" spans="1:12" s="12" customFormat="1" ht="20.25" x14ac:dyDescent="0.2">
      <c r="A3" s="2681" t="s">
        <v>967</v>
      </c>
      <c r="B3" s="2682"/>
      <c r="C3" s="2682"/>
      <c r="D3" s="2682"/>
      <c r="E3" s="2682"/>
      <c r="F3" s="2682"/>
      <c r="G3" s="2738"/>
      <c r="H3" s="400"/>
    </row>
    <row r="4" spans="1:12" s="20" customFormat="1" ht="20.25" x14ac:dyDescent="0.2">
      <c r="A4" s="2791" t="s">
        <v>88</v>
      </c>
      <c r="B4" s="2792"/>
      <c r="C4" s="2792"/>
      <c r="D4" s="2792"/>
      <c r="E4" s="2792"/>
      <c r="F4" s="2792"/>
      <c r="G4" s="2793"/>
      <c r="H4" s="400"/>
    </row>
    <row r="5" spans="1:12" s="20" customFormat="1" x14ac:dyDescent="0.2">
      <c r="A5" s="116"/>
      <c r="B5" s="117"/>
      <c r="C5" s="855"/>
      <c r="D5" s="117"/>
      <c r="E5" s="669"/>
      <c r="F5" s="117"/>
      <c r="G5" s="119"/>
      <c r="H5" s="400"/>
    </row>
    <row r="6" spans="1:12" s="30" customFormat="1" x14ac:dyDescent="0.2">
      <c r="A6" s="2744" t="s">
        <v>311</v>
      </c>
      <c r="B6" s="2743"/>
      <c r="C6" s="2744" t="s">
        <v>332</v>
      </c>
      <c r="D6" s="2794"/>
      <c r="E6" s="2742" t="s">
        <v>313</v>
      </c>
      <c r="F6" s="2749"/>
      <c r="G6" s="2743"/>
      <c r="H6" s="837"/>
    </row>
    <row r="7" spans="1:12" s="38" customFormat="1" x14ac:dyDescent="0.2">
      <c r="A7" s="127"/>
      <c r="B7" s="128"/>
      <c r="C7" s="856"/>
      <c r="D7" s="130"/>
      <c r="E7" s="839"/>
      <c r="F7" s="130"/>
      <c r="G7" s="789"/>
      <c r="H7" s="400"/>
    </row>
    <row r="8" spans="1:12" s="12" customFormat="1" x14ac:dyDescent="0.2">
      <c r="A8" s="132"/>
      <c r="B8" s="678"/>
      <c r="C8" s="857"/>
      <c r="D8" s="136"/>
      <c r="E8" s="679"/>
      <c r="F8" s="136"/>
      <c r="G8" s="682"/>
      <c r="H8" s="400"/>
    </row>
    <row r="9" spans="1:12" s="43" customFormat="1" ht="19.5" customHeight="1" x14ac:dyDescent="0.2">
      <c r="A9" s="840"/>
      <c r="B9" s="2313" t="s">
        <v>818</v>
      </c>
      <c r="C9" s="858">
        <v>31960.006536713161</v>
      </c>
      <c r="D9" s="579">
        <f>C9/$C$27</f>
        <v>4.84912087733924E-2</v>
      </c>
      <c r="E9" s="843">
        <v>13206097.610903766</v>
      </c>
      <c r="F9" s="844"/>
      <c r="G9" s="845">
        <f>E9/$E$27</f>
        <v>2.7010658640821239E-3</v>
      </c>
      <c r="H9" s="837"/>
      <c r="I9" s="761"/>
      <c r="K9" s="859"/>
      <c r="L9" s="860"/>
    </row>
    <row r="10" spans="1:12" s="43" customFormat="1" ht="19.5" customHeight="1" x14ac:dyDescent="0.2">
      <c r="A10" s="840"/>
      <c r="B10" s="683" t="s">
        <v>314</v>
      </c>
      <c r="C10" s="861">
        <v>74215.620688601673</v>
      </c>
      <c r="D10" s="579">
        <f t="shared" ref="D10:D26" si="0">C10/$C$27</f>
        <v>0.11260339239680248</v>
      </c>
      <c r="E10" s="862">
        <v>69921903.133323401</v>
      </c>
      <c r="F10" s="847"/>
      <c r="G10" s="845">
        <f t="shared" ref="G10:G26" si="1">E10/$E$27</f>
        <v>1.4301247141255359E-2</v>
      </c>
      <c r="H10" s="837"/>
      <c r="I10" s="761"/>
      <c r="K10" s="859"/>
      <c r="L10" s="860"/>
    </row>
    <row r="11" spans="1:12" s="43" customFormat="1" ht="19.5" customHeight="1" x14ac:dyDescent="0.2">
      <c r="A11" s="840"/>
      <c r="B11" s="683" t="s">
        <v>315</v>
      </c>
      <c r="C11" s="861">
        <v>69326.67276208273</v>
      </c>
      <c r="D11" s="579">
        <f t="shared" si="0"/>
        <v>0.1051856531571454</v>
      </c>
      <c r="E11" s="863">
        <v>105151384.3795467</v>
      </c>
      <c r="F11" s="848"/>
      <c r="G11" s="845">
        <f t="shared" si="1"/>
        <v>2.1506793549221293E-2</v>
      </c>
      <c r="H11" s="837"/>
      <c r="I11" s="761"/>
      <c r="K11" s="859"/>
      <c r="L11" s="860"/>
    </row>
    <row r="12" spans="1:12" s="43" customFormat="1" ht="19.5" customHeight="1" x14ac:dyDescent="0.2">
      <c r="A12" s="840"/>
      <c r="B12" s="683" t="s">
        <v>316</v>
      </c>
      <c r="C12" s="861">
        <v>53966.234337666108</v>
      </c>
      <c r="D12" s="579">
        <f t="shared" si="0"/>
        <v>8.1880081375312247E-2</v>
      </c>
      <c r="E12" s="863">
        <v>114443425.65635362</v>
      </c>
      <c r="F12" s="848"/>
      <c r="G12" s="845">
        <f t="shared" si="1"/>
        <v>2.3407310737561811E-2</v>
      </c>
      <c r="H12" s="837"/>
      <c r="I12" s="761"/>
      <c r="K12" s="859"/>
      <c r="L12" s="860"/>
    </row>
    <row r="13" spans="1:12" s="43" customFormat="1" ht="19.5" customHeight="1" x14ac:dyDescent="0.2">
      <c r="A13" s="840"/>
      <c r="B13" s="683" t="s">
        <v>317</v>
      </c>
      <c r="C13" s="861">
        <v>45855.747960380009</v>
      </c>
      <c r="D13" s="579">
        <f t="shared" si="0"/>
        <v>6.9574474124482769E-2</v>
      </c>
      <c r="E13" s="863">
        <v>125269953.74896528</v>
      </c>
      <c r="F13" s="848"/>
      <c r="G13" s="845">
        <f t="shared" si="1"/>
        <v>2.5621679154264602E-2</v>
      </c>
      <c r="H13" s="837"/>
      <c r="I13" s="761"/>
      <c r="K13" s="859"/>
      <c r="L13" s="860"/>
    </row>
    <row r="14" spans="1:12" s="43" customFormat="1" ht="19.5" customHeight="1" x14ac:dyDescent="0.2">
      <c r="A14" s="840"/>
      <c r="B14" s="683" t="s">
        <v>318</v>
      </c>
      <c r="C14" s="861">
        <v>34824.810779020903</v>
      </c>
      <c r="D14" s="579">
        <f t="shared" si="0"/>
        <v>5.2837823047362183E-2</v>
      </c>
      <c r="E14" s="863">
        <v>116975543.87829566</v>
      </c>
      <c r="F14" s="848"/>
      <c r="G14" s="845">
        <f t="shared" si="1"/>
        <v>2.3925209233742917E-2</v>
      </c>
      <c r="H14" s="837"/>
      <c r="I14" s="761"/>
      <c r="K14" s="859"/>
      <c r="L14" s="860"/>
    </row>
    <row r="15" spans="1:12" s="43" customFormat="1" ht="19.5" customHeight="1" x14ac:dyDescent="0.2">
      <c r="A15" s="840"/>
      <c r="B15" s="683" t="s">
        <v>319</v>
      </c>
      <c r="C15" s="861">
        <v>32034.400000000001</v>
      </c>
      <c r="D15" s="579">
        <f t="shared" si="0"/>
        <v>4.8604081996852913E-2</v>
      </c>
      <c r="E15" s="863">
        <v>127886229.83899869</v>
      </c>
      <c r="F15" s="848"/>
      <c r="G15" s="845">
        <f t="shared" si="1"/>
        <v>2.6156790603991335E-2</v>
      </c>
      <c r="H15" s="837"/>
      <c r="I15" s="761"/>
      <c r="K15" s="859"/>
      <c r="L15" s="860"/>
    </row>
    <row r="16" spans="1:12" s="43" customFormat="1" ht="19.5" customHeight="1" x14ac:dyDescent="0.2">
      <c r="A16" s="840"/>
      <c r="B16" s="683" t="s">
        <v>320</v>
      </c>
      <c r="C16" s="861">
        <v>25037.971728556462</v>
      </c>
      <c r="D16" s="579">
        <f t="shared" si="0"/>
        <v>3.7988775532853535E-2</v>
      </c>
      <c r="E16" s="863">
        <v>115965951.96469894</v>
      </c>
      <c r="F16" s="848"/>
      <c r="G16" s="845">
        <f t="shared" si="1"/>
        <v>2.3718715662756594E-2</v>
      </c>
      <c r="H16" s="837"/>
      <c r="I16" s="761"/>
      <c r="K16" s="859"/>
      <c r="L16" s="860"/>
    </row>
    <row r="17" spans="1:33" s="43" customFormat="1" ht="19.5" customHeight="1" x14ac:dyDescent="0.2">
      <c r="A17" s="840"/>
      <c r="B17" s="683" t="s">
        <v>321</v>
      </c>
      <c r="C17" s="861">
        <v>24227.121828548443</v>
      </c>
      <c r="D17" s="579">
        <f t="shared" si="0"/>
        <v>3.6758516341886024E-2</v>
      </c>
      <c r="E17" s="863">
        <v>127484679.56572112</v>
      </c>
      <c r="F17" s="848"/>
      <c r="G17" s="845">
        <f t="shared" si="1"/>
        <v>2.6074660835772194E-2</v>
      </c>
      <c r="H17" s="837"/>
      <c r="I17" s="761"/>
      <c r="K17" s="859"/>
      <c r="L17" s="860"/>
    </row>
    <row r="18" spans="1:33" s="43" customFormat="1" ht="19.5" customHeight="1" x14ac:dyDescent="0.2">
      <c r="A18" s="840"/>
      <c r="B18" s="683" t="s">
        <v>322</v>
      </c>
      <c r="C18" s="861">
        <v>20052.636007551271</v>
      </c>
      <c r="D18" s="579">
        <f t="shared" si="0"/>
        <v>3.0424792247211348E-2</v>
      </c>
      <c r="E18" s="863">
        <v>118489719.75205059</v>
      </c>
      <c r="F18" s="848"/>
      <c r="G18" s="845">
        <f t="shared" si="1"/>
        <v>2.4234906230184872E-2</v>
      </c>
      <c r="H18" s="837"/>
      <c r="I18" s="761"/>
      <c r="K18" s="859"/>
      <c r="L18" s="860"/>
    </row>
    <row r="19" spans="1:33" s="43" customFormat="1" ht="19.5" customHeight="1" x14ac:dyDescent="0.2">
      <c r="A19" s="840"/>
      <c r="B19" s="683" t="s">
        <v>323</v>
      </c>
      <c r="C19" s="861">
        <v>19493.189324089857</v>
      </c>
      <c r="D19" s="579">
        <f t="shared" si="0"/>
        <v>2.9575973712266852E-2</v>
      </c>
      <c r="E19" s="863">
        <v>127521242.93435767</v>
      </c>
      <c r="F19" s="848"/>
      <c r="G19" s="845">
        <f t="shared" si="1"/>
        <v>2.608213920446292E-2</v>
      </c>
      <c r="H19" s="837"/>
      <c r="I19" s="761"/>
      <c r="K19" s="859"/>
      <c r="L19" s="860"/>
    </row>
    <row r="20" spans="1:33" s="43" customFormat="1" ht="19.5" customHeight="1" x14ac:dyDescent="0.2">
      <c r="A20" s="840"/>
      <c r="B20" s="683" t="s">
        <v>324</v>
      </c>
      <c r="C20" s="861">
        <v>16728.747630680162</v>
      </c>
      <c r="D20" s="579">
        <f t="shared" si="0"/>
        <v>2.5381634166590835E-2</v>
      </c>
      <c r="E20" s="863">
        <v>121063963.2335851</v>
      </c>
      <c r="F20" s="848"/>
      <c r="G20" s="845">
        <f t="shared" si="1"/>
        <v>2.4761420678182575E-2</v>
      </c>
      <c r="H20" s="837"/>
      <c r="I20" s="761"/>
      <c r="K20" s="859"/>
      <c r="L20" s="860"/>
    </row>
    <row r="21" spans="1:33" s="43" customFormat="1" ht="19.5" customHeight="1" x14ac:dyDescent="0.2">
      <c r="A21" s="840"/>
      <c r="B21" s="683" t="s">
        <v>325</v>
      </c>
      <c r="C21" s="861">
        <v>40406.359661796698</v>
      </c>
      <c r="D21" s="579">
        <f t="shared" si="0"/>
        <v>6.1306408679304016E-2</v>
      </c>
      <c r="E21" s="863">
        <v>339512141.18600065</v>
      </c>
      <c r="F21" s="848"/>
      <c r="G21" s="845">
        <f t="shared" si="1"/>
        <v>6.9441002332268728E-2</v>
      </c>
      <c r="H21" s="837"/>
      <c r="I21" s="761"/>
      <c r="K21" s="859"/>
      <c r="L21" s="860"/>
    </row>
    <row r="22" spans="1:33" s="43" customFormat="1" ht="19.5" customHeight="1" x14ac:dyDescent="0.2">
      <c r="A22" s="840"/>
      <c r="B22" s="683" t="s">
        <v>326</v>
      </c>
      <c r="C22" s="861">
        <v>44191.319550437074</v>
      </c>
      <c r="D22" s="579">
        <f t="shared" si="0"/>
        <v>6.7049125907729587E-2</v>
      </c>
      <c r="E22" s="863">
        <v>476616799.09079427</v>
      </c>
      <c r="F22" s="848"/>
      <c r="G22" s="845">
        <f t="shared" si="1"/>
        <v>9.7483253887908378E-2</v>
      </c>
      <c r="H22" s="837"/>
      <c r="I22" s="761"/>
      <c r="K22" s="859"/>
      <c r="L22" s="860"/>
    </row>
    <row r="23" spans="1:33" s="43" customFormat="1" ht="19.5" customHeight="1" x14ac:dyDescent="0.2">
      <c r="A23" s="840"/>
      <c r="B23" s="683" t="s">
        <v>327</v>
      </c>
      <c r="C23" s="861">
        <v>61827.304875611502</v>
      </c>
      <c r="D23" s="579">
        <f t="shared" si="0"/>
        <v>9.3807263311273051E-2</v>
      </c>
      <c r="E23" s="863">
        <v>944907121.46674883</v>
      </c>
      <c r="F23" s="848"/>
      <c r="G23" s="845">
        <f t="shared" si="1"/>
        <v>0.19326347916848929</v>
      </c>
      <c r="H23" s="837"/>
      <c r="I23" s="761"/>
      <c r="K23" s="859"/>
      <c r="L23" s="860"/>
    </row>
    <row r="24" spans="1:33" s="43" customFormat="1" ht="19.5" customHeight="1" x14ac:dyDescent="0.2">
      <c r="A24" s="840"/>
      <c r="B24" s="683" t="s">
        <v>328</v>
      </c>
      <c r="C24" s="861">
        <v>36239.823349623141</v>
      </c>
      <c r="D24" s="579">
        <f t="shared" si="0"/>
        <v>5.4984745949246683E-2</v>
      </c>
      <c r="E24" s="863">
        <v>757631922.15305114</v>
      </c>
      <c r="F24" s="848"/>
      <c r="G24" s="845">
        <f t="shared" si="1"/>
        <v>0.15495976046526314</v>
      </c>
      <c r="H24" s="837" t="s">
        <v>86</v>
      </c>
      <c r="I24" s="761"/>
      <c r="K24" s="859"/>
      <c r="L24" s="860"/>
    </row>
    <row r="25" spans="1:33" s="43" customFormat="1" ht="19.5" customHeight="1" x14ac:dyDescent="0.2">
      <c r="A25" s="840"/>
      <c r="B25" s="683" t="s">
        <v>329</v>
      </c>
      <c r="C25" s="861">
        <v>13714.890097929765</v>
      </c>
      <c r="D25" s="579">
        <f t="shared" si="0"/>
        <v>2.0808869306046137E-2</v>
      </c>
      <c r="E25" s="863">
        <v>369429875.69567955</v>
      </c>
      <c r="F25" s="848"/>
      <c r="G25" s="845">
        <f t="shared" si="1"/>
        <v>7.556012804189878E-2</v>
      </c>
      <c r="H25" s="837"/>
      <c r="I25" s="761"/>
      <c r="K25" s="859"/>
      <c r="L25" s="860"/>
    </row>
    <row r="26" spans="1:33" s="43" customFormat="1" ht="19.5" customHeight="1" x14ac:dyDescent="0.2">
      <c r="A26" s="840"/>
      <c r="B26" s="683" t="s">
        <v>330</v>
      </c>
      <c r="C26" s="861">
        <v>14985.817821104099</v>
      </c>
      <c r="D26" s="579">
        <f t="shared" si="0"/>
        <v>2.2737179974241545E-2</v>
      </c>
      <c r="E26" s="863">
        <v>717739218.75842404</v>
      </c>
      <c r="F26" s="848"/>
      <c r="G26" s="845">
        <f t="shared" si="1"/>
        <v>0.14680043720869315</v>
      </c>
      <c r="H26" s="837"/>
      <c r="I26" s="761"/>
      <c r="K26" s="859"/>
      <c r="L26" s="860"/>
    </row>
    <row r="27" spans="1:33" s="43" customFormat="1" ht="19.5" customHeight="1" x14ac:dyDescent="0.2">
      <c r="A27" s="840"/>
      <c r="B27" s="683" t="s">
        <v>119</v>
      </c>
      <c r="C27" s="858">
        <f>SUM(C9:C26)</f>
        <v>659088.67494039307</v>
      </c>
      <c r="D27" s="579">
        <v>1</v>
      </c>
      <c r="E27" s="843">
        <f>SUM(E9:E26)</f>
        <v>4889217174.0474987</v>
      </c>
      <c r="F27" s="844"/>
      <c r="G27" s="845">
        <f t="shared" ref="G27" si="2">E27/$E$27</f>
        <v>1</v>
      </c>
      <c r="H27" s="837"/>
      <c r="I27" s="828"/>
      <c r="J27" s="828"/>
      <c r="K27" s="859"/>
      <c r="L27" s="860"/>
    </row>
    <row r="28" spans="1:33" s="12" customFormat="1" x14ac:dyDescent="0.2">
      <c r="A28" s="151"/>
      <c r="B28" s="849"/>
      <c r="C28" s="864"/>
      <c r="D28" s="155"/>
      <c r="E28" s="704"/>
      <c r="F28" s="155"/>
      <c r="G28" s="711"/>
      <c r="H28" s="400"/>
    </row>
    <row r="29" spans="1:33" s="12" customFormat="1" x14ac:dyDescent="0.2">
      <c r="A29" s="157"/>
      <c r="B29" s="157"/>
      <c r="C29" s="865"/>
      <c r="D29" s="160"/>
      <c r="E29" s="160"/>
      <c r="F29" s="160"/>
      <c r="G29" s="160"/>
      <c r="H29" s="400"/>
      <c r="L29" s="866"/>
    </row>
    <row r="30" spans="1:33" s="12" customFormat="1" x14ac:dyDescent="0.2">
      <c r="A30" s="113" t="s">
        <v>284</v>
      </c>
      <c r="C30" s="867"/>
      <c r="L30"/>
      <c r="M30"/>
      <c r="N30"/>
      <c r="O30"/>
      <c r="P30"/>
      <c r="Q30"/>
      <c r="R30"/>
      <c r="S30"/>
      <c r="T30"/>
      <c r="U30"/>
      <c r="V30"/>
      <c r="W30"/>
      <c r="X30"/>
      <c r="Y30"/>
      <c r="Z30"/>
      <c r="AA30"/>
      <c r="AB30"/>
      <c r="AC30"/>
      <c r="AD30"/>
      <c r="AE30"/>
      <c r="AF30"/>
      <c r="AG30"/>
    </row>
    <row r="31" spans="1:33" s="12" customFormat="1" x14ac:dyDescent="0.2">
      <c r="A31" s="113" t="s">
        <v>131</v>
      </c>
      <c r="C31" s="867"/>
      <c r="L31"/>
      <c r="M31"/>
      <c r="N31"/>
      <c r="O31"/>
      <c r="P31"/>
      <c r="Q31"/>
      <c r="R31"/>
      <c r="S31"/>
      <c r="T31"/>
      <c r="U31"/>
      <c r="V31"/>
      <c r="W31"/>
      <c r="X31"/>
      <c r="Y31"/>
      <c r="Z31"/>
      <c r="AA31"/>
      <c r="AB31"/>
      <c r="AC31"/>
      <c r="AD31"/>
      <c r="AE31"/>
      <c r="AF31"/>
      <c r="AG31"/>
    </row>
    <row r="32" spans="1:33" s="12" customFormat="1" x14ac:dyDescent="0.2">
      <c r="A32" s="113" t="s">
        <v>305</v>
      </c>
      <c r="C32" s="867"/>
      <c r="K32"/>
      <c r="L32"/>
      <c r="M32"/>
      <c r="N32"/>
      <c r="O32"/>
      <c r="P32"/>
      <c r="Q32"/>
      <c r="R32"/>
      <c r="S32"/>
      <c r="T32"/>
      <c r="U32"/>
      <c r="V32"/>
      <c r="W32"/>
      <c r="X32"/>
      <c r="Y32"/>
      <c r="Z32"/>
      <c r="AA32"/>
      <c r="AB32"/>
      <c r="AC32"/>
      <c r="AD32"/>
      <c r="AE32"/>
      <c r="AF32"/>
      <c r="AG32"/>
    </row>
    <row r="33" spans="1:8" x14ac:dyDescent="0.2">
      <c r="A33" s="164"/>
      <c r="B33" s="164"/>
      <c r="C33" s="868"/>
      <c r="D33" s="165"/>
      <c r="E33" s="869"/>
      <c r="F33" s="869"/>
      <c r="G33" s="165"/>
    </row>
    <row r="35" spans="1:8" x14ac:dyDescent="0.2">
      <c r="F35" s="1820"/>
      <c r="G35" s="1820"/>
      <c r="H35" t="s">
        <v>86</v>
      </c>
    </row>
    <row r="36" spans="1:8" x14ac:dyDescent="0.2">
      <c r="F36" s="1820"/>
      <c r="G36" s="1820"/>
      <c r="H36" t="s">
        <v>86</v>
      </c>
    </row>
    <row r="37" spans="1:8" x14ac:dyDescent="0.2">
      <c r="F37" s="1820"/>
      <c r="G37" s="1820"/>
      <c r="H37" t="s">
        <v>86</v>
      </c>
    </row>
    <row r="38" spans="1:8" x14ac:dyDescent="0.2">
      <c r="F38" s="1820"/>
      <c r="G38" s="1820"/>
      <c r="H38" t="s">
        <v>86</v>
      </c>
    </row>
    <row r="39" spans="1:8" x14ac:dyDescent="0.2">
      <c r="F39" s="1820"/>
      <c r="G39" s="1820"/>
      <c r="H39" t="s">
        <v>86</v>
      </c>
    </row>
    <row r="40" spans="1:8" x14ac:dyDescent="0.2">
      <c r="F40" s="1820"/>
      <c r="G40" s="1820"/>
      <c r="H40" t="s">
        <v>86</v>
      </c>
    </row>
    <row r="41" spans="1:8" x14ac:dyDescent="0.2">
      <c r="F41" s="1820"/>
      <c r="G41" s="1820"/>
      <c r="H41" t="s">
        <v>86</v>
      </c>
    </row>
    <row r="42" spans="1:8" x14ac:dyDescent="0.2">
      <c r="F42" s="1820"/>
      <c r="G42" s="1820"/>
      <c r="H42" t="s">
        <v>86</v>
      </c>
    </row>
    <row r="43" spans="1:8" x14ac:dyDescent="0.2">
      <c r="F43" s="1820"/>
      <c r="G43" s="1820"/>
      <c r="H43" t="s">
        <v>86</v>
      </c>
    </row>
    <row r="44" spans="1:8" x14ac:dyDescent="0.2">
      <c r="F44" s="1820"/>
      <c r="G44" s="1820"/>
      <c r="H44" t="s">
        <v>86</v>
      </c>
    </row>
    <row r="45" spans="1:8" x14ac:dyDescent="0.2">
      <c r="F45" s="1820"/>
      <c r="G45" s="1820"/>
      <c r="H45" t="s">
        <v>86</v>
      </c>
    </row>
    <row r="46" spans="1:8" x14ac:dyDescent="0.2">
      <c r="F46" s="1820"/>
      <c r="G46" s="1820"/>
      <c r="H46" t="s">
        <v>86</v>
      </c>
    </row>
    <row r="47" spans="1:8" x14ac:dyDescent="0.2">
      <c r="F47" s="1820"/>
      <c r="G47" s="1820"/>
      <c r="H47" t="s">
        <v>86</v>
      </c>
    </row>
    <row r="48" spans="1:8" x14ac:dyDescent="0.2">
      <c r="F48" s="1820"/>
      <c r="G48" s="1820"/>
      <c r="H48" t="s">
        <v>86</v>
      </c>
    </row>
    <row r="49" spans="5:8" x14ac:dyDescent="0.2">
      <c r="F49" s="1820"/>
      <c r="G49" s="1820"/>
      <c r="H49" t="s">
        <v>86</v>
      </c>
    </row>
    <row r="50" spans="5:8" x14ac:dyDescent="0.2">
      <c r="F50" s="1820"/>
      <c r="G50" s="1820"/>
      <c r="H50" t="s">
        <v>86</v>
      </c>
    </row>
    <row r="51" spans="5:8" x14ac:dyDescent="0.2">
      <c r="F51" s="1820"/>
      <c r="G51" s="1820"/>
      <c r="H51" t="s">
        <v>86</v>
      </c>
    </row>
    <row r="52" spans="5:8" x14ac:dyDescent="0.2">
      <c r="F52" s="1820"/>
      <c r="G52" s="1820"/>
      <c r="H52" t="s">
        <v>86</v>
      </c>
    </row>
    <row r="53" spans="5:8" x14ac:dyDescent="0.2">
      <c r="E53" s="65"/>
      <c r="G53" s="1820"/>
      <c r="H53" s="2397" t="s">
        <v>86</v>
      </c>
    </row>
    <row r="55" spans="5:8" x14ac:dyDescent="0.2">
      <c r="F55" s="1820"/>
      <c r="G55" s="1820"/>
    </row>
    <row r="56" spans="5:8" x14ac:dyDescent="0.2">
      <c r="F56" s="1820"/>
      <c r="G56" s="1820"/>
    </row>
    <row r="57" spans="5:8" x14ac:dyDescent="0.2">
      <c r="F57" s="1820"/>
      <c r="G57" s="1820"/>
    </row>
    <row r="58" spans="5:8" x14ac:dyDescent="0.2">
      <c r="F58" s="1820"/>
      <c r="G58" s="1820"/>
    </row>
    <row r="59" spans="5:8" x14ac:dyDescent="0.2">
      <c r="F59" s="1820"/>
      <c r="G59" s="1820"/>
    </row>
    <row r="60" spans="5:8" x14ac:dyDescent="0.2">
      <c r="F60" s="1820"/>
      <c r="G60" s="1820"/>
    </row>
    <row r="61" spans="5:8" x14ac:dyDescent="0.2">
      <c r="F61" s="1820"/>
      <c r="G61" s="1820"/>
    </row>
    <row r="62" spans="5:8" x14ac:dyDescent="0.2">
      <c r="F62" s="1820"/>
      <c r="G62" s="1820"/>
    </row>
    <row r="63" spans="5:8" x14ac:dyDescent="0.2">
      <c r="F63" s="1820"/>
      <c r="G63" s="1820"/>
    </row>
    <row r="64" spans="5:8" x14ac:dyDescent="0.2">
      <c r="F64" s="1820"/>
      <c r="G64" s="1820"/>
    </row>
    <row r="65" spans="5:7" x14ac:dyDescent="0.2">
      <c r="F65" s="1820"/>
      <c r="G65" s="1820"/>
    </row>
    <row r="66" spans="5:7" x14ac:dyDescent="0.2">
      <c r="F66" s="1820"/>
      <c r="G66" s="1820"/>
    </row>
    <row r="67" spans="5:7" x14ac:dyDescent="0.2">
      <c r="F67" s="1820"/>
      <c r="G67" s="1820"/>
    </row>
    <row r="68" spans="5:7" x14ac:dyDescent="0.2">
      <c r="F68" s="1820"/>
      <c r="G68" s="1820"/>
    </row>
    <row r="69" spans="5:7" x14ac:dyDescent="0.2">
      <c r="F69" s="1820"/>
      <c r="G69" s="1820"/>
    </row>
    <row r="70" spans="5:7" x14ac:dyDescent="0.2">
      <c r="F70" s="1820"/>
      <c r="G70" s="1820"/>
    </row>
    <row r="71" spans="5:7" x14ac:dyDescent="0.2">
      <c r="F71" s="1820"/>
      <c r="G71" s="1820"/>
    </row>
    <row r="72" spans="5:7" x14ac:dyDescent="0.2">
      <c r="F72" s="1820"/>
      <c r="G72" s="1820"/>
    </row>
    <row r="73" spans="5:7" x14ac:dyDescent="0.2">
      <c r="E73" s="65"/>
      <c r="G73" s="1820"/>
    </row>
    <row r="74" spans="5:7" x14ac:dyDescent="0.2">
      <c r="F74" s="1820"/>
      <c r="G74" s="1820"/>
    </row>
  </sheetData>
  <mergeCells count="6">
    <mergeCell ref="A2:G2"/>
    <mergeCell ref="A3:G3"/>
    <mergeCell ref="A4:G4"/>
    <mergeCell ref="A6:B6"/>
    <mergeCell ref="C6:D6"/>
    <mergeCell ref="E6:G6"/>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zoomScaleNormal="100" workbookViewId="0"/>
  </sheetViews>
  <sheetFormatPr defaultRowHeight="12.75" x14ac:dyDescent="0.2"/>
  <cols>
    <col min="1" max="1" width="22.7109375" style="12" customWidth="1"/>
    <col min="2" max="7" width="18.7109375" style="12" customWidth="1"/>
    <col min="8" max="16384" width="9.140625" style="12"/>
  </cols>
  <sheetData>
    <row r="1" spans="1:7" ht="5.0999999999999996" customHeight="1" x14ac:dyDescent="0.2">
      <c r="A1" s="9"/>
      <c r="B1" s="10"/>
      <c r="C1" s="10"/>
      <c r="D1" s="10"/>
      <c r="E1" s="10"/>
      <c r="F1" s="10"/>
      <c r="G1" s="11"/>
    </row>
    <row r="2" spans="1:7" s="16" customFormat="1" ht="20.25" x14ac:dyDescent="0.3">
      <c r="A2" s="13" t="s">
        <v>77</v>
      </c>
      <c r="B2" s="14"/>
      <c r="C2" s="14"/>
      <c r="D2" s="14"/>
      <c r="E2" s="14"/>
      <c r="F2" s="14"/>
      <c r="G2" s="15"/>
    </row>
    <row r="3" spans="1:7" ht="20.25" x14ac:dyDescent="0.3">
      <c r="A3" s="13" t="s">
        <v>916</v>
      </c>
      <c r="B3" s="14"/>
      <c r="C3" s="14"/>
      <c r="D3" s="14"/>
      <c r="E3" s="14"/>
      <c r="F3" s="14"/>
      <c r="G3" s="15"/>
    </row>
    <row r="4" spans="1:7" s="20" customFormat="1" ht="15" customHeight="1" x14ac:dyDescent="0.2">
      <c r="A4" s="17"/>
      <c r="B4" s="18"/>
      <c r="C4" s="18"/>
      <c r="D4" s="18"/>
      <c r="E4" s="18"/>
      <c r="F4" s="18"/>
      <c r="G4" s="19"/>
    </row>
    <row r="5" spans="1:7" s="25" customFormat="1" ht="9.9499999999999993" customHeight="1" x14ac:dyDescent="0.2">
      <c r="A5" s="21"/>
      <c r="B5" s="22"/>
      <c r="C5" s="23"/>
      <c r="D5" s="23"/>
      <c r="E5" s="23"/>
      <c r="F5" s="23"/>
      <c r="G5" s="24"/>
    </row>
    <row r="6" spans="1:7" s="30" customFormat="1" ht="12.75" customHeight="1" x14ac:dyDescent="0.2">
      <c r="A6" s="26" t="s">
        <v>78</v>
      </c>
      <c r="B6" s="27" t="s">
        <v>79</v>
      </c>
      <c r="C6" s="28"/>
      <c r="D6" s="28" t="s">
        <v>80</v>
      </c>
      <c r="E6" s="28"/>
      <c r="F6" s="28" t="s">
        <v>81</v>
      </c>
      <c r="G6" s="29"/>
    </row>
    <row r="7" spans="1:7" s="20" customFormat="1" ht="12.75" customHeight="1" x14ac:dyDescent="0.2">
      <c r="A7" s="26"/>
      <c r="B7" s="31" t="s">
        <v>82</v>
      </c>
      <c r="C7" s="32"/>
      <c r="D7" s="32" t="s">
        <v>83</v>
      </c>
      <c r="E7" s="32"/>
      <c r="F7" s="32" t="s">
        <v>84</v>
      </c>
      <c r="G7" s="33"/>
    </row>
    <row r="8" spans="1:7" s="38" customFormat="1" ht="7.9" customHeight="1" x14ac:dyDescent="0.2">
      <c r="A8" s="34"/>
      <c r="B8" s="35"/>
      <c r="C8" s="36"/>
      <c r="D8" s="36"/>
      <c r="E8" s="36"/>
      <c r="F8" s="36"/>
      <c r="G8" s="37"/>
    </row>
    <row r="9" spans="1:7" s="43" customFormat="1" ht="10.15" customHeight="1" x14ac:dyDescent="0.2">
      <c r="A9" s="39"/>
      <c r="B9" s="40"/>
      <c r="C9" s="41"/>
      <c r="D9" s="41"/>
      <c r="E9" s="41"/>
      <c r="F9" s="41"/>
      <c r="G9" s="42"/>
    </row>
    <row r="10" spans="1:7" s="43" customFormat="1" ht="20.100000000000001" customHeight="1" x14ac:dyDescent="0.2">
      <c r="A10" s="44">
        <v>1980</v>
      </c>
      <c r="B10" s="45">
        <v>429.5</v>
      </c>
      <c r="C10" s="45"/>
      <c r="D10" s="45">
        <v>524.1</v>
      </c>
      <c r="E10" s="45"/>
      <c r="F10" s="46">
        <v>-94.6</v>
      </c>
      <c r="G10" s="47"/>
    </row>
    <row r="11" spans="1:7" s="43" customFormat="1" ht="10.5" customHeight="1" x14ac:dyDescent="0.2">
      <c r="A11" s="44"/>
      <c r="B11" s="48"/>
      <c r="C11" s="48"/>
      <c r="D11" s="49"/>
      <c r="E11" s="48"/>
      <c r="F11" s="50"/>
      <c r="G11" s="51"/>
    </row>
    <row r="12" spans="1:7" s="43" customFormat="1" ht="20.100000000000001" customHeight="1" x14ac:dyDescent="0.2">
      <c r="A12" s="44">
        <v>1985</v>
      </c>
      <c r="B12" s="49">
        <v>1155</v>
      </c>
      <c r="C12" s="48"/>
      <c r="D12" s="49">
        <v>2480.3000000000002</v>
      </c>
      <c r="E12" s="48"/>
      <c r="F12" s="50">
        <v>-1325.3</v>
      </c>
      <c r="G12" s="51"/>
    </row>
    <row r="13" spans="1:7" s="43" customFormat="1" ht="10.5" customHeight="1" x14ac:dyDescent="0.2">
      <c r="A13" s="44"/>
      <c r="B13" s="49"/>
      <c r="C13" s="48"/>
      <c r="D13" s="49"/>
      <c r="E13" s="52"/>
      <c r="F13" s="50"/>
      <c r="G13" s="53"/>
    </row>
    <row r="14" spans="1:7" s="43" customFormat="1" ht="20.100000000000001" customHeight="1" x14ac:dyDescent="0.2">
      <c r="A14" s="44">
        <v>1990</v>
      </c>
      <c r="B14" s="49">
        <v>2797</v>
      </c>
      <c r="C14" s="48"/>
      <c r="D14" s="49">
        <v>4710</v>
      </c>
      <c r="E14" s="54"/>
      <c r="F14" s="50">
        <v>-1913</v>
      </c>
      <c r="G14" s="51"/>
    </row>
    <row r="15" spans="1:7" s="43" customFormat="1" ht="10.5" customHeight="1" x14ac:dyDescent="0.2">
      <c r="A15" s="44"/>
      <c r="B15" s="49"/>
      <c r="C15" s="48"/>
      <c r="D15" s="49"/>
      <c r="E15" s="54"/>
      <c r="F15" s="50"/>
      <c r="G15" s="51"/>
    </row>
    <row r="16" spans="1:7" s="43" customFormat="1" ht="20.100000000000001" customHeight="1" x14ac:dyDescent="0.2">
      <c r="A16" s="44">
        <v>1995</v>
      </c>
      <c r="B16" s="49">
        <v>10371</v>
      </c>
      <c r="C16" s="48"/>
      <c r="D16" s="49">
        <v>10686</v>
      </c>
      <c r="E16" s="54"/>
      <c r="F16" s="50">
        <v>-315</v>
      </c>
      <c r="G16" s="51"/>
    </row>
    <row r="17" spans="1:7" ht="20.100000000000001" customHeight="1" x14ac:dyDescent="0.2">
      <c r="A17" s="44">
        <v>1996</v>
      </c>
      <c r="B17" s="49">
        <v>12043</v>
      </c>
      <c r="C17" s="48"/>
      <c r="D17" s="49">
        <v>11174</v>
      </c>
      <c r="E17" s="54"/>
      <c r="F17" s="50">
        <v>869</v>
      </c>
      <c r="G17" s="51"/>
    </row>
    <row r="18" spans="1:7" ht="20.100000000000001" customHeight="1" x14ac:dyDescent="0.2">
      <c r="A18" s="44">
        <v>1997</v>
      </c>
      <c r="B18" s="49">
        <v>15314</v>
      </c>
      <c r="C18" s="48"/>
      <c r="D18" s="49">
        <v>11833</v>
      </c>
      <c r="E18" s="54"/>
      <c r="F18" s="50">
        <v>3481</v>
      </c>
      <c r="G18" s="51"/>
    </row>
    <row r="19" spans="1:7" ht="20.100000000000001" customHeight="1" x14ac:dyDescent="0.2">
      <c r="A19" s="44">
        <v>1998</v>
      </c>
      <c r="B19" s="49">
        <v>17631</v>
      </c>
      <c r="C19" s="48"/>
      <c r="D19" s="49">
        <v>12619</v>
      </c>
      <c r="E19" s="54"/>
      <c r="F19" s="50">
        <v>5012</v>
      </c>
      <c r="G19" s="51"/>
    </row>
    <row r="20" spans="1:7" ht="20.100000000000001" customHeight="1" x14ac:dyDescent="0.2">
      <c r="A20" s="44">
        <v>1999</v>
      </c>
      <c r="B20" s="49">
        <v>18431</v>
      </c>
      <c r="C20" s="48"/>
      <c r="D20" s="49">
        <v>11393</v>
      </c>
      <c r="E20" s="54"/>
      <c r="F20" s="49">
        <v>7038</v>
      </c>
      <c r="G20" s="51"/>
    </row>
    <row r="21" spans="1:7" ht="20.100000000000001" customHeight="1" x14ac:dyDescent="0.2">
      <c r="A21" s="44">
        <v>2000</v>
      </c>
      <c r="B21" s="49">
        <v>20830</v>
      </c>
      <c r="C21" s="48"/>
      <c r="D21" s="49">
        <v>11126</v>
      </c>
      <c r="E21" s="54"/>
      <c r="F21" s="50">
        <v>9704</v>
      </c>
      <c r="G21" s="51"/>
    </row>
    <row r="22" spans="1:7" ht="20.100000000000001" customHeight="1" x14ac:dyDescent="0.2">
      <c r="A22" s="44">
        <v>2001</v>
      </c>
      <c r="B22" s="49">
        <v>21768</v>
      </c>
      <c r="C22" s="48"/>
      <c r="D22" s="49">
        <v>14036</v>
      </c>
      <c r="E22" s="48"/>
      <c r="F22" s="50">
        <v>7732</v>
      </c>
      <c r="G22" s="51"/>
    </row>
    <row r="23" spans="1:7" ht="20.100000000000001" customHeight="1" x14ac:dyDescent="0.2">
      <c r="A23" s="44">
        <v>2002</v>
      </c>
      <c r="B23" s="49">
        <v>25430</v>
      </c>
      <c r="C23" s="48"/>
      <c r="D23" s="49">
        <v>29068</v>
      </c>
      <c r="E23" s="48"/>
      <c r="F23" s="50">
        <v>-3638</v>
      </c>
      <c r="G23" s="51"/>
    </row>
    <row r="24" spans="1:7" ht="20.100000000000001" customHeight="1" x14ac:dyDescent="0.2">
      <c r="A24" s="44">
        <v>2003</v>
      </c>
      <c r="B24" s="49">
        <v>34016</v>
      </c>
      <c r="C24" s="48"/>
      <c r="D24" s="49">
        <v>45254</v>
      </c>
      <c r="E24" s="48"/>
      <c r="F24" s="50">
        <v>-11238</v>
      </c>
      <c r="G24" s="51"/>
    </row>
    <row r="25" spans="1:7" ht="20.100000000000001" customHeight="1" x14ac:dyDescent="0.2">
      <c r="A25" s="44">
        <v>2004</v>
      </c>
      <c r="B25" s="49">
        <v>38993</v>
      </c>
      <c r="C25" s="48"/>
      <c r="D25" s="49">
        <v>62298</v>
      </c>
      <c r="E25" s="48"/>
      <c r="F25" s="50">
        <v>-23305</v>
      </c>
      <c r="G25" s="51"/>
    </row>
    <row r="26" spans="1:7" ht="20.100000000000001" customHeight="1" x14ac:dyDescent="0.2">
      <c r="A26" s="55">
        <v>2005</v>
      </c>
      <c r="B26" s="56">
        <v>56470</v>
      </c>
      <c r="C26" s="56"/>
      <c r="D26" s="56">
        <v>79246</v>
      </c>
      <c r="E26" s="56"/>
      <c r="F26" s="56">
        <v>-22776</v>
      </c>
      <c r="G26" s="51"/>
    </row>
    <row r="27" spans="1:7" ht="20.100000000000001" customHeight="1" x14ac:dyDescent="0.2">
      <c r="A27" s="55">
        <v>2006</v>
      </c>
      <c r="B27" s="56">
        <v>59972</v>
      </c>
      <c r="C27" s="56"/>
      <c r="D27" s="56">
        <v>78114</v>
      </c>
      <c r="E27" s="56"/>
      <c r="F27" s="56">
        <v>-18142</v>
      </c>
      <c r="G27" s="51"/>
    </row>
    <row r="28" spans="1:7" ht="20.100000000000001" customHeight="1" x14ac:dyDescent="0.2">
      <c r="A28" s="55">
        <v>2007</v>
      </c>
      <c r="B28" s="56">
        <v>67241</v>
      </c>
      <c r="C28" s="56"/>
      <c r="D28" s="56">
        <v>80352</v>
      </c>
      <c r="E28" s="56"/>
      <c r="F28" s="56">
        <v>-13111</v>
      </c>
      <c r="G28" s="51"/>
    </row>
    <row r="29" spans="1:7" ht="20.100000000000001" customHeight="1" x14ac:dyDescent="0.2">
      <c r="A29" s="55">
        <v>2008</v>
      </c>
      <c r="B29" s="56">
        <v>64612</v>
      </c>
      <c r="C29" s="56"/>
      <c r="D29" s="56">
        <v>75290</v>
      </c>
      <c r="E29" s="56"/>
      <c r="F29" s="56">
        <v>-10678</v>
      </c>
      <c r="G29" s="51"/>
    </row>
    <row r="30" spans="1:7" ht="20.100000000000001" customHeight="1" x14ac:dyDescent="0.2">
      <c r="A30" s="55">
        <v>2009</v>
      </c>
      <c r="B30" s="56">
        <v>68736</v>
      </c>
      <c r="C30" s="56"/>
      <c r="D30" s="56">
        <v>89813</v>
      </c>
      <c r="E30" s="56"/>
      <c r="F30" s="56">
        <v>-21077</v>
      </c>
      <c r="G30" s="51"/>
    </row>
    <row r="31" spans="1:7" ht="20.100000000000001" customHeight="1" x14ac:dyDescent="0.2">
      <c r="A31" s="55">
        <v>2010</v>
      </c>
      <c r="B31" s="56">
        <v>77463</v>
      </c>
      <c r="C31" s="56"/>
      <c r="D31" s="56">
        <v>99057</v>
      </c>
      <c r="E31" s="56"/>
      <c r="F31" s="56">
        <v>-21594</v>
      </c>
      <c r="G31" s="51"/>
    </row>
    <row r="32" spans="1:7" ht="20.100000000000001" customHeight="1" x14ac:dyDescent="0.2">
      <c r="A32" s="55">
        <v>2011</v>
      </c>
      <c r="B32" s="56">
        <v>78960</v>
      </c>
      <c r="C32" s="56"/>
      <c r="D32" s="56">
        <v>102226</v>
      </c>
      <c r="E32" s="56"/>
      <c r="F32" s="56">
        <v>-23266</v>
      </c>
      <c r="G32" s="51"/>
    </row>
    <row r="33" spans="1:7" ht="20.100000000000001" customHeight="1" x14ac:dyDescent="0.2">
      <c r="A33" s="55">
        <v>2012</v>
      </c>
      <c r="B33" s="56">
        <v>82973</v>
      </c>
      <c r="C33" s="56"/>
      <c r="D33" s="56">
        <v>112115</v>
      </c>
      <c r="E33" s="56"/>
      <c r="F33" s="56">
        <v>-29142</v>
      </c>
      <c r="G33" s="51"/>
    </row>
    <row r="34" spans="1:7" ht="5.0999999999999996" customHeight="1" thickBot="1" x14ac:dyDescent="0.25">
      <c r="A34" s="57"/>
      <c r="B34" s="58"/>
      <c r="C34" s="58"/>
      <c r="D34" s="58"/>
      <c r="E34" s="58"/>
      <c r="F34" s="58"/>
      <c r="G34" s="59"/>
    </row>
    <row r="35" spans="1:7" s="62" customFormat="1" ht="5.0999999999999996" customHeight="1" x14ac:dyDescent="0.2">
      <c r="A35" s="60"/>
      <c r="B35" s="61"/>
      <c r="C35" s="61"/>
      <c r="D35" s="61"/>
      <c r="E35" s="61"/>
      <c r="F35" s="61"/>
      <c r="G35" s="61"/>
    </row>
    <row r="36" spans="1:7" ht="9.9499999999999993" customHeight="1" x14ac:dyDescent="0.2">
      <c r="A36" s="63" t="s">
        <v>915</v>
      </c>
      <c r="B36" s="64"/>
      <c r="C36" s="64"/>
      <c r="D36" s="64"/>
      <c r="E36" s="64"/>
      <c r="F36" s="65"/>
      <c r="G36" s="65"/>
    </row>
    <row r="37" spans="1:7" ht="9.9499999999999993" customHeight="1" x14ac:dyDescent="0.2">
      <c r="A37" s="63" t="s">
        <v>85</v>
      </c>
      <c r="B37" s="64"/>
      <c r="C37" s="64"/>
      <c r="D37" s="64"/>
      <c r="E37" s="64"/>
    </row>
    <row r="38" spans="1:7" ht="9.9499999999999993" customHeight="1" x14ac:dyDescent="0.2">
      <c r="A38" s="63" t="s">
        <v>86</v>
      </c>
      <c r="B38" s="64"/>
      <c r="C38" s="64"/>
      <c r="D38" s="64"/>
      <c r="E38" s="64"/>
    </row>
    <row r="39" spans="1:7" ht="9.9499999999999993" customHeight="1" x14ac:dyDescent="0.2">
      <c r="B39" s="64"/>
      <c r="C39" s="64"/>
      <c r="D39" s="64"/>
      <c r="E39" s="64"/>
    </row>
    <row r="40" spans="1:7" ht="9.9499999999999993" customHeight="1" x14ac:dyDescent="0.2"/>
    <row r="41" spans="1:7" ht="9.9499999999999993" customHeight="1" x14ac:dyDescent="0.2"/>
  </sheetData>
  <pageMargins left="0.7" right="0.7" top="0.75" bottom="0.75" header="0.3" footer="0.3"/>
  <pageSetup scale="8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1"/>
  <sheetViews>
    <sheetView topLeftCell="A3" zoomScaleNormal="100" workbookViewId="0">
      <selection activeCell="A3" sqref="A3:H3"/>
    </sheetView>
  </sheetViews>
  <sheetFormatPr defaultRowHeight="12.75" x14ac:dyDescent="0.2"/>
  <cols>
    <col min="1" max="1" width="10.7109375" style="12" customWidth="1"/>
    <col min="2" max="2" width="22.28515625" style="12" customWidth="1"/>
    <col min="3" max="3" width="13.28515625" style="12" customWidth="1"/>
    <col min="4" max="4" width="5.7109375" style="12" customWidth="1"/>
    <col min="5" max="5" width="18.140625" style="12" customWidth="1"/>
    <col min="6" max="6" width="19.42578125" style="12" bestFit="1" customWidth="1"/>
    <col min="7" max="7" width="7.7109375" style="12" customWidth="1"/>
    <col min="8" max="8" width="25.7109375" style="12" customWidth="1"/>
    <col min="10" max="10" width="19.140625" customWidth="1"/>
    <col min="11" max="11" width="10" bestFit="1" customWidth="1"/>
    <col min="12" max="12" width="12" bestFit="1" customWidth="1"/>
    <col min="14" max="14" width="14.85546875" bestFit="1" customWidth="1"/>
    <col min="15" max="15" width="11" bestFit="1" customWidth="1"/>
  </cols>
  <sheetData>
    <row r="1" spans="1:15" s="12" customFormat="1" ht="5.0999999999999996" customHeight="1" x14ac:dyDescent="0.2">
      <c r="A1" s="665"/>
      <c r="B1" s="666"/>
      <c r="C1" s="666"/>
      <c r="D1" s="666"/>
      <c r="E1" s="666"/>
      <c r="F1" s="666"/>
      <c r="G1" s="666"/>
      <c r="H1" s="776"/>
      <c r="I1" s="400"/>
    </row>
    <row r="2" spans="1:15" s="16" customFormat="1" ht="20.25" customHeight="1" x14ac:dyDescent="0.35">
      <c r="A2" s="2679" t="s">
        <v>333</v>
      </c>
      <c r="B2" s="2680"/>
      <c r="C2" s="2680"/>
      <c r="D2" s="2680"/>
      <c r="E2" s="2680"/>
      <c r="F2" s="2680"/>
      <c r="G2" s="2680"/>
      <c r="H2" s="2773"/>
      <c r="I2" s="540"/>
    </row>
    <row r="3" spans="1:15" s="12" customFormat="1" ht="20.25" x14ac:dyDescent="0.2">
      <c r="A3" s="2681" t="s">
        <v>968</v>
      </c>
      <c r="B3" s="2682"/>
      <c r="C3" s="2682"/>
      <c r="D3" s="2682"/>
      <c r="E3" s="2682"/>
      <c r="F3" s="2682"/>
      <c r="G3" s="2682"/>
      <c r="H3" s="2738"/>
      <c r="I3" s="400"/>
    </row>
    <row r="4" spans="1:15" s="20" customFormat="1" ht="27" customHeight="1" x14ac:dyDescent="0.2">
      <c r="A4" s="2791" t="s">
        <v>88</v>
      </c>
      <c r="B4" s="2792"/>
      <c r="C4" s="2792"/>
      <c r="D4" s="2792"/>
      <c r="E4" s="2792"/>
      <c r="F4" s="2792"/>
      <c r="G4" s="2792"/>
      <c r="H4" s="2793"/>
      <c r="I4" s="400"/>
    </row>
    <row r="5" spans="1:15" s="20" customFormat="1" ht="9.9499999999999993" customHeight="1" x14ac:dyDescent="0.2">
      <c r="A5" s="116"/>
      <c r="B5" s="117"/>
      <c r="C5" s="116"/>
      <c r="D5" s="117"/>
      <c r="E5" s="117"/>
      <c r="F5" s="669"/>
      <c r="G5" s="117"/>
      <c r="H5" s="119"/>
      <c r="I5" s="400"/>
    </row>
    <row r="6" spans="1:15" s="30" customFormat="1" ht="12.75" customHeight="1" x14ac:dyDescent="0.2">
      <c r="A6" s="2744" t="s">
        <v>311</v>
      </c>
      <c r="B6" s="2743"/>
      <c r="C6" s="2744" t="s">
        <v>334</v>
      </c>
      <c r="D6" s="2749"/>
      <c r="E6" s="2794"/>
      <c r="F6" s="2742" t="s">
        <v>313</v>
      </c>
      <c r="G6" s="2749"/>
      <c r="H6" s="2743"/>
      <c r="I6" s="837"/>
    </row>
    <row r="7" spans="1:15" s="38" customFormat="1" ht="9.9499999999999993" customHeight="1" x14ac:dyDescent="0.2">
      <c r="A7" s="127"/>
      <c r="B7" s="128"/>
      <c r="C7" s="838"/>
      <c r="D7" s="130"/>
      <c r="E7" s="130"/>
      <c r="F7" s="839"/>
      <c r="G7" s="130"/>
      <c r="H7" s="789"/>
      <c r="I7" s="400"/>
    </row>
    <row r="8" spans="1:15" s="12" customFormat="1" ht="9.9499999999999993" customHeight="1" x14ac:dyDescent="0.2">
      <c r="A8" s="132"/>
      <c r="B8" s="678"/>
      <c r="C8" s="135"/>
      <c r="D8" s="135"/>
      <c r="E8" s="136"/>
      <c r="F8" s="679"/>
      <c r="G8" s="136"/>
      <c r="H8" s="682"/>
      <c r="I8" s="400"/>
    </row>
    <row r="9" spans="1:15" s="43" customFormat="1" ht="20.100000000000001" customHeight="1" x14ac:dyDescent="0.2">
      <c r="A9" s="840"/>
      <c r="B9" s="2313" t="s">
        <v>818</v>
      </c>
      <c r="C9" s="871">
        <v>10845.117412607264</v>
      </c>
      <c r="D9" s="872"/>
      <c r="E9" s="845">
        <f>C9/$C$27</f>
        <v>8.9248710267631065E-2</v>
      </c>
      <c r="F9" s="843">
        <v>4074292.6366060805</v>
      </c>
      <c r="G9" s="844"/>
      <c r="H9" s="845">
        <f>+F9/F$27</f>
        <v>9.9410081534597981E-3</v>
      </c>
      <c r="I9" s="837"/>
      <c r="J9"/>
    </row>
    <row r="10" spans="1:15" s="43" customFormat="1" ht="20.100000000000001" customHeight="1" x14ac:dyDescent="0.2">
      <c r="A10" s="840"/>
      <c r="B10" s="683" t="s">
        <v>314</v>
      </c>
      <c r="C10" s="871">
        <v>31680.780039283927</v>
      </c>
      <c r="D10" s="872"/>
      <c r="E10" s="845">
        <f t="shared" ref="E10:E26" si="0">C10/$C$27</f>
        <v>0.26071352215068844</v>
      </c>
      <c r="F10" s="862">
        <v>31503807.470569625</v>
      </c>
      <c r="G10" s="847"/>
      <c r="H10" s="845">
        <f t="shared" ref="H10:H26" si="1">+F10/F$27</f>
        <v>7.6867234355272429E-2</v>
      </c>
      <c r="I10" s="837"/>
      <c r="J10"/>
      <c r="O10" s="873"/>
    </row>
    <row r="11" spans="1:15" s="43" customFormat="1" ht="20.100000000000001" customHeight="1" x14ac:dyDescent="0.2">
      <c r="A11" s="840"/>
      <c r="B11" s="683" t="s">
        <v>315</v>
      </c>
      <c r="C11" s="871">
        <v>21238.106510871821</v>
      </c>
      <c r="D11" s="872"/>
      <c r="E11" s="845">
        <f t="shared" si="0"/>
        <v>0.17477667991113055</v>
      </c>
      <c r="F11" s="863">
        <v>31737646.378961299</v>
      </c>
      <c r="G11" s="848"/>
      <c r="H11" s="845">
        <f t="shared" si="1"/>
        <v>7.7437786031907554E-2</v>
      </c>
      <c r="I11" s="837"/>
      <c r="J11"/>
      <c r="O11" s="873"/>
    </row>
    <row r="12" spans="1:15" s="43" customFormat="1" ht="20.100000000000001" customHeight="1" x14ac:dyDescent="0.2">
      <c r="A12" s="840"/>
      <c r="B12" s="683" t="s">
        <v>316</v>
      </c>
      <c r="C12" s="871">
        <v>11432.387376951308</v>
      </c>
      <c r="D12" s="872"/>
      <c r="E12" s="845">
        <f t="shared" si="0"/>
        <v>9.408158435304155E-2</v>
      </c>
      <c r="F12" s="863">
        <v>24133324.970314696</v>
      </c>
      <c r="G12" s="848"/>
      <c r="H12" s="845">
        <f t="shared" si="1"/>
        <v>5.8883738037000706E-2</v>
      </c>
      <c r="I12" s="837"/>
      <c r="J12"/>
      <c r="O12" s="873"/>
    </row>
    <row r="13" spans="1:15" s="43" customFormat="1" ht="20.100000000000001" customHeight="1" x14ac:dyDescent="0.2">
      <c r="A13" s="840"/>
      <c r="B13" s="683" t="s">
        <v>317</v>
      </c>
      <c r="C13" s="871">
        <v>8465.2332085396083</v>
      </c>
      <c r="D13" s="872"/>
      <c r="E13" s="845">
        <f t="shared" si="0"/>
        <v>6.9663712916432932E-2</v>
      </c>
      <c r="F13" s="863">
        <v>23493339.469002064</v>
      </c>
      <c r="G13" s="848"/>
      <c r="H13" s="845">
        <f t="shared" si="1"/>
        <v>5.7322215177919918E-2</v>
      </c>
      <c r="I13" s="837"/>
      <c r="J13"/>
      <c r="O13" s="873"/>
    </row>
    <row r="14" spans="1:15" s="43" customFormat="1" ht="20.100000000000001" customHeight="1" x14ac:dyDescent="0.2">
      <c r="A14" s="840"/>
      <c r="B14" s="683" t="s">
        <v>318</v>
      </c>
      <c r="C14" s="871">
        <v>6584.1806831533568</v>
      </c>
      <c r="D14" s="872"/>
      <c r="E14" s="845">
        <f t="shared" si="0"/>
        <v>5.4183796429661306E-2</v>
      </c>
      <c r="F14" s="863">
        <v>22291218.754576046</v>
      </c>
      <c r="G14" s="848"/>
      <c r="H14" s="845">
        <f t="shared" si="1"/>
        <v>5.4389119082616698E-2</v>
      </c>
      <c r="I14" s="837"/>
      <c r="J14"/>
      <c r="O14" s="873"/>
    </row>
    <row r="15" spans="1:15" s="43" customFormat="1" ht="20.100000000000001" customHeight="1" x14ac:dyDescent="0.2">
      <c r="A15" s="840"/>
      <c r="B15" s="683" t="s">
        <v>319</v>
      </c>
      <c r="C15" s="871">
        <v>5328.1582890232867</v>
      </c>
      <c r="D15" s="872"/>
      <c r="E15" s="845">
        <f t="shared" si="0"/>
        <v>4.3847497201304542E-2</v>
      </c>
      <c r="F15" s="863">
        <v>21135339.351312678</v>
      </c>
      <c r="G15" s="848"/>
      <c r="H15" s="845">
        <f t="shared" si="1"/>
        <v>5.1568848768938601E-2</v>
      </c>
      <c r="I15" s="837"/>
      <c r="J15"/>
      <c r="O15" s="873"/>
    </row>
    <row r="16" spans="1:15" s="43" customFormat="1" ht="20.100000000000001" customHeight="1" x14ac:dyDescent="0.2">
      <c r="A16" s="840"/>
      <c r="B16" s="683" t="s">
        <v>320</v>
      </c>
      <c r="C16" s="871">
        <v>3697</v>
      </c>
      <c r="D16" s="872"/>
      <c r="E16" s="845">
        <f t="shared" si="0"/>
        <v>3.0424058062835532E-2</v>
      </c>
      <c r="F16" s="863">
        <v>17086188.681740213</v>
      </c>
      <c r="G16" s="848"/>
      <c r="H16" s="845">
        <f t="shared" si="1"/>
        <v>4.1689185374328371E-2</v>
      </c>
      <c r="I16" s="837"/>
      <c r="J16"/>
      <c r="O16" s="873"/>
    </row>
    <row r="17" spans="1:36" s="43" customFormat="1" ht="20.100000000000001" customHeight="1" x14ac:dyDescent="0.2">
      <c r="A17" s="840"/>
      <c r="B17" s="683" t="s">
        <v>321</v>
      </c>
      <c r="C17" s="871">
        <v>3004.9143353238378</v>
      </c>
      <c r="D17" s="872"/>
      <c r="E17" s="845">
        <f t="shared" si="0"/>
        <v>2.4728614609613005E-2</v>
      </c>
      <c r="F17" s="863">
        <v>15589138.074066874</v>
      </c>
      <c r="G17" s="848"/>
      <c r="H17" s="845">
        <f t="shared" si="1"/>
        <v>3.8036479586012785E-2</v>
      </c>
      <c r="I17" s="837"/>
      <c r="J17"/>
      <c r="O17" s="873"/>
    </row>
    <row r="18" spans="1:36" s="43" customFormat="1" ht="20.100000000000001" customHeight="1" x14ac:dyDescent="0.2">
      <c r="A18" s="840"/>
      <c r="B18" s="683" t="s">
        <v>322</v>
      </c>
      <c r="C18" s="871">
        <v>2403.7327305384802</v>
      </c>
      <c r="D18" s="872"/>
      <c r="E18" s="845">
        <f t="shared" si="0"/>
        <v>1.9781256197306172E-2</v>
      </c>
      <c r="F18" s="863">
        <v>13925670.78500342</v>
      </c>
      <c r="G18" s="848"/>
      <c r="H18" s="845">
        <f t="shared" si="1"/>
        <v>3.3977727955111635E-2</v>
      </c>
      <c r="I18" s="837"/>
      <c r="J18"/>
      <c r="O18" s="873"/>
    </row>
    <row r="19" spans="1:36" s="43" customFormat="1" ht="20.100000000000001" customHeight="1" x14ac:dyDescent="0.2">
      <c r="A19" s="840"/>
      <c r="B19" s="683" t="s">
        <v>323</v>
      </c>
      <c r="C19" s="871">
        <v>2083.7650003882568</v>
      </c>
      <c r="D19" s="872"/>
      <c r="E19" s="845">
        <f t="shared" si="0"/>
        <v>1.7148116678689974E-2</v>
      </c>
      <c r="F19" s="863">
        <v>13340067.954007331</v>
      </c>
      <c r="G19" s="848"/>
      <c r="H19" s="845">
        <f t="shared" si="1"/>
        <v>3.2548895262703319E-2</v>
      </c>
      <c r="I19" s="837"/>
      <c r="J19"/>
      <c r="O19" s="873"/>
    </row>
    <row r="20" spans="1:36" s="43" customFormat="1" ht="20.100000000000001" customHeight="1" x14ac:dyDescent="0.2">
      <c r="A20" s="840"/>
      <c r="B20" s="683" t="s">
        <v>324</v>
      </c>
      <c r="C20" s="871">
        <v>1703.1822654580219</v>
      </c>
      <c r="D20" s="872"/>
      <c r="E20" s="845">
        <f t="shared" si="0"/>
        <v>1.4016152592882504E-2</v>
      </c>
      <c r="F20" s="863">
        <v>11914363.703341927</v>
      </c>
      <c r="G20" s="848"/>
      <c r="H20" s="845">
        <f t="shared" si="1"/>
        <v>2.90702699295723E-2</v>
      </c>
      <c r="I20" s="837"/>
      <c r="J20"/>
      <c r="O20" s="873"/>
    </row>
    <row r="21" spans="1:36" s="43" customFormat="1" ht="20.100000000000001" customHeight="1" x14ac:dyDescent="0.2">
      <c r="A21" s="840"/>
      <c r="B21" s="683" t="s">
        <v>325</v>
      </c>
      <c r="C21" s="871">
        <v>3814.7705467289065</v>
      </c>
      <c r="D21" s="872"/>
      <c r="E21" s="845">
        <f t="shared" si="0"/>
        <v>3.1393237925365185E-2</v>
      </c>
      <c r="F21" s="863">
        <v>31007423.354180638</v>
      </c>
      <c r="G21" s="848"/>
      <c r="H21" s="845">
        <f t="shared" si="1"/>
        <v>7.5656089504277768E-2</v>
      </c>
      <c r="I21" s="837"/>
      <c r="J21"/>
      <c r="O21" s="873"/>
    </row>
    <row r="22" spans="1:36" s="43" customFormat="1" ht="20.100000000000001" customHeight="1" x14ac:dyDescent="0.2">
      <c r="A22" s="840"/>
      <c r="B22" s="683" t="s">
        <v>326</v>
      </c>
      <c r="C22" s="871">
        <v>3838.6190731997308</v>
      </c>
      <c r="D22" s="872"/>
      <c r="E22" s="845">
        <f t="shared" si="0"/>
        <v>3.1589496771473227E-2</v>
      </c>
      <c r="F22" s="863">
        <v>40043613.187009096</v>
      </c>
      <c r="G22" s="848"/>
      <c r="H22" s="845">
        <f t="shared" si="1"/>
        <v>9.7703803013434648E-2</v>
      </c>
      <c r="I22" s="837"/>
      <c r="J22"/>
      <c r="O22" s="873"/>
    </row>
    <row r="23" spans="1:36" s="43" customFormat="1" ht="20.100000000000001" customHeight="1" x14ac:dyDescent="0.2">
      <c r="A23" s="840"/>
      <c r="B23" s="683" t="s">
        <v>327</v>
      </c>
      <c r="C23" s="871">
        <v>3214.5826305464998</v>
      </c>
      <c r="D23" s="872"/>
      <c r="E23" s="845">
        <f t="shared" si="0"/>
        <v>2.645405696497952E-2</v>
      </c>
      <c r="F23" s="863">
        <v>46333651.26656352</v>
      </c>
      <c r="G23" s="848"/>
      <c r="H23" s="845">
        <f t="shared" si="1"/>
        <v>0.11305108545275167</v>
      </c>
      <c r="I23" s="837"/>
      <c r="J23"/>
      <c r="O23" s="873"/>
    </row>
    <row r="24" spans="1:36" s="43" customFormat="1" ht="20.100000000000001" customHeight="1" x14ac:dyDescent="0.2">
      <c r="A24" s="840"/>
      <c r="B24" s="683" t="s">
        <v>328</v>
      </c>
      <c r="C24" s="871">
        <v>1024.4929496424857</v>
      </c>
      <c r="D24" s="872"/>
      <c r="E24" s="845">
        <f t="shared" si="0"/>
        <v>8.4309529307245393E-3</v>
      </c>
      <c r="F24" s="863">
        <v>21444051.654746987</v>
      </c>
      <c r="G24" s="848"/>
      <c r="H24" s="845">
        <f t="shared" si="1"/>
        <v>5.2322086643395806E-2</v>
      </c>
      <c r="I24" s="837"/>
      <c r="J24"/>
      <c r="O24" s="873"/>
    </row>
    <row r="25" spans="1:36" s="43" customFormat="1" ht="20.100000000000001" customHeight="1" x14ac:dyDescent="0.2">
      <c r="A25" s="840"/>
      <c r="B25" s="683" t="s">
        <v>329</v>
      </c>
      <c r="C25" s="871">
        <v>480.94528382828622</v>
      </c>
      <c r="D25" s="872"/>
      <c r="E25" s="845">
        <f t="shared" si="0"/>
        <v>3.9578867298454678E-3</v>
      </c>
      <c r="F25" s="863">
        <v>13079170.496567756</v>
      </c>
      <c r="G25" s="848"/>
      <c r="H25" s="845">
        <f t="shared" si="1"/>
        <v>3.1912322492175911E-2</v>
      </c>
      <c r="I25" s="837"/>
      <c r="J25"/>
      <c r="O25" s="873"/>
    </row>
    <row r="26" spans="1:36" s="43" customFormat="1" ht="20.100000000000001" customHeight="1" x14ac:dyDescent="0.2">
      <c r="A26" s="840"/>
      <c r="B26" s="683" t="s">
        <v>330</v>
      </c>
      <c r="C26" s="871">
        <v>675.7082500066831</v>
      </c>
      <c r="D26" s="872"/>
      <c r="E26" s="845">
        <f t="shared" si="0"/>
        <v>5.5606673063944585E-3</v>
      </c>
      <c r="F26" s="863">
        <v>27714718.763931751</v>
      </c>
      <c r="G26" s="848"/>
      <c r="H26" s="845">
        <f t="shared" si="1"/>
        <v>6.7622105179120082E-2</v>
      </c>
      <c r="I26" s="837"/>
      <c r="J26"/>
      <c r="O26" s="873"/>
    </row>
    <row r="27" spans="1:36" s="43" customFormat="1" ht="20.100000000000001" customHeight="1" x14ac:dyDescent="0.2">
      <c r="A27" s="840"/>
      <c r="B27" s="683" t="s">
        <v>119</v>
      </c>
      <c r="C27" s="871">
        <f>SUM(C9:C26)</f>
        <v>121515.67658609177</v>
      </c>
      <c r="D27" s="872"/>
      <c r="E27" s="569">
        <v>1</v>
      </c>
      <c r="F27" s="2409">
        <f>SUM(F9:F26)</f>
        <v>409847026.95250201</v>
      </c>
      <c r="G27" s="844"/>
      <c r="H27" s="845">
        <v>1</v>
      </c>
      <c r="I27" s="837"/>
      <c r="J27"/>
      <c r="N27" s="400"/>
      <c r="O27" s="873"/>
    </row>
    <row r="28" spans="1:36" s="12" customFormat="1" ht="15.75" customHeight="1" x14ac:dyDescent="0.2">
      <c r="A28" s="151"/>
      <c r="B28" s="849"/>
      <c r="C28" s="154"/>
      <c r="D28" s="154"/>
      <c r="E28" s="155"/>
      <c r="F28" s="704"/>
      <c r="G28" s="155"/>
      <c r="H28" s="711"/>
      <c r="I28" s="400"/>
      <c r="K28" s="16"/>
      <c r="L28" s="874"/>
      <c r="M28" s="43"/>
    </row>
    <row r="29" spans="1:36" s="12" customFormat="1" ht="5.0999999999999996" customHeight="1" x14ac:dyDescent="0.2">
      <c r="A29" s="157"/>
      <c r="B29" s="157"/>
      <c r="C29" s="64"/>
      <c r="D29" s="64"/>
      <c r="E29" s="160"/>
      <c r="F29" s="160"/>
      <c r="G29" s="160"/>
      <c r="H29" s="160"/>
      <c r="I29" s="400"/>
    </row>
    <row r="30" spans="1:36" s="12" customFormat="1" ht="12" customHeight="1" x14ac:dyDescent="0.2">
      <c r="A30" s="113" t="s">
        <v>284</v>
      </c>
      <c r="C30" s="664"/>
      <c r="D30" s="664"/>
      <c r="O30"/>
      <c r="P30"/>
      <c r="Q30"/>
      <c r="R30"/>
      <c r="S30"/>
      <c r="T30"/>
      <c r="U30"/>
      <c r="V30"/>
      <c r="W30"/>
      <c r="X30"/>
      <c r="Y30"/>
      <c r="Z30"/>
      <c r="AA30"/>
      <c r="AB30"/>
      <c r="AC30"/>
      <c r="AD30"/>
      <c r="AE30"/>
      <c r="AF30"/>
      <c r="AG30"/>
      <c r="AH30"/>
      <c r="AI30"/>
      <c r="AJ30"/>
    </row>
    <row r="31" spans="1:36" s="12" customFormat="1" ht="12" customHeight="1" x14ac:dyDescent="0.2">
      <c r="A31" s="113" t="s">
        <v>131</v>
      </c>
      <c r="M31" s="866"/>
      <c r="O31"/>
      <c r="P31"/>
      <c r="Q31"/>
      <c r="R31"/>
      <c r="S31"/>
      <c r="T31"/>
      <c r="U31"/>
      <c r="V31"/>
      <c r="W31"/>
      <c r="X31"/>
      <c r="Y31"/>
      <c r="Z31"/>
      <c r="AA31"/>
      <c r="AB31"/>
      <c r="AC31"/>
      <c r="AD31"/>
      <c r="AE31"/>
      <c r="AF31"/>
      <c r="AG31"/>
      <c r="AH31"/>
      <c r="AI31"/>
      <c r="AJ31"/>
    </row>
    <row r="32" spans="1:36" s="12" customFormat="1" ht="12" customHeight="1" x14ac:dyDescent="0.2">
      <c r="A32" s="113" t="s">
        <v>305</v>
      </c>
      <c r="C32" s="664"/>
      <c r="D32" s="664"/>
      <c r="M32"/>
      <c r="N32"/>
      <c r="O32"/>
      <c r="P32"/>
      <c r="Q32"/>
      <c r="R32"/>
      <c r="S32"/>
      <c r="T32"/>
      <c r="U32"/>
      <c r="V32"/>
      <c r="W32"/>
      <c r="X32"/>
      <c r="Y32"/>
      <c r="Z32"/>
      <c r="AA32"/>
      <c r="AB32"/>
      <c r="AC32"/>
      <c r="AD32"/>
      <c r="AE32"/>
      <c r="AF32"/>
      <c r="AG32"/>
      <c r="AH32"/>
      <c r="AI32"/>
      <c r="AJ32"/>
    </row>
    <row r="33" spans="1:12" x14ac:dyDescent="0.2">
      <c r="A33" s="113" t="s">
        <v>86</v>
      </c>
      <c r="B33" s="63"/>
      <c r="C33" s="2425" t="s">
        <v>86</v>
      </c>
      <c r="D33" s="64"/>
      <c r="E33" s="2425" t="s">
        <v>86</v>
      </c>
      <c r="F33" s="2426" t="s">
        <v>86</v>
      </c>
      <c r="G33" s="850"/>
      <c r="H33" s="2425" t="s">
        <v>86</v>
      </c>
      <c r="J33" s="12"/>
      <c r="K33" s="12"/>
      <c r="L33" s="12"/>
    </row>
    <row r="34" spans="1:12" x14ac:dyDescent="0.2">
      <c r="A34" s="164"/>
      <c r="B34" s="164"/>
      <c r="C34" s="875"/>
      <c r="D34" s="875"/>
      <c r="E34" s="165"/>
      <c r="F34" s="869"/>
      <c r="G34" s="869"/>
      <c r="H34" s="165"/>
      <c r="J34" s="12"/>
      <c r="K34" s="12"/>
    </row>
    <row r="35" spans="1:12" x14ac:dyDescent="0.2">
      <c r="F35"/>
      <c r="G35"/>
      <c r="H35"/>
      <c r="J35" s="876"/>
    </row>
    <row r="36" spans="1:12" x14ac:dyDescent="0.2">
      <c r="F36"/>
      <c r="G36"/>
      <c r="H36"/>
    </row>
    <row r="37" spans="1:12" x14ac:dyDescent="0.2">
      <c r="F37"/>
      <c r="G37"/>
      <c r="H37"/>
    </row>
    <row r="38" spans="1:12" x14ac:dyDescent="0.2">
      <c r="F38"/>
      <c r="G38"/>
      <c r="H38"/>
    </row>
    <row r="39" spans="1:12" x14ac:dyDescent="0.2">
      <c r="F39"/>
      <c r="G39"/>
      <c r="H39"/>
    </row>
    <row r="40" spans="1:12" x14ac:dyDescent="0.2">
      <c r="F40"/>
      <c r="G40"/>
      <c r="H40"/>
    </row>
    <row r="41" spans="1:12" x14ac:dyDescent="0.2">
      <c r="F41"/>
      <c r="G41"/>
      <c r="H41"/>
    </row>
  </sheetData>
  <mergeCells count="6">
    <mergeCell ref="A2:H2"/>
    <mergeCell ref="A3:H3"/>
    <mergeCell ref="A4:H4"/>
    <mergeCell ref="A6:B6"/>
    <mergeCell ref="C6:E6"/>
    <mergeCell ref="F6:H6"/>
  </mergeCells>
  <pageMargins left="0.7" right="0.7" top="0.75" bottom="0.75" header="0.3" footer="0.3"/>
  <pageSetup scale="9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U69"/>
  <sheetViews>
    <sheetView zoomScaleNormal="100" workbookViewId="0"/>
  </sheetViews>
  <sheetFormatPr defaultRowHeight="12.75" x14ac:dyDescent="0.2"/>
  <cols>
    <col min="1" max="1" width="6.7109375" style="12" customWidth="1"/>
    <col min="2" max="2" width="8.140625" style="12" customWidth="1"/>
    <col min="3" max="3" width="12" style="12" customWidth="1"/>
    <col min="4" max="4" width="23.140625" style="12" customWidth="1"/>
    <col min="5" max="5" width="12.7109375" style="12" customWidth="1"/>
    <col min="6" max="6" width="12.7109375" style="20" bestFit="1" customWidth="1"/>
    <col min="7" max="7" width="14.42578125" style="12" bestFit="1" customWidth="1"/>
    <col min="8" max="8" width="11.7109375" style="20" customWidth="1"/>
    <col min="9" max="9" width="11.7109375" style="931" customWidth="1"/>
    <col min="10" max="10" width="11.7109375" style="20" customWidth="1"/>
    <col min="12" max="12" width="16.42578125" customWidth="1"/>
    <col min="13" max="13" width="14.42578125" bestFit="1" customWidth="1"/>
    <col min="14" max="14" width="15.5703125" customWidth="1"/>
    <col min="15" max="15" width="13.42578125" bestFit="1" customWidth="1"/>
    <col min="16" max="16" width="7" bestFit="1" customWidth="1"/>
    <col min="20" max="20" width="11" bestFit="1" customWidth="1"/>
  </cols>
  <sheetData>
    <row r="1" spans="1:255" x14ac:dyDescent="0.2">
      <c r="A1" s="665"/>
      <c r="B1" s="666"/>
      <c r="C1" s="666"/>
      <c r="D1" s="666"/>
      <c r="E1" s="666"/>
      <c r="F1" s="667"/>
      <c r="G1" s="666"/>
      <c r="H1" s="667"/>
      <c r="I1" s="877"/>
      <c r="J1" s="668"/>
    </row>
    <row r="2" spans="1:255" ht="23.25" x14ac:dyDescent="0.35">
      <c r="A2" s="2787" t="s">
        <v>335</v>
      </c>
      <c r="B2" s="2701"/>
      <c r="C2" s="2701"/>
      <c r="D2" s="2701"/>
      <c r="E2" s="2701"/>
      <c r="F2" s="2701"/>
      <c r="G2" s="2701"/>
      <c r="H2" s="2701"/>
      <c r="I2" s="2701"/>
      <c r="J2" s="2788"/>
    </row>
    <row r="3" spans="1:255" ht="20.25" x14ac:dyDescent="0.2">
      <c r="A3" s="2681" t="s">
        <v>970</v>
      </c>
      <c r="B3" s="2682"/>
      <c r="C3" s="2682"/>
      <c r="D3" s="2682"/>
      <c r="E3" s="2682"/>
      <c r="F3" s="2682"/>
      <c r="G3" s="2682"/>
      <c r="H3" s="2682"/>
      <c r="I3" s="2682"/>
      <c r="J3" s="2738"/>
    </row>
    <row r="4" spans="1:255" ht="20.25" x14ac:dyDescent="0.2">
      <c r="A4" s="2683" t="s">
        <v>336</v>
      </c>
      <c r="B4" s="2684"/>
      <c r="C4" s="2684"/>
      <c r="D4" s="2684"/>
      <c r="E4" s="2684"/>
      <c r="F4" s="2684"/>
      <c r="G4" s="2684"/>
      <c r="H4" s="2684"/>
      <c r="I4" s="2684"/>
      <c r="J4" s="2774"/>
    </row>
    <row r="5" spans="1:255" ht="9" customHeight="1" x14ac:dyDescent="0.2">
      <c r="A5" s="2791"/>
      <c r="B5" s="2792"/>
      <c r="C5" s="2792"/>
      <c r="D5" s="2792"/>
      <c r="E5" s="2792"/>
      <c r="F5" s="2792"/>
      <c r="G5" s="2792"/>
      <c r="H5" s="2792"/>
      <c r="I5" s="2792"/>
      <c r="J5" s="2793"/>
    </row>
    <row r="6" spans="1:255" x14ac:dyDescent="0.2">
      <c r="A6" s="878"/>
      <c r="B6" s="879"/>
      <c r="C6" s="879"/>
      <c r="D6" s="879"/>
      <c r="E6" s="880"/>
      <c r="F6" s="117"/>
      <c r="G6" s="881"/>
      <c r="H6" s="117"/>
      <c r="I6" s="881"/>
      <c r="J6" s="119"/>
    </row>
    <row r="7" spans="1:255" x14ac:dyDescent="0.2">
      <c r="A7" s="882"/>
      <c r="B7" s="262"/>
      <c r="C7" s="259"/>
      <c r="D7" s="265"/>
      <c r="E7" s="745"/>
      <c r="F7" s="883"/>
      <c r="G7" s="739"/>
      <c r="H7" s="883"/>
      <c r="I7" s="2276" t="s">
        <v>337</v>
      </c>
      <c r="J7" s="884" t="s">
        <v>277</v>
      </c>
    </row>
    <row r="8" spans="1:255" x14ac:dyDescent="0.2">
      <c r="A8" s="882"/>
      <c r="B8" s="262"/>
      <c r="C8" s="259"/>
      <c r="D8" s="265"/>
      <c r="E8" s="184"/>
      <c r="F8" s="883"/>
      <c r="G8" s="739"/>
      <c r="H8" s="883"/>
      <c r="I8" s="2276" t="s">
        <v>269</v>
      </c>
      <c r="J8" s="884" t="s">
        <v>269</v>
      </c>
    </row>
    <row r="9" spans="1:255" x14ac:dyDescent="0.2">
      <c r="A9" s="2768" t="s">
        <v>242</v>
      </c>
      <c r="B9" s="2706"/>
      <c r="C9" s="2706"/>
      <c r="D9" s="2769"/>
      <c r="E9" s="2795" t="s">
        <v>268</v>
      </c>
      <c r="F9" s="2752"/>
      <c r="G9" s="2777" t="s">
        <v>21</v>
      </c>
      <c r="H9" s="2778"/>
      <c r="I9" s="2276" t="s">
        <v>280</v>
      </c>
      <c r="J9" s="884" t="s">
        <v>280</v>
      </c>
    </row>
    <row r="10" spans="1:255" x14ac:dyDescent="0.2">
      <c r="A10" s="885"/>
      <c r="B10" s="886"/>
      <c r="C10" s="887"/>
      <c r="D10" s="887"/>
      <c r="E10" s="885"/>
      <c r="F10" s="888"/>
      <c r="G10" s="889"/>
      <c r="H10" s="888"/>
      <c r="I10" s="890"/>
      <c r="J10" s="891"/>
    </row>
    <row r="11" spans="1:255" s="899" customFormat="1" ht="14.25" customHeight="1" x14ac:dyDescent="0.2">
      <c r="A11" s="892"/>
      <c r="B11" s="893"/>
      <c r="C11" s="574"/>
      <c r="D11" s="578"/>
      <c r="E11" s="893"/>
      <c r="F11" s="894"/>
      <c r="G11" s="895"/>
      <c r="H11" s="896"/>
      <c r="I11" s="897"/>
      <c r="J11" s="898"/>
      <c r="L11" s="900"/>
      <c r="M11"/>
      <c r="N11"/>
      <c r="O11"/>
      <c r="P11"/>
      <c r="Q11"/>
      <c r="R11"/>
      <c r="S11"/>
      <c r="T11"/>
      <c r="U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s="400" customFormat="1" x14ac:dyDescent="0.2">
      <c r="A12" s="901"/>
      <c r="B12" s="2112" t="s">
        <v>244</v>
      </c>
      <c r="C12" s="566"/>
      <c r="D12" s="567"/>
      <c r="E12" s="903">
        <v>15489</v>
      </c>
      <c r="F12" s="2304">
        <f>E12/$E$34</f>
        <v>1.9697962038597271E-2</v>
      </c>
      <c r="G12" s="905">
        <v>85166074</v>
      </c>
      <c r="H12" s="2304">
        <f>G12/$G$34</f>
        <v>1.5817046001773118E-2</v>
      </c>
      <c r="I12" s="2310">
        <v>449</v>
      </c>
      <c r="J12" s="2311">
        <v>261</v>
      </c>
      <c r="L12"/>
      <c r="M12"/>
      <c r="N12"/>
      <c r="O12"/>
      <c r="P12"/>
      <c r="Q12"/>
      <c r="R12"/>
      <c r="S12"/>
      <c r="T12"/>
      <c r="U12"/>
      <c r="V12" s="899"/>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s="400" customFormat="1" ht="14.25" customHeight="1" x14ac:dyDescent="0.2">
      <c r="A13" s="901"/>
      <c r="B13" s="2112" t="s">
        <v>245</v>
      </c>
      <c r="C13" s="566"/>
      <c r="D13" s="567"/>
      <c r="E13" s="906">
        <v>509716</v>
      </c>
      <c r="F13" s="904">
        <f>+E13/$E$34</f>
        <v>0.64822560646043303</v>
      </c>
      <c r="G13" s="906">
        <v>3157381415</v>
      </c>
      <c r="H13" s="2304">
        <f>G13/$G$34</f>
        <v>0.58638897791858402</v>
      </c>
      <c r="I13" s="2308">
        <v>489</v>
      </c>
      <c r="J13" s="2305">
        <v>257</v>
      </c>
      <c r="L13"/>
      <c r="M13"/>
      <c r="N13"/>
      <c r="O13"/>
      <c r="P13"/>
      <c r="Q13"/>
      <c r="R13"/>
      <c r="S13"/>
      <c r="T13"/>
      <c r="U13"/>
      <c r="V13" s="899"/>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s="899" customFormat="1" x14ac:dyDescent="0.2">
      <c r="A14" s="907"/>
      <c r="B14" s="908"/>
      <c r="C14" s="908" t="s">
        <v>246</v>
      </c>
      <c r="D14" s="909"/>
      <c r="E14" s="910">
        <v>68192</v>
      </c>
      <c r="F14" s="2303">
        <f>+E14/$E$34</f>
        <v>8.6722411216736087E-2</v>
      </c>
      <c r="G14" s="911">
        <v>154874659</v>
      </c>
      <c r="H14" s="2303">
        <f>+G14/$G$34</f>
        <v>2.8763326649434668E-2</v>
      </c>
      <c r="I14" s="2309">
        <v>183.09</v>
      </c>
      <c r="J14" s="2306">
        <v>98</v>
      </c>
      <c r="L14"/>
      <c r="M14"/>
      <c r="N14"/>
      <c r="O14"/>
      <c r="P14"/>
      <c r="Q14"/>
      <c r="R14"/>
      <c r="S14"/>
      <c r="T14"/>
      <c r="U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s="899" customFormat="1" x14ac:dyDescent="0.2">
      <c r="A15" s="907"/>
      <c r="B15" s="908"/>
      <c r="C15" s="908" t="s">
        <v>247</v>
      </c>
      <c r="D15" s="909"/>
      <c r="E15" s="910">
        <v>43776</v>
      </c>
      <c r="F15" s="2303">
        <f t="shared" ref="F15:F24" si="0">+E15/$E$34</f>
        <v>5.5671637045750802E-2</v>
      </c>
      <c r="G15" s="911">
        <v>190803423</v>
      </c>
      <c r="H15" s="2303">
        <f t="shared" ref="H15:H24" si="1">+G15/$G$34</f>
        <v>3.5436017854794798E-2</v>
      </c>
      <c r="I15" s="2309">
        <v>357</v>
      </c>
      <c r="J15" s="2306">
        <v>224</v>
      </c>
      <c r="L15"/>
      <c r="M15"/>
      <c r="N15"/>
      <c r="O15"/>
      <c r="P15"/>
      <c r="Q15"/>
      <c r="R15"/>
      <c r="S15"/>
      <c r="T15"/>
      <c r="U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s="899" customFormat="1" x14ac:dyDescent="0.2">
      <c r="A16" s="907"/>
      <c r="B16" s="908"/>
      <c r="C16" s="908" t="s">
        <v>248</v>
      </c>
      <c r="D16" s="909"/>
      <c r="E16" s="910">
        <v>12966</v>
      </c>
      <c r="F16" s="2303">
        <f t="shared" si="0"/>
        <v>1.6489365084411661E-2</v>
      </c>
      <c r="G16" s="911">
        <v>38487932</v>
      </c>
      <c r="H16" s="2303">
        <f t="shared" si="1"/>
        <v>7.1479799686095151E-3</v>
      </c>
      <c r="I16" s="2309">
        <v>236</v>
      </c>
      <c r="J16" s="2306">
        <v>155</v>
      </c>
      <c r="L16"/>
      <c r="M16"/>
      <c r="N16"/>
      <c r="O16"/>
      <c r="P16"/>
      <c r="Q16"/>
      <c r="R16"/>
      <c r="S16"/>
      <c r="T16"/>
      <c r="U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s="899" customFormat="1" x14ac:dyDescent="0.2">
      <c r="A17" s="907"/>
      <c r="B17" s="908"/>
      <c r="C17" s="908" t="s">
        <v>338</v>
      </c>
      <c r="D17" s="909"/>
      <c r="E17" s="910">
        <v>36069</v>
      </c>
      <c r="F17" s="2303">
        <f t="shared" si="0"/>
        <v>4.5870346230884179E-2</v>
      </c>
      <c r="G17" s="911">
        <v>184402004</v>
      </c>
      <c r="H17" s="2303">
        <f t="shared" si="1"/>
        <v>3.4247146112278817E-2</v>
      </c>
      <c r="I17" s="2309">
        <v>400</v>
      </c>
      <c r="J17" s="2306">
        <v>223</v>
      </c>
      <c r="L17"/>
      <c r="M17"/>
      <c r="N17"/>
      <c r="O17"/>
      <c r="P17"/>
      <c r="Q17"/>
      <c r="R17"/>
      <c r="S17"/>
      <c r="T17"/>
      <c r="U17"/>
    </row>
    <row r="18" spans="1:255" s="899" customFormat="1" x14ac:dyDescent="0.2">
      <c r="A18" s="907"/>
      <c r="B18" s="908"/>
      <c r="C18" s="908" t="s">
        <v>250</v>
      </c>
      <c r="D18" s="909"/>
      <c r="E18" s="910">
        <v>57998</v>
      </c>
      <c r="F18" s="2303">
        <f t="shared" si="0"/>
        <v>7.3758306043938571E-2</v>
      </c>
      <c r="G18" s="911">
        <v>759055181</v>
      </c>
      <c r="H18" s="2303">
        <f t="shared" si="1"/>
        <v>0.14097175262254333</v>
      </c>
      <c r="I18" s="2309">
        <v>1091</v>
      </c>
      <c r="J18" s="2306">
        <v>1079</v>
      </c>
      <c r="L18"/>
      <c r="M18"/>
      <c r="N18"/>
      <c r="O18"/>
      <c r="P18"/>
      <c r="Q18"/>
      <c r="R18"/>
      <c r="S18"/>
      <c r="T18"/>
      <c r="U18"/>
      <c r="W18" s="400"/>
      <c r="X18" s="400"/>
      <c r="Y18" s="400"/>
      <c r="Z18" s="400"/>
      <c r="AA18" s="400"/>
      <c r="AB18" s="400"/>
      <c r="AC18" s="400"/>
      <c r="AD18" s="400"/>
      <c r="AE18" s="400"/>
      <c r="AF18" s="400"/>
      <c r="AG18" s="400"/>
      <c r="AH18" s="400"/>
      <c r="AI18" s="400"/>
      <c r="AJ18" s="400"/>
      <c r="AK18" s="400"/>
      <c r="AL18" s="400"/>
      <c r="AM18" s="400"/>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c r="BV18" s="400"/>
      <c r="BW18" s="400"/>
      <c r="BX18" s="400"/>
      <c r="BY18" s="400"/>
      <c r="BZ18" s="400"/>
      <c r="CA18" s="400"/>
      <c r="CB18" s="400"/>
      <c r="CC18" s="400"/>
      <c r="CD18" s="400"/>
      <c r="CE18" s="400"/>
      <c r="CF18" s="400"/>
      <c r="CG18" s="400"/>
      <c r="CH18" s="400"/>
      <c r="CI18" s="400"/>
      <c r="CJ18" s="400"/>
      <c r="CK18" s="400"/>
      <c r="CL18" s="400"/>
      <c r="CM18" s="400"/>
      <c r="CN18" s="400"/>
      <c r="CO18" s="400"/>
      <c r="CP18" s="400"/>
      <c r="CQ18" s="400"/>
      <c r="CR18" s="400"/>
      <c r="CS18" s="400"/>
      <c r="CT18" s="400"/>
      <c r="CU18" s="400"/>
      <c r="CV18" s="400"/>
      <c r="CW18" s="400"/>
      <c r="CX18" s="400"/>
      <c r="CY18" s="400"/>
      <c r="CZ18" s="400"/>
      <c r="DA18" s="400"/>
      <c r="DB18" s="400"/>
      <c r="DC18" s="400"/>
      <c r="DD18" s="400"/>
      <c r="DE18" s="400"/>
      <c r="DF18" s="400"/>
      <c r="DG18" s="400"/>
      <c r="DH18" s="400"/>
      <c r="DI18" s="400"/>
      <c r="DJ18" s="400"/>
      <c r="DK18" s="400"/>
      <c r="DL18" s="400"/>
      <c r="DM18" s="400"/>
      <c r="DN18" s="400"/>
      <c r="DO18" s="400"/>
      <c r="DP18" s="400"/>
      <c r="DQ18" s="400"/>
      <c r="DR18" s="400"/>
      <c r="DS18" s="400"/>
      <c r="DT18" s="400"/>
      <c r="DU18" s="400"/>
      <c r="DV18" s="400"/>
      <c r="DW18" s="400"/>
      <c r="DX18" s="400"/>
      <c r="DY18" s="400"/>
      <c r="DZ18" s="400"/>
      <c r="EA18" s="400"/>
      <c r="EB18" s="400"/>
      <c r="EC18" s="400"/>
      <c r="ED18" s="400"/>
      <c r="EE18" s="400"/>
      <c r="EF18" s="400"/>
      <c r="EG18" s="400"/>
      <c r="EH18" s="400"/>
      <c r="EI18" s="400"/>
      <c r="EJ18" s="400"/>
      <c r="EK18" s="400"/>
      <c r="EL18" s="400"/>
      <c r="EM18" s="400"/>
      <c r="EN18" s="400"/>
      <c r="EO18" s="400"/>
      <c r="EP18" s="400"/>
      <c r="EQ18" s="400"/>
      <c r="ER18" s="400"/>
      <c r="ES18" s="400"/>
      <c r="ET18" s="400"/>
      <c r="EU18" s="400"/>
      <c r="EV18" s="400"/>
      <c r="EW18" s="400"/>
      <c r="EX18" s="400"/>
      <c r="EY18" s="400"/>
      <c r="EZ18" s="400"/>
      <c r="FA18" s="400"/>
      <c r="FB18" s="400"/>
      <c r="FC18" s="400"/>
      <c r="FD18" s="400"/>
      <c r="FE18" s="400"/>
      <c r="FF18" s="400"/>
      <c r="FG18" s="400"/>
      <c r="FH18" s="400"/>
      <c r="FI18" s="400"/>
      <c r="FJ18" s="400"/>
      <c r="FK18" s="400"/>
      <c r="FL18" s="400"/>
      <c r="FM18" s="400"/>
      <c r="FN18" s="400"/>
      <c r="FO18" s="400"/>
      <c r="FP18" s="400"/>
      <c r="FQ18" s="400"/>
      <c r="FR18" s="400"/>
      <c r="FS18" s="400"/>
      <c r="FT18" s="400"/>
      <c r="FU18" s="400"/>
      <c r="FV18" s="400"/>
      <c r="FW18" s="400"/>
      <c r="FX18" s="400"/>
      <c r="FY18" s="400"/>
      <c r="FZ18" s="400"/>
      <c r="GA18" s="400"/>
      <c r="GB18" s="400"/>
      <c r="GC18" s="400"/>
      <c r="GD18" s="400"/>
      <c r="GE18" s="400"/>
      <c r="GF18" s="400"/>
      <c r="GG18" s="400"/>
      <c r="GH18" s="400"/>
      <c r="GI18" s="400"/>
      <c r="GJ18" s="400"/>
      <c r="GK18" s="400"/>
      <c r="GL18" s="400"/>
      <c r="GM18" s="400"/>
      <c r="GN18" s="400"/>
      <c r="GO18" s="400"/>
      <c r="GP18" s="400"/>
      <c r="GQ18" s="400"/>
      <c r="GR18" s="400"/>
      <c r="GS18" s="400"/>
      <c r="GT18" s="400"/>
      <c r="GU18" s="400"/>
      <c r="GV18" s="400"/>
      <c r="GW18" s="400"/>
      <c r="GX18" s="400"/>
      <c r="GY18" s="400"/>
      <c r="GZ18" s="400"/>
      <c r="HA18" s="400"/>
      <c r="HB18" s="400"/>
      <c r="HC18" s="400"/>
      <c r="HD18" s="400"/>
      <c r="HE18" s="400"/>
      <c r="HF18" s="400"/>
      <c r="HG18" s="400"/>
      <c r="HH18" s="400"/>
      <c r="HI18" s="400"/>
      <c r="HJ18" s="400"/>
      <c r="HK18" s="400"/>
      <c r="HL18" s="400"/>
      <c r="HM18" s="400"/>
      <c r="HN18" s="400"/>
      <c r="HO18" s="400"/>
      <c r="HP18" s="400"/>
      <c r="HQ18" s="400"/>
      <c r="HR18" s="400"/>
      <c r="HS18" s="400"/>
      <c r="HT18" s="400"/>
      <c r="HU18" s="400"/>
      <c r="HV18" s="400"/>
      <c r="HW18" s="400"/>
      <c r="HX18" s="400"/>
      <c r="HY18" s="400"/>
      <c r="HZ18" s="400"/>
      <c r="IA18" s="400"/>
      <c r="IB18" s="400"/>
      <c r="IC18" s="400"/>
      <c r="ID18" s="400"/>
      <c r="IE18" s="400"/>
      <c r="IF18" s="400"/>
      <c r="IG18" s="400"/>
      <c r="IH18" s="400"/>
      <c r="II18" s="400"/>
      <c r="IJ18" s="400"/>
      <c r="IK18" s="400"/>
      <c r="IL18" s="400"/>
      <c r="IM18" s="400"/>
      <c r="IN18" s="400"/>
      <c r="IO18" s="400"/>
      <c r="IP18" s="400"/>
      <c r="IQ18" s="400"/>
      <c r="IR18" s="400"/>
      <c r="IS18" s="400"/>
      <c r="IT18" s="400"/>
      <c r="IU18" s="400"/>
    </row>
    <row r="19" spans="1:255" s="899" customFormat="1" x14ac:dyDescent="0.2">
      <c r="A19" s="907"/>
      <c r="B19" s="908"/>
      <c r="C19" s="908" t="s">
        <v>251</v>
      </c>
      <c r="D19" s="912"/>
      <c r="E19" s="910">
        <v>206762</v>
      </c>
      <c r="F19" s="2303">
        <f t="shared" si="0"/>
        <v>0.26294725463389818</v>
      </c>
      <c r="G19" s="911">
        <v>1460989797</v>
      </c>
      <c r="H19" s="2303">
        <f t="shared" si="1"/>
        <v>0.27133507207658963</v>
      </c>
      <c r="I19" s="2309">
        <v>564</v>
      </c>
      <c r="J19" s="2306">
        <v>373</v>
      </c>
      <c r="L19"/>
      <c r="M19"/>
      <c r="N19"/>
      <c r="O19"/>
      <c r="P19"/>
      <c r="Q19"/>
      <c r="R19"/>
      <c r="S19"/>
      <c r="T19"/>
      <c r="U19"/>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400"/>
      <c r="BN19" s="400"/>
      <c r="BO19" s="400"/>
      <c r="BP19" s="400"/>
      <c r="BQ19" s="400"/>
      <c r="BR19" s="400"/>
      <c r="BS19" s="400"/>
      <c r="BT19" s="400"/>
      <c r="BU19" s="400"/>
      <c r="BV19" s="400"/>
      <c r="BW19" s="400"/>
      <c r="BX19" s="400"/>
      <c r="BY19" s="400"/>
      <c r="BZ19" s="400"/>
      <c r="CA19" s="400"/>
      <c r="CB19" s="400"/>
      <c r="CC19" s="400"/>
      <c r="CD19" s="400"/>
      <c r="CE19" s="400"/>
      <c r="CF19" s="400"/>
      <c r="CG19" s="400"/>
      <c r="CH19" s="400"/>
      <c r="CI19" s="400"/>
      <c r="CJ19" s="400"/>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400"/>
      <c r="DJ19" s="400"/>
      <c r="DK19" s="400"/>
      <c r="DL19" s="400"/>
      <c r="DM19" s="400"/>
      <c r="DN19" s="400"/>
      <c r="DO19" s="400"/>
      <c r="DP19" s="400"/>
      <c r="DQ19" s="400"/>
      <c r="DR19" s="400"/>
      <c r="DS19" s="400"/>
      <c r="DT19" s="400"/>
      <c r="DU19" s="400"/>
      <c r="DV19" s="400"/>
      <c r="DW19" s="400"/>
      <c r="DX19" s="400"/>
      <c r="DY19" s="400"/>
      <c r="DZ19" s="400"/>
      <c r="EA19" s="400"/>
      <c r="EB19" s="400"/>
      <c r="EC19" s="400"/>
      <c r="ED19" s="400"/>
      <c r="EE19" s="400"/>
      <c r="EF19" s="400"/>
      <c r="EG19" s="400"/>
      <c r="EH19" s="400"/>
      <c r="EI19" s="400"/>
      <c r="EJ19" s="400"/>
      <c r="EK19" s="400"/>
      <c r="EL19" s="400"/>
      <c r="EM19" s="400"/>
      <c r="EN19" s="400"/>
      <c r="EO19" s="400"/>
      <c r="EP19" s="400"/>
      <c r="EQ19" s="400"/>
      <c r="ER19" s="400"/>
      <c r="ES19" s="400"/>
      <c r="ET19" s="400"/>
      <c r="EU19" s="400"/>
      <c r="EV19" s="400"/>
      <c r="EW19" s="400"/>
      <c r="EX19" s="400"/>
      <c r="EY19" s="400"/>
      <c r="EZ19" s="400"/>
      <c r="FA19" s="400"/>
      <c r="FB19" s="400"/>
      <c r="FC19" s="400"/>
      <c r="FD19" s="400"/>
      <c r="FE19" s="400"/>
      <c r="FF19" s="400"/>
      <c r="FG19" s="400"/>
      <c r="FH19" s="400"/>
      <c r="FI19" s="400"/>
      <c r="FJ19" s="400"/>
      <c r="FK19" s="400"/>
      <c r="FL19" s="400"/>
      <c r="FM19" s="400"/>
      <c r="FN19" s="400"/>
      <c r="FO19" s="400"/>
      <c r="FP19" s="400"/>
      <c r="FQ19" s="400"/>
      <c r="FR19" s="400"/>
      <c r="FS19" s="400"/>
      <c r="FT19" s="400"/>
      <c r="FU19" s="400"/>
      <c r="FV19" s="400"/>
      <c r="FW19" s="400"/>
      <c r="FX19" s="400"/>
      <c r="FY19" s="400"/>
      <c r="FZ19" s="400"/>
      <c r="GA19" s="400"/>
      <c r="GB19" s="400"/>
      <c r="GC19" s="400"/>
      <c r="GD19" s="400"/>
      <c r="GE19" s="400"/>
      <c r="GF19" s="400"/>
      <c r="GG19" s="400"/>
      <c r="GH19" s="400"/>
      <c r="GI19" s="400"/>
      <c r="GJ19" s="400"/>
      <c r="GK19" s="400"/>
      <c r="GL19" s="400"/>
      <c r="GM19" s="400"/>
      <c r="GN19" s="400"/>
      <c r="GO19" s="400"/>
      <c r="GP19" s="400"/>
      <c r="GQ19" s="400"/>
      <c r="GR19" s="400"/>
      <c r="GS19" s="400"/>
      <c r="GT19" s="400"/>
      <c r="GU19" s="400"/>
      <c r="GV19" s="400"/>
      <c r="GW19" s="400"/>
      <c r="GX19" s="400"/>
      <c r="GY19" s="400"/>
      <c r="GZ19" s="400"/>
      <c r="HA19" s="400"/>
      <c r="HB19" s="400"/>
      <c r="HC19" s="400"/>
      <c r="HD19" s="400"/>
      <c r="HE19" s="400"/>
      <c r="HF19" s="400"/>
      <c r="HG19" s="400"/>
      <c r="HH19" s="400"/>
      <c r="HI19" s="400"/>
      <c r="HJ19" s="400"/>
      <c r="HK19" s="400"/>
      <c r="HL19" s="400"/>
      <c r="HM19" s="400"/>
      <c r="HN19" s="400"/>
      <c r="HO19" s="400"/>
      <c r="HP19" s="400"/>
      <c r="HQ19" s="400"/>
      <c r="HR19" s="400"/>
      <c r="HS19" s="400"/>
      <c r="HT19" s="400"/>
      <c r="HU19" s="400"/>
      <c r="HV19" s="400"/>
      <c r="HW19" s="400"/>
      <c r="HX19" s="400"/>
      <c r="HY19" s="400"/>
      <c r="HZ19" s="400"/>
      <c r="IA19" s="400"/>
      <c r="IB19" s="400"/>
      <c r="IC19" s="400"/>
      <c r="ID19" s="400"/>
      <c r="IE19" s="400"/>
      <c r="IF19" s="400"/>
      <c r="IG19" s="400"/>
      <c r="IH19" s="400"/>
      <c r="II19" s="400"/>
      <c r="IJ19" s="400"/>
      <c r="IK19" s="400"/>
      <c r="IL19" s="400"/>
      <c r="IM19" s="400"/>
      <c r="IN19" s="400"/>
      <c r="IO19" s="400"/>
      <c r="IP19" s="400"/>
      <c r="IQ19" s="400"/>
      <c r="IR19" s="400"/>
      <c r="IS19" s="400"/>
      <c r="IT19" s="400"/>
      <c r="IU19" s="400"/>
    </row>
    <row r="20" spans="1:255" s="899" customFormat="1" x14ac:dyDescent="0.2">
      <c r="A20" s="907"/>
      <c r="B20" s="908"/>
      <c r="C20" s="908" t="s">
        <v>252</v>
      </c>
      <c r="D20" s="912"/>
      <c r="E20" s="910">
        <v>11958</v>
      </c>
      <c r="F20" s="2303">
        <f t="shared" si="0"/>
        <v>1.5207452389279242E-2</v>
      </c>
      <c r="G20" s="911">
        <v>45149151</v>
      </c>
      <c r="H20" s="2303">
        <f t="shared" si="1"/>
        <v>8.3851017754792909E-3</v>
      </c>
      <c r="I20" s="2309">
        <v>304</v>
      </c>
      <c r="J20" s="2306">
        <v>203.2</v>
      </c>
      <c r="L20"/>
      <c r="M20"/>
      <c r="N20"/>
      <c r="O20"/>
      <c r="P20"/>
      <c r="Q20"/>
      <c r="R20"/>
      <c r="S20"/>
      <c r="T20"/>
      <c r="U20"/>
    </row>
    <row r="21" spans="1:255" s="899" customFormat="1" x14ac:dyDescent="0.2">
      <c r="A21" s="907"/>
      <c r="B21" s="908"/>
      <c r="C21" s="908" t="s">
        <v>253</v>
      </c>
      <c r="D21" s="909"/>
      <c r="E21" s="910">
        <v>71995</v>
      </c>
      <c r="F21" s="2303">
        <f t="shared" si="0"/>
        <v>9.1558833815534285E-2</v>
      </c>
      <c r="G21" s="911">
        <v>323619268</v>
      </c>
      <c r="H21" s="2303">
        <f t="shared" si="1"/>
        <v>6.0102580858853998E-2</v>
      </c>
      <c r="I21" s="2309">
        <v>369</v>
      </c>
      <c r="J21" s="2306">
        <v>215</v>
      </c>
      <c r="L21"/>
      <c r="M21"/>
      <c r="N21"/>
      <c r="O21"/>
      <c r="P21"/>
      <c r="Q21"/>
      <c r="R21"/>
      <c r="S21"/>
      <c r="T21"/>
      <c r="U21"/>
    </row>
    <row r="22" spans="1:255" s="400" customFormat="1" x14ac:dyDescent="0.2">
      <c r="A22" s="901"/>
      <c r="B22" s="2220" t="s">
        <v>254</v>
      </c>
      <c r="C22" s="566"/>
      <c r="D22" s="567"/>
      <c r="E22" s="906">
        <v>155187</v>
      </c>
      <c r="F22" s="904">
        <f>E22/$E$34</f>
        <v>0.19735732680507423</v>
      </c>
      <c r="G22" s="906">
        <v>1647092716</v>
      </c>
      <c r="H22" s="2304">
        <f>G22/$G$34</f>
        <v>0.30589811217736096</v>
      </c>
      <c r="I22" s="2308">
        <v>854</v>
      </c>
      <c r="J22" s="2305">
        <v>487</v>
      </c>
      <c r="L22"/>
      <c r="M22"/>
      <c r="N22"/>
      <c r="O22"/>
      <c r="P22"/>
      <c r="Q22"/>
      <c r="R22"/>
      <c r="S22"/>
      <c r="T22"/>
      <c r="U22"/>
      <c r="V22" s="899"/>
      <c r="W22" s="899"/>
      <c r="X22" s="899"/>
      <c r="Y22" s="899"/>
      <c r="Z22" s="899"/>
      <c r="AA22" s="899"/>
      <c r="AB22" s="899"/>
      <c r="AC22" s="899"/>
      <c r="AD22" s="899"/>
      <c r="AE22" s="899"/>
      <c r="AF22" s="899"/>
      <c r="AG22" s="899"/>
      <c r="AH22" s="899"/>
      <c r="AI22" s="899"/>
      <c r="AJ22" s="899"/>
      <c r="AK22" s="899"/>
      <c r="AL22" s="899"/>
      <c r="AM22" s="899"/>
      <c r="AN22" s="899"/>
      <c r="AO22" s="899"/>
      <c r="AP22" s="899"/>
      <c r="AQ22" s="899"/>
      <c r="AR22" s="899"/>
      <c r="AS22" s="899"/>
      <c r="AT22" s="899"/>
      <c r="AU22" s="899"/>
      <c r="AV22" s="899"/>
      <c r="AW22" s="899"/>
      <c r="AX22" s="899"/>
      <c r="AY22" s="899"/>
      <c r="AZ22" s="899"/>
      <c r="BA22" s="899"/>
      <c r="BB22" s="899"/>
      <c r="BC22" s="899"/>
      <c r="BD22" s="899"/>
      <c r="BE22" s="899"/>
      <c r="BF22" s="899"/>
      <c r="BG22" s="899"/>
      <c r="BH22" s="899"/>
      <c r="BI22" s="899"/>
      <c r="BJ22" s="899"/>
      <c r="BK22" s="899"/>
      <c r="BL22" s="899"/>
      <c r="BM22" s="899"/>
      <c r="BN22" s="899"/>
      <c r="BO22" s="899"/>
      <c r="BP22" s="899"/>
      <c r="BQ22" s="899"/>
      <c r="BR22" s="899"/>
      <c r="BS22" s="899"/>
      <c r="BT22" s="899"/>
      <c r="BU22" s="899"/>
      <c r="BV22" s="899"/>
      <c r="BW22" s="899"/>
      <c r="BX22" s="899"/>
      <c r="BY22" s="899"/>
      <c r="BZ22" s="899"/>
      <c r="CA22" s="899"/>
      <c r="CB22" s="899"/>
      <c r="CC22" s="899"/>
      <c r="CD22" s="899"/>
      <c r="CE22" s="899"/>
      <c r="CF22" s="899"/>
      <c r="CG22" s="899"/>
      <c r="CH22" s="899"/>
      <c r="CI22" s="899"/>
      <c r="CJ22" s="899"/>
      <c r="CK22" s="899"/>
      <c r="CL22" s="899"/>
      <c r="CM22" s="899"/>
      <c r="CN22" s="899"/>
      <c r="CO22" s="899"/>
      <c r="CP22" s="899"/>
      <c r="CQ22" s="899"/>
      <c r="CR22" s="899"/>
      <c r="CS22" s="899"/>
      <c r="CT22" s="899"/>
      <c r="CU22" s="899"/>
      <c r="CV22" s="899"/>
      <c r="CW22" s="899"/>
      <c r="CX22" s="899"/>
      <c r="CY22" s="899"/>
      <c r="CZ22" s="899"/>
      <c r="DA22" s="899"/>
      <c r="DB22" s="899"/>
      <c r="DC22" s="899"/>
      <c r="DD22" s="899"/>
      <c r="DE22" s="899"/>
      <c r="DF22" s="899"/>
      <c r="DG22" s="899"/>
      <c r="DH22" s="899"/>
      <c r="DI22" s="899"/>
      <c r="DJ22" s="899"/>
      <c r="DK22" s="899"/>
      <c r="DL22" s="899"/>
      <c r="DM22" s="899"/>
      <c r="DN22" s="899"/>
      <c r="DO22" s="899"/>
      <c r="DP22" s="899"/>
      <c r="DQ22" s="899"/>
      <c r="DR22" s="899"/>
      <c r="DS22" s="899"/>
      <c r="DT22" s="899"/>
      <c r="DU22" s="899"/>
      <c r="DV22" s="899"/>
      <c r="DW22" s="899"/>
      <c r="DX22" s="899"/>
      <c r="DY22" s="899"/>
      <c r="DZ22" s="899"/>
      <c r="EA22" s="899"/>
      <c r="EB22" s="899"/>
      <c r="EC22" s="899"/>
      <c r="ED22" s="899"/>
      <c r="EE22" s="899"/>
      <c r="EF22" s="899"/>
      <c r="EG22" s="899"/>
      <c r="EH22" s="899"/>
      <c r="EI22" s="899"/>
      <c r="EJ22" s="899"/>
      <c r="EK22" s="899"/>
      <c r="EL22" s="899"/>
      <c r="EM22" s="899"/>
      <c r="EN22" s="899"/>
      <c r="EO22" s="899"/>
      <c r="EP22" s="899"/>
      <c r="EQ22" s="899"/>
      <c r="ER22" s="899"/>
      <c r="ES22" s="899"/>
      <c r="ET22" s="899"/>
      <c r="EU22" s="899"/>
      <c r="EV22" s="899"/>
      <c r="EW22" s="899"/>
      <c r="EX22" s="899"/>
      <c r="EY22" s="899"/>
      <c r="EZ22" s="899"/>
      <c r="FA22" s="899"/>
      <c r="FB22" s="899"/>
      <c r="FC22" s="899"/>
      <c r="FD22" s="899"/>
      <c r="FE22" s="899"/>
      <c r="FF22" s="899"/>
      <c r="FG22" s="899"/>
      <c r="FH22" s="899"/>
      <c r="FI22" s="899"/>
      <c r="FJ22" s="899"/>
      <c r="FK22" s="899"/>
      <c r="FL22" s="899"/>
      <c r="FM22" s="899"/>
      <c r="FN22" s="899"/>
      <c r="FO22" s="899"/>
      <c r="FP22" s="899"/>
      <c r="FQ22" s="899"/>
      <c r="FR22" s="899"/>
      <c r="FS22" s="899"/>
      <c r="FT22" s="899"/>
      <c r="FU22" s="899"/>
      <c r="FV22" s="899"/>
      <c r="FW22" s="899"/>
      <c r="FX22" s="899"/>
      <c r="FY22" s="899"/>
      <c r="FZ22" s="899"/>
      <c r="GA22" s="899"/>
      <c r="GB22" s="899"/>
      <c r="GC22" s="899"/>
      <c r="GD22" s="899"/>
      <c r="GE22" s="899"/>
      <c r="GF22" s="899"/>
      <c r="GG22" s="899"/>
      <c r="GH22" s="899"/>
      <c r="GI22" s="899"/>
      <c r="GJ22" s="899"/>
      <c r="GK22" s="899"/>
      <c r="GL22" s="899"/>
      <c r="GM22" s="899"/>
      <c r="GN22" s="899"/>
      <c r="GO22" s="899"/>
      <c r="GP22" s="899"/>
      <c r="GQ22" s="899"/>
      <c r="GR22" s="899"/>
      <c r="GS22" s="899"/>
      <c r="GT22" s="899"/>
      <c r="GU22" s="899"/>
      <c r="GV22" s="899"/>
      <c r="GW22" s="899"/>
      <c r="GX22" s="899"/>
      <c r="GY22" s="899"/>
      <c r="GZ22" s="899"/>
      <c r="HA22" s="899"/>
      <c r="HB22" s="899"/>
      <c r="HC22" s="899"/>
      <c r="HD22" s="899"/>
      <c r="HE22" s="899"/>
      <c r="HF22" s="899"/>
      <c r="HG22" s="899"/>
      <c r="HH22" s="899"/>
      <c r="HI22" s="899"/>
      <c r="HJ22" s="899"/>
      <c r="HK22" s="899"/>
      <c r="HL22" s="899"/>
      <c r="HM22" s="899"/>
      <c r="HN22" s="899"/>
      <c r="HO22" s="899"/>
      <c r="HP22" s="899"/>
      <c r="HQ22" s="899"/>
      <c r="HR22" s="899"/>
      <c r="HS22" s="899"/>
      <c r="HT22" s="899"/>
      <c r="HU22" s="899"/>
      <c r="HV22" s="899"/>
      <c r="HW22" s="899"/>
      <c r="HX22" s="899"/>
      <c r="HY22" s="899"/>
      <c r="HZ22" s="899"/>
      <c r="IA22" s="899"/>
      <c r="IB22" s="899"/>
      <c r="IC22" s="899"/>
      <c r="ID22" s="899"/>
      <c r="IE22" s="899"/>
      <c r="IF22" s="899"/>
      <c r="IG22" s="899"/>
      <c r="IH22" s="899"/>
      <c r="II22" s="899"/>
      <c r="IJ22" s="899"/>
      <c r="IK22" s="899"/>
      <c r="IL22" s="899"/>
      <c r="IM22" s="899"/>
      <c r="IN22" s="899"/>
      <c r="IO22" s="899"/>
      <c r="IP22" s="899"/>
      <c r="IQ22" s="899"/>
      <c r="IR22" s="899"/>
      <c r="IS22" s="899"/>
      <c r="IT22" s="899"/>
      <c r="IU22" s="899"/>
    </row>
    <row r="23" spans="1:255" s="899" customFormat="1" x14ac:dyDescent="0.2">
      <c r="A23" s="907"/>
      <c r="B23" s="908"/>
      <c r="C23" s="908" t="s">
        <v>255</v>
      </c>
      <c r="D23" s="909"/>
      <c r="E23" s="910">
        <v>144308</v>
      </c>
      <c r="F23" s="2303">
        <f t="shared" si="0"/>
        <v>0.18352208056465202</v>
      </c>
      <c r="G23" s="911">
        <v>1596191066</v>
      </c>
      <c r="H23" s="2303">
        <f t="shared" si="1"/>
        <v>0.29644465610263154</v>
      </c>
      <c r="I23" s="2309">
        <v>920</v>
      </c>
      <c r="J23" s="2306">
        <v>519</v>
      </c>
      <c r="L23"/>
      <c r="M23"/>
      <c r="N23"/>
      <c r="O23"/>
      <c r="P23"/>
      <c r="Q23"/>
      <c r="R23"/>
      <c r="S23"/>
      <c r="T23"/>
      <c r="U23"/>
    </row>
    <row r="24" spans="1:255" s="899" customFormat="1" x14ac:dyDescent="0.2">
      <c r="A24" s="907"/>
      <c r="B24" s="908"/>
      <c r="C24" s="908" t="s">
        <v>339</v>
      </c>
      <c r="D24" s="909"/>
      <c r="E24" s="910">
        <v>10829</v>
      </c>
      <c r="F24" s="2303">
        <f t="shared" si="0"/>
        <v>1.3771659301179538E-2</v>
      </c>
      <c r="G24" s="911">
        <v>50790147</v>
      </c>
      <c r="H24" s="2303">
        <f t="shared" si="1"/>
        <v>9.432747733984061E-3</v>
      </c>
      <c r="I24" s="2309">
        <v>379</v>
      </c>
      <c r="J24" s="2306">
        <v>190</v>
      </c>
      <c r="L24"/>
      <c r="M24"/>
      <c r="N24"/>
      <c r="O24"/>
      <c r="P24"/>
      <c r="Q24"/>
      <c r="R24"/>
      <c r="S24"/>
      <c r="T24"/>
      <c r="U24"/>
    </row>
    <row r="25" spans="1:255" s="899" customFormat="1" x14ac:dyDescent="0.2">
      <c r="A25" s="907"/>
      <c r="B25" s="908"/>
      <c r="C25" s="908" t="s">
        <v>341</v>
      </c>
      <c r="D25" s="909"/>
      <c r="E25" s="910">
        <v>50</v>
      </c>
      <c r="F25" s="913" t="s">
        <v>342</v>
      </c>
      <c r="G25" s="911">
        <v>111503</v>
      </c>
      <c r="H25" s="913" t="s">
        <v>342</v>
      </c>
      <c r="I25" s="2309">
        <v>176</v>
      </c>
      <c r="J25" s="2306">
        <v>143.5</v>
      </c>
      <c r="L25"/>
      <c r="M25"/>
      <c r="N25"/>
      <c r="O25"/>
      <c r="P25"/>
      <c r="Q25"/>
      <c r="R25"/>
      <c r="S25"/>
      <c r="T25"/>
      <c r="U25"/>
    </row>
    <row r="26" spans="1:255" s="400" customFormat="1" x14ac:dyDescent="0.2">
      <c r="A26" s="901"/>
      <c r="B26" s="2220" t="s">
        <v>257</v>
      </c>
      <c r="C26" s="566"/>
      <c r="D26" s="567"/>
      <c r="E26" s="906">
        <v>3983</v>
      </c>
      <c r="F26" s="904">
        <f t="shared" ref="F26:F30" si="2">E26/$E$34</f>
        <v>5.0653355800718532E-3</v>
      </c>
      <c r="G26" s="906">
        <v>15739923</v>
      </c>
      <c r="H26" s="2304">
        <f t="shared" ref="H26:H30" si="3">G26/$G$34</f>
        <v>2.9232190056731598E-3</v>
      </c>
      <c r="I26" s="2307">
        <v>316</v>
      </c>
      <c r="J26" s="2305">
        <v>192</v>
      </c>
      <c r="L26"/>
      <c r="M26"/>
      <c r="N26"/>
      <c r="O26"/>
      <c r="P26"/>
      <c r="Q26"/>
      <c r="R26"/>
      <c r="S26"/>
      <c r="T26"/>
      <c r="U26"/>
      <c r="V26" s="899"/>
      <c r="W26" s="899"/>
      <c r="X26" s="899"/>
      <c r="Y26" s="899"/>
      <c r="Z26" s="899"/>
      <c r="AA26" s="899"/>
      <c r="AB26" s="899"/>
      <c r="AC26" s="899"/>
      <c r="AD26" s="899"/>
      <c r="AE26" s="899"/>
      <c r="AF26" s="899"/>
      <c r="AG26" s="899"/>
      <c r="AH26" s="899"/>
      <c r="AI26" s="899"/>
      <c r="AJ26" s="899"/>
      <c r="AK26" s="899"/>
      <c r="AL26" s="899"/>
      <c r="AM26" s="899"/>
      <c r="AN26" s="899"/>
      <c r="AO26" s="899"/>
      <c r="AP26" s="899"/>
      <c r="AQ26" s="899"/>
      <c r="AR26" s="899"/>
      <c r="AS26" s="899"/>
      <c r="AT26" s="899"/>
      <c r="AU26" s="899"/>
      <c r="AV26" s="899"/>
      <c r="AW26" s="899"/>
      <c r="AX26" s="899"/>
      <c r="AY26" s="899"/>
      <c r="AZ26" s="899"/>
      <c r="BA26" s="899"/>
      <c r="BB26" s="899"/>
      <c r="BC26" s="899"/>
      <c r="BD26" s="899"/>
      <c r="BE26" s="899"/>
      <c r="BF26" s="899"/>
      <c r="BG26" s="899"/>
      <c r="BH26" s="899"/>
      <c r="BI26" s="899"/>
      <c r="BJ26" s="899"/>
      <c r="BK26" s="899"/>
      <c r="BL26" s="899"/>
      <c r="BM26" s="899"/>
      <c r="BN26" s="899"/>
      <c r="BO26" s="899"/>
      <c r="BP26" s="899"/>
      <c r="BQ26" s="899"/>
      <c r="BR26" s="899"/>
      <c r="BS26" s="899"/>
      <c r="BT26" s="899"/>
      <c r="BU26" s="899"/>
      <c r="BV26" s="899"/>
      <c r="BW26" s="899"/>
      <c r="BX26" s="899"/>
      <c r="BY26" s="899"/>
      <c r="BZ26" s="899"/>
      <c r="CA26" s="899"/>
      <c r="CB26" s="899"/>
      <c r="CC26" s="899"/>
      <c r="CD26" s="899"/>
      <c r="CE26" s="899"/>
      <c r="CF26" s="899"/>
      <c r="CG26" s="899"/>
      <c r="CH26" s="899"/>
      <c r="CI26" s="899"/>
      <c r="CJ26" s="899"/>
      <c r="CK26" s="899"/>
      <c r="CL26" s="899"/>
      <c r="CM26" s="899"/>
      <c r="CN26" s="899"/>
      <c r="CO26" s="899"/>
      <c r="CP26" s="899"/>
      <c r="CQ26" s="899"/>
      <c r="CR26" s="899"/>
      <c r="CS26" s="899"/>
      <c r="CT26" s="899"/>
      <c r="CU26" s="899"/>
      <c r="CV26" s="899"/>
      <c r="CW26" s="899"/>
      <c r="CX26" s="899"/>
      <c r="CY26" s="899"/>
      <c r="CZ26" s="899"/>
      <c r="DA26" s="899"/>
      <c r="DB26" s="899"/>
      <c r="DC26" s="899"/>
      <c r="DD26" s="899"/>
      <c r="DE26" s="899"/>
      <c r="DF26" s="899"/>
      <c r="DG26" s="899"/>
      <c r="DH26" s="899"/>
      <c r="DI26" s="899"/>
      <c r="DJ26" s="899"/>
      <c r="DK26" s="899"/>
      <c r="DL26" s="899"/>
      <c r="DM26" s="899"/>
      <c r="DN26" s="899"/>
      <c r="DO26" s="899"/>
      <c r="DP26" s="899"/>
      <c r="DQ26" s="899"/>
      <c r="DR26" s="899"/>
      <c r="DS26" s="899"/>
      <c r="DT26" s="899"/>
      <c r="DU26" s="899"/>
      <c r="DV26" s="899"/>
      <c r="DW26" s="899"/>
      <c r="DX26" s="899"/>
      <c r="DY26" s="899"/>
      <c r="DZ26" s="899"/>
      <c r="EA26" s="899"/>
      <c r="EB26" s="899"/>
      <c r="EC26" s="899"/>
      <c r="ED26" s="899"/>
      <c r="EE26" s="899"/>
      <c r="EF26" s="899"/>
      <c r="EG26" s="899"/>
      <c r="EH26" s="899"/>
      <c r="EI26" s="899"/>
      <c r="EJ26" s="899"/>
      <c r="EK26" s="899"/>
      <c r="EL26" s="899"/>
      <c r="EM26" s="899"/>
      <c r="EN26" s="899"/>
      <c r="EO26" s="899"/>
      <c r="EP26" s="899"/>
      <c r="EQ26" s="899"/>
      <c r="ER26" s="899"/>
      <c r="ES26" s="899"/>
      <c r="ET26" s="899"/>
      <c r="EU26" s="899"/>
      <c r="EV26" s="899"/>
      <c r="EW26" s="899"/>
      <c r="EX26" s="899"/>
      <c r="EY26" s="899"/>
      <c r="EZ26" s="899"/>
      <c r="FA26" s="899"/>
      <c r="FB26" s="899"/>
      <c r="FC26" s="899"/>
      <c r="FD26" s="899"/>
      <c r="FE26" s="899"/>
      <c r="FF26" s="899"/>
      <c r="FG26" s="899"/>
      <c r="FH26" s="899"/>
      <c r="FI26" s="899"/>
      <c r="FJ26" s="899"/>
      <c r="FK26" s="899"/>
      <c r="FL26" s="899"/>
      <c r="FM26" s="899"/>
      <c r="FN26" s="899"/>
      <c r="FO26" s="899"/>
      <c r="FP26" s="899"/>
      <c r="FQ26" s="899"/>
      <c r="FR26" s="899"/>
      <c r="FS26" s="899"/>
      <c r="FT26" s="899"/>
      <c r="FU26" s="899"/>
      <c r="FV26" s="899"/>
      <c r="FW26" s="899"/>
      <c r="FX26" s="899"/>
      <c r="FY26" s="899"/>
      <c r="FZ26" s="899"/>
      <c r="GA26" s="899"/>
      <c r="GB26" s="899"/>
      <c r="GC26" s="899"/>
      <c r="GD26" s="899"/>
      <c r="GE26" s="899"/>
      <c r="GF26" s="899"/>
      <c r="GG26" s="899"/>
      <c r="GH26" s="899"/>
      <c r="GI26" s="899"/>
      <c r="GJ26" s="899"/>
      <c r="GK26" s="899"/>
      <c r="GL26" s="899"/>
      <c r="GM26" s="899"/>
      <c r="GN26" s="899"/>
      <c r="GO26" s="899"/>
      <c r="GP26" s="899"/>
      <c r="GQ26" s="899"/>
      <c r="GR26" s="899"/>
      <c r="GS26" s="899"/>
      <c r="GT26" s="899"/>
      <c r="GU26" s="899"/>
      <c r="GV26" s="899"/>
      <c r="GW26" s="899"/>
      <c r="GX26" s="899"/>
      <c r="GY26" s="899"/>
      <c r="GZ26" s="899"/>
      <c r="HA26" s="899"/>
      <c r="HB26" s="899"/>
      <c r="HC26" s="899"/>
      <c r="HD26" s="899"/>
      <c r="HE26" s="899"/>
      <c r="HF26" s="899"/>
      <c r="HG26" s="899"/>
      <c r="HH26" s="899"/>
      <c r="HI26" s="899"/>
      <c r="HJ26" s="899"/>
      <c r="HK26" s="899"/>
      <c r="HL26" s="899"/>
      <c r="HM26" s="899"/>
      <c r="HN26" s="899"/>
      <c r="HO26" s="899"/>
      <c r="HP26" s="899"/>
      <c r="HQ26" s="899"/>
      <c r="HR26" s="899"/>
      <c r="HS26" s="899"/>
      <c r="HT26" s="899"/>
      <c r="HU26" s="899"/>
      <c r="HV26" s="899"/>
      <c r="HW26" s="899"/>
      <c r="HX26" s="899"/>
      <c r="HY26" s="899"/>
      <c r="HZ26" s="899"/>
      <c r="IA26" s="899"/>
      <c r="IB26" s="899"/>
      <c r="IC26" s="899"/>
      <c r="ID26" s="899"/>
      <c r="IE26" s="899"/>
      <c r="IF26" s="899"/>
      <c r="IG26" s="899"/>
      <c r="IH26" s="899"/>
      <c r="II26" s="899"/>
      <c r="IJ26" s="899"/>
      <c r="IK26" s="899"/>
      <c r="IL26" s="899"/>
      <c r="IM26" s="899"/>
      <c r="IN26" s="899"/>
      <c r="IO26" s="899"/>
      <c r="IP26" s="899"/>
      <c r="IQ26" s="899"/>
      <c r="IR26" s="899"/>
      <c r="IS26" s="899"/>
      <c r="IT26" s="899"/>
      <c r="IU26" s="899"/>
    </row>
    <row r="27" spans="1:255" s="400" customFormat="1" x14ac:dyDescent="0.2">
      <c r="A27" s="901"/>
      <c r="B27" s="2220" t="s">
        <v>258</v>
      </c>
      <c r="C27" s="566"/>
      <c r="D27" s="567"/>
      <c r="E27" s="906">
        <v>11567</v>
      </c>
      <c r="F27" s="904">
        <f t="shared" si="2"/>
        <v>1.4710202524401488E-2</v>
      </c>
      <c r="G27" s="906">
        <v>49727864</v>
      </c>
      <c r="H27" s="2304">
        <f t="shared" si="3"/>
        <v>9.2354605010666248E-3</v>
      </c>
      <c r="I27" s="2307">
        <v>352</v>
      </c>
      <c r="J27" s="2305">
        <v>208</v>
      </c>
      <c r="L27"/>
      <c r="M27"/>
      <c r="N27"/>
      <c r="O27"/>
      <c r="P27"/>
      <c r="Q27"/>
      <c r="R27"/>
      <c r="S27"/>
      <c r="T27"/>
      <c r="U27"/>
      <c r="V27" s="899"/>
      <c r="W27" s="899"/>
      <c r="X27" s="899"/>
      <c r="Y27" s="899"/>
      <c r="Z27" s="899"/>
      <c r="AA27" s="899"/>
      <c r="AB27" s="899"/>
      <c r="AC27" s="899"/>
      <c r="AD27" s="899"/>
      <c r="AE27" s="899"/>
      <c r="AF27" s="899"/>
      <c r="AG27" s="899"/>
      <c r="AH27" s="899"/>
      <c r="AI27" s="899"/>
      <c r="AJ27" s="899"/>
      <c r="AK27" s="899"/>
      <c r="AL27" s="899"/>
      <c r="AM27" s="899"/>
      <c r="AN27" s="899"/>
      <c r="AO27" s="899"/>
      <c r="AP27" s="899"/>
      <c r="AQ27" s="899"/>
      <c r="AR27" s="899"/>
      <c r="AS27" s="899"/>
      <c r="AT27" s="899"/>
      <c r="AU27" s="899"/>
      <c r="AV27" s="899"/>
      <c r="AW27" s="899"/>
      <c r="AX27" s="899"/>
      <c r="AY27" s="899"/>
      <c r="AZ27" s="899"/>
      <c r="BA27" s="899"/>
      <c r="BB27" s="899"/>
      <c r="BC27" s="899"/>
      <c r="BD27" s="899"/>
      <c r="BE27" s="899"/>
      <c r="BF27" s="899"/>
      <c r="BG27" s="899"/>
      <c r="BH27" s="899"/>
      <c r="BI27" s="899"/>
      <c r="BJ27" s="899"/>
      <c r="BK27" s="899"/>
      <c r="BL27" s="899"/>
      <c r="BM27" s="899"/>
      <c r="BN27" s="899"/>
      <c r="BO27" s="899"/>
      <c r="BP27" s="899"/>
      <c r="BQ27" s="899"/>
      <c r="BR27" s="899"/>
      <c r="BS27" s="899"/>
      <c r="BT27" s="899"/>
      <c r="BU27" s="899"/>
      <c r="BV27" s="899"/>
      <c r="BW27" s="899"/>
      <c r="BX27" s="899"/>
      <c r="BY27" s="899"/>
      <c r="BZ27" s="899"/>
      <c r="CA27" s="899"/>
      <c r="CB27" s="899"/>
      <c r="CC27" s="899"/>
      <c r="CD27" s="899"/>
      <c r="CE27" s="899"/>
      <c r="CF27" s="899"/>
      <c r="CG27" s="899"/>
      <c r="CH27" s="899"/>
      <c r="CI27" s="899"/>
      <c r="CJ27" s="899"/>
      <c r="CK27" s="899"/>
      <c r="CL27" s="899"/>
      <c r="CM27" s="899"/>
      <c r="CN27" s="899"/>
      <c r="CO27" s="899"/>
      <c r="CP27" s="899"/>
      <c r="CQ27" s="899"/>
      <c r="CR27" s="899"/>
      <c r="CS27" s="899"/>
      <c r="CT27" s="899"/>
      <c r="CU27" s="899"/>
      <c r="CV27" s="899"/>
      <c r="CW27" s="899"/>
      <c r="CX27" s="899"/>
      <c r="CY27" s="899"/>
      <c r="CZ27" s="899"/>
      <c r="DA27" s="899"/>
      <c r="DB27" s="899"/>
      <c r="DC27" s="899"/>
      <c r="DD27" s="899"/>
      <c r="DE27" s="899"/>
      <c r="DF27" s="899"/>
      <c r="DG27" s="899"/>
      <c r="DH27" s="899"/>
      <c r="DI27" s="899"/>
      <c r="DJ27" s="899"/>
      <c r="DK27" s="899"/>
      <c r="DL27" s="899"/>
      <c r="DM27" s="899"/>
      <c r="DN27" s="899"/>
      <c r="DO27" s="899"/>
      <c r="DP27" s="899"/>
      <c r="DQ27" s="899"/>
      <c r="DR27" s="899"/>
      <c r="DS27" s="899"/>
      <c r="DT27" s="899"/>
      <c r="DU27" s="899"/>
      <c r="DV27" s="899"/>
      <c r="DW27" s="899"/>
      <c r="DX27" s="899"/>
      <c r="DY27" s="899"/>
      <c r="DZ27" s="899"/>
      <c r="EA27" s="899"/>
      <c r="EB27" s="899"/>
      <c r="EC27" s="899"/>
      <c r="ED27" s="899"/>
      <c r="EE27" s="899"/>
      <c r="EF27" s="899"/>
      <c r="EG27" s="899"/>
      <c r="EH27" s="899"/>
      <c r="EI27" s="899"/>
      <c r="EJ27" s="899"/>
      <c r="EK27" s="899"/>
      <c r="EL27" s="899"/>
      <c r="EM27" s="899"/>
      <c r="EN27" s="899"/>
      <c r="EO27" s="899"/>
      <c r="EP27" s="899"/>
      <c r="EQ27" s="899"/>
      <c r="ER27" s="899"/>
      <c r="ES27" s="899"/>
      <c r="ET27" s="899"/>
      <c r="EU27" s="899"/>
      <c r="EV27" s="899"/>
      <c r="EW27" s="899"/>
      <c r="EX27" s="899"/>
      <c r="EY27" s="899"/>
      <c r="EZ27" s="899"/>
      <c r="FA27" s="899"/>
      <c r="FB27" s="899"/>
      <c r="FC27" s="899"/>
      <c r="FD27" s="899"/>
      <c r="FE27" s="899"/>
      <c r="FF27" s="899"/>
      <c r="FG27" s="899"/>
      <c r="FH27" s="899"/>
      <c r="FI27" s="899"/>
      <c r="FJ27" s="899"/>
      <c r="FK27" s="899"/>
      <c r="FL27" s="899"/>
      <c r="FM27" s="899"/>
      <c r="FN27" s="899"/>
      <c r="FO27" s="899"/>
      <c r="FP27" s="899"/>
      <c r="FQ27" s="899"/>
      <c r="FR27" s="899"/>
      <c r="FS27" s="899"/>
      <c r="FT27" s="899"/>
      <c r="FU27" s="899"/>
      <c r="FV27" s="899"/>
      <c r="FW27" s="899"/>
      <c r="FX27" s="899"/>
      <c r="FY27" s="899"/>
      <c r="FZ27" s="899"/>
      <c r="GA27" s="899"/>
      <c r="GB27" s="899"/>
      <c r="GC27" s="899"/>
      <c r="GD27" s="899"/>
      <c r="GE27" s="899"/>
      <c r="GF27" s="899"/>
      <c r="GG27" s="899"/>
      <c r="GH27" s="899"/>
      <c r="GI27" s="899"/>
      <c r="GJ27" s="899"/>
      <c r="GK27" s="899"/>
      <c r="GL27" s="899"/>
      <c r="GM27" s="899"/>
      <c r="GN27" s="899"/>
      <c r="GO27" s="899"/>
      <c r="GP27" s="899"/>
      <c r="GQ27" s="899"/>
      <c r="GR27" s="899"/>
      <c r="GS27" s="899"/>
      <c r="GT27" s="899"/>
      <c r="GU27" s="899"/>
      <c r="GV27" s="899"/>
      <c r="GW27" s="899"/>
      <c r="GX27" s="899"/>
      <c r="GY27" s="899"/>
      <c r="GZ27" s="899"/>
      <c r="HA27" s="899"/>
      <c r="HB27" s="899"/>
      <c r="HC27" s="899"/>
      <c r="HD27" s="899"/>
      <c r="HE27" s="899"/>
      <c r="HF27" s="899"/>
      <c r="HG27" s="899"/>
      <c r="HH27" s="899"/>
      <c r="HI27" s="899"/>
      <c r="HJ27" s="899"/>
      <c r="HK27" s="899"/>
      <c r="HL27" s="899"/>
      <c r="HM27" s="899"/>
      <c r="HN27" s="899"/>
      <c r="HO27" s="899"/>
      <c r="HP27" s="899"/>
      <c r="HQ27" s="899"/>
      <c r="HR27" s="899"/>
      <c r="HS27" s="899"/>
      <c r="HT27" s="899"/>
      <c r="HU27" s="899"/>
      <c r="HV27" s="899"/>
      <c r="HW27" s="899"/>
      <c r="HX27" s="899"/>
      <c r="HY27" s="899"/>
      <c r="HZ27" s="899"/>
      <c r="IA27" s="899"/>
      <c r="IB27" s="899"/>
      <c r="IC27" s="899"/>
      <c r="ID27" s="899"/>
      <c r="IE27" s="899"/>
      <c r="IF27" s="899"/>
      <c r="IG27" s="899"/>
      <c r="IH27" s="899"/>
      <c r="II27" s="899"/>
      <c r="IJ27" s="899"/>
      <c r="IK27" s="899"/>
      <c r="IL27" s="899"/>
      <c r="IM27" s="899"/>
      <c r="IN27" s="899"/>
      <c r="IO27" s="899"/>
      <c r="IP27" s="899"/>
      <c r="IQ27" s="899"/>
      <c r="IR27" s="899"/>
      <c r="IS27" s="899"/>
      <c r="IT27" s="899"/>
      <c r="IU27" s="899"/>
    </row>
    <row r="28" spans="1:255" s="400" customFormat="1" x14ac:dyDescent="0.2">
      <c r="A28" s="901"/>
      <c r="B28" s="2220" t="s">
        <v>259</v>
      </c>
      <c r="C28" s="566"/>
      <c r="D28" s="567"/>
      <c r="E28" s="906">
        <v>33680</v>
      </c>
      <c r="F28" s="904">
        <f t="shared" si="2"/>
        <v>4.2832162273868948E-2</v>
      </c>
      <c r="G28" s="906">
        <v>100603141</v>
      </c>
      <c r="H28" s="2304">
        <f t="shared" si="3"/>
        <v>1.8684018581388021E-2</v>
      </c>
      <c r="I28" s="2307">
        <v>241</v>
      </c>
      <c r="J28" s="2305">
        <v>148</v>
      </c>
      <c r="L28"/>
      <c r="M28"/>
      <c r="N28"/>
      <c r="O28"/>
      <c r="P28"/>
      <c r="Q28"/>
      <c r="R28"/>
      <c r="S28"/>
      <c r="T28"/>
      <c r="U28"/>
      <c r="V28" s="899"/>
    </row>
    <row r="29" spans="1:255" s="400" customFormat="1" x14ac:dyDescent="0.2">
      <c r="A29" s="901"/>
      <c r="B29" s="2220" t="s">
        <v>260</v>
      </c>
      <c r="C29" s="566"/>
      <c r="D29" s="567"/>
      <c r="E29" s="906">
        <v>22754</v>
      </c>
      <c r="F29" s="904">
        <f t="shared" si="2"/>
        <v>2.8937144310558612E-2</v>
      </c>
      <c r="G29" s="906">
        <v>161226736</v>
      </c>
      <c r="H29" s="2304">
        <f t="shared" si="3"/>
        <v>2.9943034594124063E-2</v>
      </c>
      <c r="I29" s="2307">
        <v>595</v>
      </c>
      <c r="J29" s="2305">
        <v>335</v>
      </c>
      <c r="L29"/>
      <c r="M29"/>
      <c r="N29"/>
      <c r="O29"/>
      <c r="P29"/>
      <c r="Q29"/>
      <c r="R29"/>
      <c r="S29"/>
      <c r="T29"/>
      <c r="U29"/>
      <c r="V29" s="899"/>
      <c r="W29" s="899"/>
      <c r="X29" s="899"/>
      <c r="Y29" s="899"/>
      <c r="Z29" s="899"/>
      <c r="AA29" s="899"/>
      <c r="AB29" s="899"/>
      <c r="AC29" s="899"/>
      <c r="AD29" s="899"/>
      <c r="AE29" s="899"/>
      <c r="AF29" s="899"/>
      <c r="AG29" s="899"/>
      <c r="AH29" s="899"/>
      <c r="AI29" s="899"/>
      <c r="AJ29" s="899"/>
      <c r="AK29" s="899"/>
      <c r="AL29" s="899"/>
      <c r="AM29" s="899"/>
      <c r="AN29" s="899"/>
      <c r="AO29" s="899"/>
      <c r="AP29" s="899"/>
      <c r="AQ29" s="899"/>
      <c r="AR29" s="899"/>
      <c r="AS29" s="899"/>
      <c r="AT29" s="899"/>
      <c r="AU29" s="899"/>
      <c r="AV29" s="899"/>
      <c r="AW29" s="899"/>
      <c r="AX29" s="899"/>
      <c r="AY29" s="899"/>
      <c r="AZ29" s="899"/>
      <c r="BA29" s="899"/>
      <c r="BB29" s="899"/>
      <c r="BC29" s="899"/>
      <c r="BD29" s="899"/>
      <c r="BE29" s="899"/>
      <c r="BF29" s="899"/>
      <c r="BG29" s="899"/>
      <c r="BH29" s="899"/>
      <c r="BI29" s="899"/>
      <c r="BJ29" s="899"/>
      <c r="BK29" s="899"/>
      <c r="BL29" s="899"/>
      <c r="BM29" s="899"/>
      <c r="BN29" s="899"/>
      <c r="BO29" s="899"/>
      <c r="BP29" s="899"/>
      <c r="BQ29" s="899"/>
      <c r="BR29" s="899"/>
      <c r="BS29" s="899"/>
      <c r="BT29" s="899"/>
      <c r="BU29" s="899"/>
      <c r="BV29" s="899"/>
      <c r="BW29" s="899"/>
      <c r="BX29" s="899"/>
      <c r="BY29" s="899"/>
      <c r="BZ29" s="899"/>
      <c r="CA29" s="899"/>
      <c r="CB29" s="899"/>
      <c r="CC29" s="899"/>
      <c r="CD29" s="899"/>
      <c r="CE29" s="899"/>
      <c r="CF29" s="899"/>
      <c r="CG29" s="899"/>
      <c r="CH29" s="899"/>
      <c r="CI29" s="899"/>
      <c r="CJ29" s="899"/>
      <c r="CK29" s="899"/>
      <c r="CL29" s="899"/>
      <c r="CM29" s="899"/>
      <c r="CN29" s="899"/>
      <c r="CO29" s="899"/>
      <c r="CP29" s="899"/>
      <c r="CQ29" s="899"/>
      <c r="CR29" s="899"/>
      <c r="CS29" s="899"/>
      <c r="CT29" s="899"/>
      <c r="CU29" s="899"/>
      <c r="CV29" s="899"/>
      <c r="CW29" s="899"/>
      <c r="CX29" s="899"/>
      <c r="CY29" s="899"/>
      <c r="CZ29" s="899"/>
      <c r="DA29" s="899"/>
      <c r="DB29" s="899"/>
      <c r="DC29" s="899"/>
      <c r="DD29" s="899"/>
      <c r="DE29" s="899"/>
      <c r="DF29" s="899"/>
      <c r="DG29" s="899"/>
      <c r="DH29" s="899"/>
      <c r="DI29" s="899"/>
      <c r="DJ29" s="899"/>
      <c r="DK29" s="899"/>
      <c r="DL29" s="899"/>
      <c r="DM29" s="899"/>
      <c r="DN29" s="899"/>
      <c r="DO29" s="899"/>
      <c r="DP29" s="899"/>
      <c r="DQ29" s="899"/>
      <c r="DR29" s="899"/>
      <c r="DS29" s="899"/>
      <c r="DT29" s="899"/>
      <c r="DU29" s="899"/>
      <c r="DV29" s="899"/>
      <c r="DW29" s="899"/>
      <c r="DX29" s="899"/>
      <c r="DY29" s="899"/>
      <c r="DZ29" s="899"/>
      <c r="EA29" s="899"/>
      <c r="EB29" s="899"/>
      <c r="EC29" s="899"/>
      <c r="ED29" s="899"/>
      <c r="EE29" s="899"/>
      <c r="EF29" s="899"/>
      <c r="EG29" s="899"/>
      <c r="EH29" s="899"/>
      <c r="EI29" s="899"/>
      <c r="EJ29" s="899"/>
      <c r="EK29" s="899"/>
      <c r="EL29" s="899"/>
      <c r="EM29" s="899"/>
      <c r="EN29" s="899"/>
      <c r="EO29" s="899"/>
      <c r="EP29" s="899"/>
      <c r="EQ29" s="899"/>
      <c r="ER29" s="899"/>
      <c r="ES29" s="899"/>
      <c r="ET29" s="899"/>
      <c r="EU29" s="899"/>
      <c r="EV29" s="899"/>
      <c r="EW29" s="899"/>
      <c r="EX29" s="899"/>
      <c r="EY29" s="899"/>
      <c r="EZ29" s="899"/>
      <c r="FA29" s="899"/>
      <c r="FB29" s="899"/>
      <c r="FC29" s="899"/>
      <c r="FD29" s="899"/>
      <c r="FE29" s="899"/>
      <c r="FF29" s="899"/>
      <c r="FG29" s="899"/>
      <c r="FH29" s="899"/>
      <c r="FI29" s="899"/>
      <c r="FJ29" s="899"/>
      <c r="FK29" s="899"/>
      <c r="FL29" s="899"/>
      <c r="FM29" s="899"/>
      <c r="FN29" s="899"/>
      <c r="FO29" s="899"/>
      <c r="FP29" s="899"/>
      <c r="FQ29" s="899"/>
      <c r="FR29" s="899"/>
      <c r="FS29" s="899"/>
      <c r="FT29" s="899"/>
      <c r="FU29" s="899"/>
      <c r="FV29" s="899"/>
      <c r="FW29" s="899"/>
      <c r="FX29" s="899"/>
      <c r="FY29" s="899"/>
      <c r="FZ29" s="899"/>
      <c r="GA29" s="899"/>
      <c r="GB29" s="899"/>
      <c r="GC29" s="899"/>
      <c r="GD29" s="899"/>
      <c r="GE29" s="899"/>
      <c r="GF29" s="899"/>
      <c r="GG29" s="899"/>
      <c r="GH29" s="899"/>
      <c r="GI29" s="899"/>
      <c r="GJ29" s="899"/>
      <c r="GK29" s="899"/>
      <c r="GL29" s="899"/>
      <c r="GM29" s="899"/>
      <c r="GN29" s="899"/>
      <c r="GO29" s="899"/>
      <c r="GP29" s="899"/>
      <c r="GQ29" s="899"/>
      <c r="GR29" s="899"/>
      <c r="GS29" s="899"/>
      <c r="GT29" s="899"/>
      <c r="GU29" s="899"/>
      <c r="GV29" s="899"/>
      <c r="GW29" s="899"/>
      <c r="GX29" s="899"/>
      <c r="GY29" s="899"/>
      <c r="GZ29" s="899"/>
      <c r="HA29" s="899"/>
      <c r="HB29" s="899"/>
      <c r="HC29" s="899"/>
      <c r="HD29" s="899"/>
      <c r="HE29" s="899"/>
      <c r="HF29" s="899"/>
      <c r="HG29" s="899"/>
      <c r="HH29" s="899"/>
      <c r="HI29" s="899"/>
      <c r="HJ29" s="899"/>
      <c r="HK29" s="899"/>
      <c r="HL29" s="899"/>
      <c r="HM29" s="899"/>
      <c r="HN29" s="899"/>
      <c r="HO29" s="899"/>
      <c r="HP29" s="899"/>
      <c r="HQ29" s="899"/>
      <c r="HR29" s="899"/>
      <c r="HS29" s="899"/>
      <c r="HT29" s="899"/>
      <c r="HU29" s="899"/>
      <c r="HV29" s="899"/>
      <c r="HW29" s="899"/>
      <c r="HX29" s="899"/>
      <c r="HY29" s="899"/>
      <c r="HZ29" s="899"/>
      <c r="IA29" s="899"/>
      <c r="IB29" s="899"/>
      <c r="IC29" s="899"/>
      <c r="ID29" s="899"/>
      <c r="IE29" s="899"/>
      <c r="IF29" s="899"/>
      <c r="IG29" s="899"/>
      <c r="IH29" s="899"/>
      <c r="II29" s="899"/>
      <c r="IJ29" s="899"/>
      <c r="IK29" s="899"/>
      <c r="IL29" s="899"/>
      <c r="IM29" s="899"/>
      <c r="IN29" s="899"/>
      <c r="IO29" s="899"/>
      <c r="IP29" s="899"/>
      <c r="IQ29" s="899"/>
      <c r="IR29" s="899"/>
      <c r="IS29" s="899"/>
      <c r="IT29" s="899"/>
      <c r="IU29" s="899"/>
    </row>
    <row r="30" spans="1:255" s="400" customFormat="1" x14ac:dyDescent="0.2">
      <c r="A30" s="901"/>
      <c r="B30" s="2220" t="s">
        <v>261</v>
      </c>
      <c r="C30" s="566"/>
      <c r="D30" s="567"/>
      <c r="E30" s="906">
        <v>33530</v>
      </c>
      <c r="F30" s="904">
        <f t="shared" si="2"/>
        <v>4.2641401456140905E-2</v>
      </c>
      <c r="G30" s="906">
        <v>165641039</v>
      </c>
      <c r="H30" s="2304">
        <f t="shared" si="3"/>
        <v>3.0762859089224836E-2</v>
      </c>
      <c r="I30" s="2307">
        <v>418</v>
      </c>
      <c r="J30" s="2305">
        <v>234</v>
      </c>
      <c r="L30"/>
      <c r="M30"/>
      <c r="N30"/>
      <c r="O30"/>
      <c r="P30"/>
      <c r="Q30"/>
      <c r="R30"/>
      <c r="S30"/>
      <c r="T30"/>
      <c r="U30"/>
      <c r="V30" s="899"/>
      <c r="W30" s="899"/>
      <c r="X30" s="899"/>
      <c r="Y30" s="899"/>
      <c r="Z30" s="899"/>
      <c r="AA30" s="899"/>
      <c r="AB30" s="899"/>
      <c r="AC30" s="899"/>
      <c r="AD30" s="899"/>
      <c r="AE30" s="899"/>
      <c r="AF30" s="899"/>
      <c r="AG30" s="899"/>
      <c r="AH30" s="899"/>
      <c r="AI30" s="899"/>
      <c r="AJ30" s="899"/>
      <c r="AK30" s="899"/>
      <c r="AL30" s="899"/>
      <c r="AM30" s="899"/>
      <c r="AN30" s="899"/>
      <c r="AO30" s="899"/>
      <c r="AP30" s="899"/>
      <c r="AQ30" s="899"/>
      <c r="AR30" s="899"/>
      <c r="AS30" s="899"/>
      <c r="AT30" s="899"/>
      <c r="AU30" s="899"/>
      <c r="AV30" s="899"/>
      <c r="AW30" s="899"/>
      <c r="AX30" s="899"/>
      <c r="AY30" s="899"/>
      <c r="AZ30" s="899"/>
      <c r="BA30" s="899"/>
      <c r="BB30" s="899"/>
      <c r="BC30" s="899"/>
      <c r="BD30" s="899"/>
      <c r="BE30" s="899"/>
      <c r="BF30" s="899"/>
      <c r="BG30" s="899"/>
      <c r="BH30" s="899"/>
      <c r="BI30" s="899"/>
      <c r="BJ30" s="899"/>
      <c r="BK30" s="899"/>
      <c r="BL30" s="899"/>
      <c r="BM30" s="899"/>
      <c r="BN30" s="899"/>
      <c r="BO30" s="899"/>
      <c r="BP30" s="899"/>
      <c r="BQ30" s="899"/>
      <c r="BR30" s="899"/>
      <c r="BS30" s="899"/>
      <c r="BT30" s="899"/>
      <c r="BU30" s="899"/>
      <c r="BV30" s="899"/>
      <c r="BW30" s="899"/>
      <c r="BX30" s="899"/>
      <c r="BY30" s="899"/>
      <c r="BZ30" s="899"/>
      <c r="CA30" s="899"/>
      <c r="CB30" s="899"/>
      <c r="CC30" s="899"/>
      <c r="CD30" s="899"/>
      <c r="CE30" s="899"/>
      <c r="CF30" s="899"/>
      <c r="CG30" s="899"/>
      <c r="CH30" s="899"/>
      <c r="CI30" s="899"/>
      <c r="CJ30" s="899"/>
      <c r="CK30" s="899"/>
      <c r="CL30" s="899"/>
      <c r="CM30" s="899"/>
      <c r="CN30" s="899"/>
      <c r="CO30" s="899"/>
      <c r="CP30" s="899"/>
      <c r="CQ30" s="899"/>
      <c r="CR30" s="899"/>
      <c r="CS30" s="899"/>
      <c r="CT30" s="899"/>
      <c r="CU30" s="899"/>
      <c r="CV30" s="899"/>
      <c r="CW30" s="899"/>
      <c r="CX30" s="899"/>
      <c r="CY30" s="899"/>
      <c r="CZ30" s="899"/>
      <c r="DA30" s="899"/>
      <c r="DB30" s="899"/>
      <c r="DC30" s="899"/>
      <c r="DD30" s="899"/>
      <c r="DE30" s="899"/>
      <c r="DF30" s="899"/>
      <c r="DG30" s="899"/>
      <c r="DH30" s="899"/>
      <c r="DI30" s="899"/>
      <c r="DJ30" s="899"/>
      <c r="DK30" s="899"/>
      <c r="DL30" s="899"/>
      <c r="DM30" s="899"/>
      <c r="DN30" s="899"/>
      <c r="DO30" s="899"/>
      <c r="DP30" s="899"/>
      <c r="DQ30" s="899"/>
      <c r="DR30" s="899"/>
      <c r="DS30" s="899"/>
      <c r="DT30" s="899"/>
      <c r="DU30" s="899"/>
      <c r="DV30" s="899"/>
      <c r="DW30" s="899"/>
      <c r="DX30" s="899"/>
      <c r="DY30" s="899"/>
      <c r="DZ30" s="899"/>
      <c r="EA30" s="899"/>
      <c r="EB30" s="899"/>
      <c r="EC30" s="899"/>
      <c r="ED30" s="899"/>
      <c r="EE30" s="899"/>
      <c r="EF30" s="899"/>
      <c r="EG30" s="899"/>
      <c r="EH30" s="899"/>
      <c r="EI30" s="899"/>
      <c r="EJ30" s="899"/>
      <c r="EK30" s="899"/>
      <c r="EL30" s="899"/>
      <c r="EM30" s="899"/>
      <c r="EN30" s="899"/>
      <c r="EO30" s="899"/>
      <c r="EP30" s="899"/>
      <c r="EQ30" s="899"/>
      <c r="ER30" s="899"/>
      <c r="ES30" s="899"/>
      <c r="ET30" s="899"/>
      <c r="EU30" s="899"/>
      <c r="EV30" s="899"/>
      <c r="EW30" s="899"/>
      <c r="EX30" s="899"/>
      <c r="EY30" s="899"/>
      <c r="EZ30" s="899"/>
      <c r="FA30" s="899"/>
      <c r="FB30" s="899"/>
      <c r="FC30" s="899"/>
      <c r="FD30" s="899"/>
      <c r="FE30" s="899"/>
      <c r="FF30" s="899"/>
      <c r="FG30" s="899"/>
      <c r="FH30" s="899"/>
      <c r="FI30" s="899"/>
      <c r="FJ30" s="899"/>
      <c r="FK30" s="899"/>
      <c r="FL30" s="899"/>
      <c r="FM30" s="899"/>
      <c r="FN30" s="899"/>
      <c r="FO30" s="899"/>
      <c r="FP30" s="899"/>
      <c r="FQ30" s="899"/>
      <c r="FR30" s="899"/>
      <c r="FS30" s="899"/>
      <c r="FT30" s="899"/>
      <c r="FU30" s="899"/>
      <c r="FV30" s="899"/>
      <c r="FW30" s="899"/>
      <c r="FX30" s="899"/>
      <c r="FY30" s="899"/>
      <c r="FZ30" s="899"/>
      <c r="GA30" s="899"/>
      <c r="GB30" s="899"/>
      <c r="GC30" s="899"/>
      <c r="GD30" s="899"/>
      <c r="GE30" s="899"/>
      <c r="GF30" s="899"/>
      <c r="GG30" s="899"/>
      <c r="GH30" s="899"/>
      <c r="GI30" s="899"/>
      <c r="GJ30" s="899"/>
      <c r="GK30" s="899"/>
      <c r="GL30" s="899"/>
      <c r="GM30" s="899"/>
      <c r="GN30" s="899"/>
      <c r="GO30" s="899"/>
      <c r="GP30" s="899"/>
      <c r="GQ30" s="899"/>
      <c r="GR30" s="899"/>
      <c r="GS30" s="899"/>
      <c r="GT30" s="899"/>
      <c r="GU30" s="899"/>
      <c r="GV30" s="899"/>
      <c r="GW30" s="899"/>
      <c r="GX30" s="899"/>
      <c r="GY30" s="899"/>
      <c r="GZ30" s="899"/>
      <c r="HA30" s="899"/>
      <c r="HB30" s="899"/>
      <c r="HC30" s="899"/>
      <c r="HD30" s="899"/>
      <c r="HE30" s="899"/>
      <c r="HF30" s="899"/>
      <c r="HG30" s="899"/>
      <c r="HH30" s="899"/>
      <c r="HI30" s="899"/>
      <c r="HJ30" s="899"/>
      <c r="HK30" s="899"/>
      <c r="HL30" s="899"/>
      <c r="HM30" s="899"/>
      <c r="HN30" s="899"/>
      <c r="HO30" s="899"/>
      <c r="HP30" s="899"/>
      <c r="HQ30" s="899"/>
      <c r="HR30" s="899"/>
      <c r="HS30" s="899"/>
      <c r="HT30" s="899"/>
      <c r="HU30" s="899"/>
      <c r="HV30" s="899"/>
      <c r="HW30" s="899"/>
      <c r="HX30" s="899"/>
      <c r="HY30" s="899"/>
      <c r="HZ30" s="899"/>
      <c r="IA30" s="899"/>
      <c r="IB30" s="899"/>
      <c r="IC30" s="899"/>
      <c r="ID30" s="899"/>
      <c r="IE30" s="899"/>
      <c r="IF30" s="899"/>
      <c r="IG30" s="899"/>
      <c r="IH30" s="899"/>
      <c r="II30" s="899"/>
      <c r="IJ30" s="899"/>
      <c r="IK30" s="899"/>
      <c r="IL30" s="899"/>
      <c r="IM30" s="899"/>
      <c r="IN30" s="899"/>
      <c r="IO30" s="899"/>
      <c r="IP30" s="899"/>
      <c r="IQ30" s="899"/>
      <c r="IR30" s="899"/>
      <c r="IS30" s="899"/>
      <c r="IT30" s="899"/>
      <c r="IU30" s="899"/>
    </row>
    <row r="31" spans="1:255" s="899" customFormat="1" x14ac:dyDescent="0.2">
      <c r="A31" s="907"/>
      <c r="B31" s="908"/>
      <c r="C31" s="908" t="s">
        <v>343</v>
      </c>
      <c r="D31" s="909"/>
      <c r="E31" s="910">
        <v>20462</v>
      </c>
      <c r="F31" s="2303">
        <f t="shared" ref="F31:F32" si="4">+E31/$E$34</f>
        <v>2.6022319015674179E-2</v>
      </c>
      <c r="G31" s="911">
        <v>108442278</v>
      </c>
      <c r="H31" s="2303">
        <f t="shared" ref="H31:H32" si="5">+G31/$G$34</f>
        <v>2.0139903357093446E-2</v>
      </c>
      <c r="I31" s="2309">
        <v>444</v>
      </c>
      <c r="J31" s="2306">
        <v>262</v>
      </c>
      <c r="L31"/>
      <c r="M31"/>
      <c r="N31"/>
      <c r="O31"/>
      <c r="P31"/>
      <c r="Q31"/>
      <c r="R31"/>
      <c r="S31"/>
      <c r="T31"/>
      <c r="U31"/>
    </row>
    <row r="32" spans="1:255" s="899" customFormat="1" x14ac:dyDescent="0.2">
      <c r="A32" s="907"/>
      <c r="B32" s="908"/>
      <c r="C32" s="908" t="s">
        <v>344</v>
      </c>
      <c r="D32" s="909"/>
      <c r="E32" s="910">
        <v>13068</v>
      </c>
      <c r="F32" s="2303">
        <f t="shared" si="4"/>
        <v>1.6619082440466729E-2</v>
      </c>
      <c r="G32" s="911">
        <v>57198761</v>
      </c>
      <c r="H32" s="2303">
        <f t="shared" si="5"/>
        <v>1.062295573213139E-2</v>
      </c>
      <c r="I32" s="2309">
        <v>388</v>
      </c>
      <c r="J32" s="2306">
        <v>196</v>
      </c>
      <c r="L32"/>
      <c r="M32"/>
      <c r="N32"/>
      <c r="O32"/>
      <c r="P32"/>
      <c r="Q32"/>
      <c r="R32"/>
      <c r="S32"/>
      <c r="T32"/>
      <c r="U32"/>
    </row>
    <row r="33" spans="1:22" s="400" customFormat="1" x14ac:dyDescent="0.2">
      <c r="A33" s="901"/>
      <c r="B33" s="2220" t="s">
        <v>345</v>
      </c>
      <c r="C33" s="566"/>
      <c r="D33" s="567"/>
      <c r="E33" s="906">
        <v>419</v>
      </c>
      <c r="F33" s="904">
        <f>E33/$E$34</f>
        <v>5.3285855085365467E-4</v>
      </c>
      <c r="G33" s="906">
        <v>1869868</v>
      </c>
      <c r="H33" s="914" t="s">
        <v>342</v>
      </c>
      <c r="I33" s="2307">
        <v>371</v>
      </c>
      <c r="J33" s="2305">
        <v>155</v>
      </c>
      <c r="L33"/>
      <c r="M33"/>
      <c r="N33"/>
      <c r="O33"/>
      <c r="P33"/>
      <c r="Q33"/>
      <c r="R33"/>
      <c r="S33"/>
      <c r="T33"/>
      <c r="U33"/>
      <c r="V33" s="899"/>
    </row>
    <row r="34" spans="1:22" s="400" customFormat="1" x14ac:dyDescent="0.2">
      <c r="A34" s="901"/>
      <c r="B34" s="2220" t="s">
        <v>119</v>
      </c>
      <c r="C34" s="566"/>
      <c r="D34" s="567"/>
      <c r="E34" s="915">
        <v>786325</v>
      </c>
      <c r="F34" s="2304">
        <f>+E34/$E$34</f>
        <v>1</v>
      </c>
      <c r="G34" s="905">
        <v>5384448777</v>
      </c>
      <c r="H34" s="2304">
        <f>G34/$G$34</f>
        <v>1</v>
      </c>
      <c r="I34" s="2310">
        <v>559</v>
      </c>
      <c r="J34" s="2312">
        <v>284</v>
      </c>
      <c r="L34"/>
      <c r="M34"/>
      <c r="N34"/>
      <c r="O34"/>
      <c r="P34"/>
      <c r="Q34"/>
      <c r="R34"/>
      <c r="S34"/>
      <c r="T34"/>
      <c r="U34"/>
    </row>
    <row r="35" spans="1:22" x14ac:dyDescent="0.2">
      <c r="A35" s="916"/>
      <c r="B35" s="917" t="s">
        <v>346</v>
      </c>
      <c r="C35" s="918"/>
      <c r="D35" s="919"/>
      <c r="E35" s="920"/>
      <c r="F35" s="921"/>
      <c r="G35" s="920"/>
      <c r="H35" s="922"/>
      <c r="I35" s="923" t="s">
        <v>86</v>
      </c>
      <c r="J35" s="924" t="s">
        <v>86</v>
      </c>
    </row>
    <row r="36" spans="1:22" x14ac:dyDescent="0.2">
      <c r="A36" s="400"/>
      <c r="B36" s="400"/>
      <c r="C36" s="400"/>
      <c r="D36" s="400"/>
      <c r="E36" s="400"/>
      <c r="F36" s="925"/>
      <c r="G36" s="400"/>
      <c r="H36" s="474"/>
      <c r="I36" s="926"/>
      <c r="J36" s="474"/>
    </row>
    <row r="37" spans="1:22" x14ac:dyDescent="0.2">
      <c r="A37" s="664" t="s">
        <v>284</v>
      </c>
      <c r="B37" s="664"/>
      <c r="C37" s="400"/>
      <c r="D37" s="400"/>
      <c r="E37" s="400"/>
      <c r="F37" s="925"/>
      <c r="G37" s="400"/>
      <c r="H37" s="927"/>
      <c r="I37" s="926"/>
      <c r="J37" s="474"/>
    </row>
    <row r="38" spans="1:22" x14ac:dyDescent="0.2">
      <c r="A38" s="113" t="s">
        <v>175</v>
      </c>
      <c r="B38" s="661"/>
      <c r="C38" s="400"/>
      <c r="D38" s="400"/>
      <c r="E38" s="400"/>
      <c r="F38" s="925"/>
      <c r="G38" s="400"/>
      <c r="H38" s="474"/>
      <c r="I38" s="926"/>
      <c r="J38" s="474"/>
    </row>
    <row r="39" spans="1:22" x14ac:dyDescent="0.2">
      <c r="A39" s="928" t="s">
        <v>347</v>
      </c>
      <c r="B39" s="304"/>
      <c r="C39"/>
      <c r="D39"/>
      <c r="E39"/>
      <c r="F39" s="410"/>
      <c r="G39"/>
      <c r="H39" s="410"/>
      <c r="I39" s="6"/>
      <c r="J39" s="410"/>
    </row>
    <row r="40" spans="1:22" x14ac:dyDescent="0.2">
      <c r="A40" s="661" t="s">
        <v>348</v>
      </c>
      <c r="B40" s="304"/>
      <c r="C40"/>
      <c r="D40"/>
      <c r="E40" s="929"/>
      <c r="F40" s="410"/>
      <c r="G40"/>
      <c r="H40" s="410"/>
      <c r="I40" s="6"/>
      <c r="J40" s="410"/>
    </row>
    <row r="41" spans="1:22" x14ac:dyDescent="0.2">
      <c r="E41" s="400"/>
      <c r="G41" s="930"/>
    </row>
    <row r="42" spans="1:22" x14ac:dyDescent="0.2">
      <c r="C42" s="322"/>
      <c r="F42" s="2398"/>
      <c r="G42" s="165"/>
      <c r="H42" s="2369"/>
    </row>
    <row r="43" spans="1:22" x14ac:dyDescent="0.2">
      <c r="F43" s="721"/>
    </row>
    <row r="44" spans="1:22" x14ac:dyDescent="0.2">
      <c r="C44" s="2376"/>
      <c r="F44" s="12"/>
      <c r="G44" s="165" t="s">
        <v>86</v>
      </c>
      <c r="H44" s="2369"/>
    </row>
    <row r="45" spans="1:22" x14ac:dyDescent="0.2">
      <c r="C45" s="2376"/>
      <c r="F45" s="12"/>
      <c r="G45" s="165"/>
      <c r="H45" s="2477"/>
    </row>
    <row r="46" spans="1:22" x14ac:dyDescent="0.2">
      <c r="C46" s="2376"/>
      <c r="F46" s="12"/>
      <c r="G46" s="165"/>
      <c r="H46" s="2369"/>
    </row>
    <row r="47" spans="1:22" x14ac:dyDescent="0.2">
      <c r="C47" s="2376"/>
      <c r="F47" s="12"/>
      <c r="G47" s="165"/>
      <c r="H47" s="2369"/>
    </row>
    <row r="48" spans="1:22" x14ac:dyDescent="0.2">
      <c r="C48" s="262"/>
      <c r="F48" s="12"/>
      <c r="G48" s="165"/>
      <c r="H48" s="2369"/>
    </row>
    <row r="49" spans="3:8" x14ac:dyDescent="0.2">
      <c r="F49" s="12"/>
    </row>
    <row r="50" spans="3:8" x14ac:dyDescent="0.2">
      <c r="C50" s="322"/>
      <c r="F50" s="12"/>
      <c r="G50" s="165"/>
      <c r="H50" s="2369"/>
    </row>
    <row r="51" spans="3:8" x14ac:dyDescent="0.2">
      <c r="C51" s="2376"/>
      <c r="F51" s="12"/>
      <c r="G51" s="165"/>
      <c r="H51" s="2369"/>
    </row>
    <row r="52" spans="3:8" x14ac:dyDescent="0.2">
      <c r="C52" s="262"/>
      <c r="F52" s="12"/>
      <c r="G52" s="165"/>
      <c r="H52" s="2369"/>
    </row>
    <row r="53" spans="3:8" x14ac:dyDescent="0.2">
      <c r="C53" s="262"/>
      <c r="F53" s="12"/>
      <c r="G53" s="165"/>
      <c r="H53" s="2369"/>
    </row>
    <row r="54" spans="3:8" x14ac:dyDescent="0.2">
      <c r="C54" s="262"/>
      <c r="F54" s="12"/>
      <c r="G54" s="165"/>
      <c r="H54" s="2477"/>
    </row>
    <row r="55" spans="3:8" x14ac:dyDescent="0.2">
      <c r="C55" s="2376"/>
      <c r="F55" s="12"/>
      <c r="G55" s="165"/>
      <c r="H55" s="2369"/>
    </row>
    <row r="56" spans="3:8" x14ac:dyDescent="0.2">
      <c r="C56" s="262"/>
      <c r="F56" s="12"/>
      <c r="G56" s="165"/>
      <c r="H56" s="2369"/>
    </row>
    <row r="57" spans="3:8" x14ac:dyDescent="0.2">
      <c r="C57" s="2376"/>
      <c r="F57" s="12"/>
      <c r="G57" s="165"/>
      <c r="H57" s="2369"/>
    </row>
    <row r="58" spans="3:8" x14ac:dyDescent="0.2">
      <c r="C58" s="2376"/>
      <c r="F58" s="12"/>
      <c r="G58" s="165"/>
      <c r="H58" s="2369"/>
    </row>
    <row r="59" spans="3:8" x14ac:dyDescent="0.2">
      <c r="C59" s="2376"/>
      <c r="F59" s="12"/>
      <c r="G59" s="165"/>
      <c r="H59" s="2369"/>
    </row>
    <row r="60" spans="3:8" x14ac:dyDescent="0.2">
      <c r="F60" s="12"/>
    </row>
    <row r="61" spans="3:8" x14ac:dyDescent="0.2">
      <c r="C61" s="2376"/>
      <c r="F61" s="12"/>
      <c r="G61" s="165"/>
      <c r="H61" s="2369"/>
    </row>
    <row r="62" spans="3:8" x14ac:dyDescent="0.2">
      <c r="C62" s="2376"/>
      <c r="F62" s="12"/>
      <c r="G62" s="165"/>
      <c r="H62" s="2477"/>
    </row>
    <row r="63" spans="3:8" x14ac:dyDescent="0.2">
      <c r="C63" s="262"/>
      <c r="F63" s="12"/>
      <c r="G63" s="165"/>
      <c r="H63" s="2369"/>
    </row>
    <row r="64" spans="3:8" x14ac:dyDescent="0.2">
      <c r="C64" s="2376"/>
      <c r="F64" s="12"/>
      <c r="G64" s="165"/>
      <c r="H64" s="2369"/>
    </row>
    <row r="65" spans="2:8" x14ac:dyDescent="0.2">
      <c r="C65" s="2376"/>
      <c r="F65" s="12"/>
      <c r="G65" s="165"/>
      <c r="H65" s="2369"/>
    </row>
    <row r="66" spans="2:8" x14ac:dyDescent="0.2">
      <c r="B66" s="262"/>
      <c r="C66" s="1311"/>
      <c r="D66" s="662"/>
      <c r="E66" s="1311"/>
      <c r="F66" s="661"/>
      <c r="G66" s="2377"/>
      <c r="H66" s="2369"/>
    </row>
    <row r="67" spans="2:8" x14ac:dyDescent="0.2">
      <c r="B67" s="165"/>
      <c r="C67" s="165"/>
      <c r="D67" s="2378"/>
      <c r="E67" s="165"/>
      <c r="F67" s="2378"/>
      <c r="G67" s="165"/>
      <c r="H67" s="2378"/>
    </row>
    <row r="68" spans="2:8" x14ac:dyDescent="0.2">
      <c r="B68" s="165"/>
      <c r="C68" s="165"/>
      <c r="D68" s="165"/>
      <c r="E68" s="165"/>
      <c r="F68" s="2369"/>
      <c r="G68" s="165"/>
      <c r="H68" s="2377"/>
    </row>
    <row r="69" spans="2:8" x14ac:dyDescent="0.2">
      <c r="H69" s="2375"/>
    </row>
  </sheetData>
  <mergeCells count="7">
    <mergeCell ref="A2:J2"/>
    <mergeCell ref="A3:J3"/>
    <mergeCell ref="A4:J4"/>
    <mergeCell ref="A5:J5"/>
    <mergeCell ref="A9:D9"/>
    <mergeCell ref="E9:F9"/>
    <mergeCell ref="G9:H9"/>
  </mergeCells>
  <pageMargins left="0.7" right="0.7" top="0.75" bottom="0.75" header="0.3" footer="0.3"/>
  <pageSetup scale="94" orientation="landscape" r:id="rId1"/>
  <ignoredErrors>
    <ignoredError sqref="H25"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workbookViewId="0"/>
  </sheetViews>
  <sheetFormatPr defaultRowHeight="12.75" x14ac:dyDescent="0.2"/>
  <cols>
    <col min="1" max="1" width="12.7109375" style="69" customWidth="1"/>
    <col min="2" max="5" width="14.7109375" style="69" customWidth="1"/>
    <col min="6" max="8" width="14.7109375" style="413" customWidth="1"/>
    <col min="9" max="9" width="14.7109375" style="69" customWidth="1"/>
    <col min="10" max="10" width="11.42578125" style="69" bestFit="1" customWidth="1"/>
    <col min="11" max="11" width="10.7109375" style="69" bestFit="1" customWidth="1"/>
    <col min="12" max="12" width="12.28515625" style="69" bestFit="1" customWidth="1"/>
    <col min="13" max="19" width="9.140625" style="69"/>
    <col min="20" max="20" width="13.7109375" style="69" customWidth="1"/>
    <col min="21" max="16384" width="9.140625" style="69"/>
  </cols>
  <sheetData>
    <row r="1" spans="1:11" ht="5.0999999999999996" customHeight="1" x14ac:dyDescent="0.2">
      <c r="A1" s="932"/>
      <c r="B1" s="933"/>
      <c r="C1" s="933"/>
      <c r="D1" s="933"/>
      <c r="E1" s="933"/>
      <c r="F1" s="933"/>
      <c r="G1" s="933"/>
      <c r="H1" s="933"/>
      <c r="I1" s="934"/>
    </row>
    <row r="2" spans="1:11" s="73" customFormat="1" ht="23.25" x14ac:dyDescent="0.2">
      <c r="A2" s="935" t="s">
        <v>349</v>
      </c>
      <c r="B2" s="71"/>
      <c r="C2" s="71"/>
      <c r="D2" s="71"/>
      <c r="E2" s="71"/>
      <c r="F2" s="71"/>
      <c r="G2" s="71"/>
      <c r="H2" s="71"/>
      <c r="I2" s="936"/>
    </row>
    <row r="3" spans="1:11" s="77" customFormat="1" ht="23.25" customHeight="1" x14ac:dyDescent="0.2">
      <c r="A3" s="937" t="s">
        <v>989</v>
      </c>
      <c r="B3" s="75"/>
      <c r="C3" s="75"/>
      <c r="D3" s="75"/>
      <c r="E3" s="75"/>
      <c r="F3" s="75"/>
      <c r="G3" s="75"/>
      <c r="H3" s="75"/>
      <c r="I3" s="938"/>
    </row>
    <row r="4" spans="1:11" s="77" customFormat="1" ht="23.25" customHeight="1" x14ac:dyDescent="0.2">
      <c r="A4" s="937" t="s">
        <v>88</v>
      </c>
      <c r="B4" s="75"/>
      <c r="C4" s="75"/>
      <c r="D4" s="75"/>
      <c r="E4" s="75"/>
      <c r="F4" s="75"/>
      <c r="G4" s="75"/>
      <c r="H4" s="75"/>
      <c r="I4" s="938"/>
    </row>
    <row r="5" spans="1:11" ht="9" customHeight="1" x14ac:dyDescent="0.2">
      <c r="A5" s="937"/>
      <c r="B5" s="75"/>
      <c r="C5" s="75"/>
      <c r="D5" s="75"/>
      <c r="E5" s="75"/>
      <c r="F5" s="75"/>
      <c r="G5" s="75"/>
      <c r="H5" s="75"/>
      <c r="I5" s="938"/>
    </row>
    <row r="6" spans="1:11" s="88" customFormat="1" ht="9.9499999999999993" customHeight="1" x14ac:dyDescent="0.2">
      <c r="A6" s="939"/>
      <c r="B6" s="940"/>
      <c r="C6" s="941"/>
      <c r="D6" s="941"/>
      <c r="E6" s="941"/>
      <c r="F6" s="941"/>
      <c r="G6" s="941"/>
      <c r="H6" s="941"/>
      <c r="I6" s="942"/>
    </row>
    <row r="7" spans="1:11" s="88" customFormat="1" x14ac:dyDescent="0.2">
      <c r="A7" s="943"/>
      <c r="B7" s="944" t="s">
        <v>350</v>
      </c>
      <c r="C7" s="86" t="s">
        <v>351</v>
      </c>
      <c r="D7" s="86" t="s">
        <v>351</v>
      </c>
      <c r="E7" s="86" t="s">
        <v>351</v>
      </c>
      <c r="F7" s="86" t="s">
        <v>351</v>
      </c>
      <c r="G7" s="86" t="s">
        <v>351</v>
      </c>
      <c r="H7" s="86" t="s">
        <v>351</v>
      </c>
      <c r="I7" s="945" t="s">
        <v>351</v>
      </c>
    </row>
    <row r="8" spans="1:11" s="88" customFormat="1" x14ac:dyDescent="0.2">
      <c r="A8" s="943"/>
      <c r="B8" s="448" t="s">
        <v>352</v>
      </c>
      <c r="C8" s="86" t="s">
        <v>353</v>
      </c>
      <c r="D8" s="86" t="s">
        <v>354</v>
      </c>
      <c r="E8" s="86" t="s">
        <v>355</v>
      </c>
      <c r="F8" s="86" t="s">
        <v>356</v>
      </c>
      <c r="G8" s="86" t="s">
        <v>357</v>
      </c>
      <c r="H8" s="86" t="s">
        <v>229</v>
      </c>
      <c r="I8" s="945" t="s">
        <v>816</v>
      </c>
    </row>
    <row r="9" spans="1:11" s="88" customFormat="1" x14ac:dyDescent="0.2">
      <c r="A9" s="943" t="s">
        <v>97</v>
      </c>
      <c r="B9" s="448" t="s">
        <v>221</v>
      </c>
      <c r="C9" s="86" t="s">
        <v>221</v>
      </c>
      <c r="D9" s="86" t="s">
        <v>221</v>
      </c>
      <c r="E9" s="86" t="s">
        <v>221</v>
      </c>
      <c r="F9" s="86" t="s">
        <v>221</v>
      </c>
      <c r="G9" s="86" t="s">
        <v>221</v>
      </c>
      <c r="H9" s="86" t="s">
        <v>221</v>
      </c>
      <c r="I9" s="945" t="s">
        <v>221</v>
      </c>
    </row>
    <row r="10" spans="1:11" s="88" customFormat="1" x14ac:dyDescent="0.2">
      <c r="A10" s="943"/>
      <c r="B10" s="946" t="s">
        <v>273</v>
      </c>
      <c r="C10" s="270" t="s">
        <v>273</v>
      </c>
      <c r="D10" s="270" t="s">
        <v>273</v>
      </c>
      <c r="E10" s="270" t="s">
        <v>273</v>
      </c>
      <c r="F10" s="270" t="s">
        <v>273</v>
      </c>
      <c r="G10" s="270" t="s">
        <v>273</v>
      </c>
      <c r="H10" s="270" t="s">
        <v>273</v>
      </c>
      <c r="I10" s="271" t="s">
        <v>273</v>
      </c>
    </row>
    <row r="11" spans="1:11" s="88" customFormat="1" ht="9.9499999999999993" customHeight="1" x14ac:dyDescent="0.2">
      <c r="A11" s="947"/>
      <c r="B11" s="948"/>
      <c r="C11" s="94"/>
      <c r="D11" s="94"/>
      <c r="E11" s="94"/>
      <c r="F11" s="94"/>
      <c r="G11" s="94"/>
      <c r="H11" s="94"/>
      <c r="I11" s="949"/>
      <c r="J11" s="69"/>
      <c r="K11" s="69"/>
    </row>
    <row r="12" spans="1:11" ht="9.9499999999999993" customHeight="1" x14ac:dyDescent="0.2">
      <c r="A12" s="950"/>
      <c r="B12" s="951"/>
      <c r="C12" s="98"/>
      <c r="D12" s="98"/>
      <c r="E12" s="98"/>
      <c r="F12" s="98"/>
      <c r="G12" s="98"/>
      <c r="H12" s="98"/>
      <c r="I12" s="952"/>
    </row>
    <row r="13" spans="1:11" s="88" customFormat="1" ht="20.100000000000001" customHeight="1" x14ac:dyDescent="0.2">
      <c r="A13" s="953">
        <v>1980</v>
      </c>
      <c r="B13" s="954">
        <v>27518</v>
      </c>
      <c r="C13" s="954">
        <v>12044</v>
      </c>
      <c r="D13" s="954">
        <v>2833</v>
      </c>
      <c r="E13" s="954">
        <v>5776</v>
      </c>
      <c r="F13" s="955">
        <v>3852</v>
      </c>
      <c r="G13" s="955">
        <v>1436</v>
      </c>
      <c r="H13" s="955">
        <v>1064</v>
      </c>
      <c r="I13" s="956">
        <v>513</v>
      </c>
    </row>
    <row r="14" spans="1:11" s="88" customFormat="1" ht="12" customHeight="1" x14ac:dyDescent="0.2">
      <c r="A14" s="953"/>
      <c r="B14" s="954"/>
      <c r="C14" s="954"/>
      <c r="D14" s="954"/>
      <c r="E14" s="954"/>
      <c r="F14" s="955"/>
      <c r="G14" s="955"/>
      <c r="H14" s="955"/>
      <c r="I14" s="956"/>
    </row>
    <row r="15" spans="1:11" s="88" customFormat="1" ht="20.100000000000001" customHeight="1" x14ac:dyDescent="0.2">
      <c r="A15" s="953">
        <v>1985</v>
      </c>
      <c r="B15" s="954">
        <v>29809</v>
      </c>
      <c r="C15" s="954">
        <v>12724</v>
      </c>
      <c r="D15" s="954">
        <v>3164</v>
      </c>
      <c r="E15" s="954">
        <v>6579</v>
      </c>
      <c r="F15" s="955">
        <v>4032</v>
      </c>
      <c r="G15" s="955">
        <v>1585</v>
      </c>
      <c r="H15" s="955">
        <v>1164</v>
      </c>
      <c r="I15" s="956">
        <v>561</v>
      </c>
    </row>
    <row r="16" spans="1:11" s="88" customFormat="1" ht="9.9499999999999993" customHeight="1" x14ac:dyDescent="0.2">
      <c r="A16" s="953"/>
      <c r="B16" s="954"/>
      <c r="C16" s="954"/>
      <c r="D16" s="954"/>
      <c r="E16" s="954"/>
      <c r="F16" s="955"/>
      <c r="G16" s="955"/>
      <c r="H16" s="955"/>
      <c r="I16" s="956"/>
    </row>
    <row r="17" spans="1:12" s="88" customFormat="1" ht="20.100000000000001" customHeight="1" x14ac:dyDescent="0.2">
      <c r="A17" s="953">
        <v>1990</v>
      </c>
      <c r="B17" s="954">
        <v>31633</v>
      </c>
      <c r="C17" s="954">
        <v>14336</v>
      </c>
      <c r="D17" s="955">
        <v>3351</v>
      </c>
      <c r="E17" s="955">
        <v>6989</v>
      </c>
      <c r="F17" s="955">
        <v>4064</v>
      </c>
      <c r="G17" s="955">
        <v>1429</v>
      </c>
      <c r="H17" s="955">
        <v>1023</v>
      </c>
      <c r="I17" s="956">
        <v>441</v>
      </c>
      <c r="J17" s="380"/>
    </row>
    <row r="18" spans="1:12" s="88" customFormat="1" ht="9.9499999999999993" customHeight="1" x14ac:dyDescent="0.2">
      <c r="A18" s="953"/>
      <c r="B18" s="954"/>
      <c r="C18" s="954"/>
      <c r="D18" s="955"/>
      <c r="E18" s="955"/>
      <c r="F18" s="955"/>
      <c r="G18" s="955"/>
      <c r="H18" s="955"/>
      <c r="I18" s="956"/>
      <c r="J18" s="380"/>
    </row>
    <row r="19" spans="1:12" s="88" customFormat="1" ht="20.100000000000001" customHeight="1" x14ac:dyDescent="0.2">
      <c r="A19" s="953">
        <v>1995</v>
      </c>
      <c r="B19" s="954">
        <v>32634</v>
      </c>
      <c r="C19" s="954">
        <v>16934</v>
      </c>
      <c r="D19" s="954">
        <v>3771</v>
      </c>
      <c r="E19" s="955">
        <v>6908</v>
      </c>
      <c r="F19" s="955">
        <v>3136</v>
      </c>
      <c r="G19" s="955">
        <v>1062</v>
      </c>
      <c r="H19" s="955">
        <v>625</v>
      </c>
      <c r="I19" s="956">
        <v>198</v>
      </c>
      <c r="J19" s="380"/>
    </row>
    <row r="20" spans="1:12" s="88" customFormat="1" ht="20.100000000000001" customHeight="1" x14ac:dyDescent="0.2">
      <c r="A20" s="953">
        <v>1996</v>
      </c>
      <c r="B20" s="954">
        <v>32724</v>
      </c>
      <c r="C20" s="954">
        <v>17076</v>
      </c>
      <c r="D20" s="954">
        <v>3843</v>
      </c>
      <c r="E20" s="955">
        <v>6896</v>
      </c>
      <c r="F20" s="955">
        <v>3128</v>
      </c>
      <c r="G20" s="955">
        <v>1005</v>
      </c>
      <c r="H20" s="955">
        <v>591</v>
      </c>
      <c r="I20" s="956">
        <v>185</v>
      </c>
      <c r="J20" s="380"/>
    </row>
    <row r="21" spans="1:12" s="88" customFormat="1" ht="20.100000000000001" customHeight="1" x14ac:dyDescent="0.2">
      <c r="A21" s="953">
        <v>1997</v>
      </c>
      <c r="B21" s="954">
        <v>33214</v>
      </c>
      <c r="C21" s="954">
        <v>18046</v>
      </c>
      <c r="D21" s="954">
        <v>3787</v>
      </c>
      <c r="E21" s="955">
        <v>6767</v>
      </c>
      <c r="F21" s="955">
        <v>3008</v>
      </c>
      <c r="G21" s="955">
        <v>919</v>
      </c>
      <c r="H21" s="955">
        <v>527</v>
      </c>
      <c r="I21" s="956">
        <v>160</v>
      </c>
      <c r="J21" s="380"/>
    </row>
    <row r="22" spans="1:12" s="88" customFormat="1" ht="20.100000000000001" customHeight="1" x14ac:dyDescent="0.2">
      <c r="A22" s="953">
        <v>1998</v>
      </c>
      <c r="B22" s="954">
        <v>33544.584000000003</v>
      </c>
      <c r="C22" s="954">
        <v>18567.531999999999</v>
      </c>
      <c r="D22" s="954">
        <v>3905.0509999999999</v>
      </c>
      <c r="E22" s="955">
        <v>6718.5789999999997</v>
      </c>
      <c r="F22" s="955">
        <v>2883.116</v>
      </c>
      <c r="G22" s="955">
        <v>847.37199999999996</v>
      </c>
      <c r="H22" s="955">
        <v>475.90699999999998</v>
      </c>
      <c r="I22" s="956">
        <v>147.02699999999999</v>
      </c>
      <c r="J22" s="380"/>
    </row>
    <row r="23" spans="1:12" s="88" customFormat="1" ht="20.100000000000001" customHeight="1" x14ac:dyDescent="0.2">
      <c r="A23" s="953">
        <v>1999</v>
      </c>
      <c r="B23" s="954">
        <v>33803.981</v>
      </c>
      <c r="C23" s="954">
        <v>19591.457999999999</v>
      </c>
      <c r="D23" s="954">
        <v>3868.8809999999999</v>
      </c>
      <c r="E23" s="955">
        <v>6355.1149999999998</v>
      </c>
      <c r="F23" s="955">
        <v>2661.547</v>
      </c>
      <c r="G23" s="955">
        <v>775.78499999999997</v>
      </c>
      <c r="H23" s="955">
        <v>421.55099999999999</v>
      </c>
      <c r="I23" s="956">
        <v>129.64400000000001</v>
      </c>
      <c r="J23" s="380"/>
    </row>
    <row r="24" spans="1:12" s="88" customFormat="1" ht="20.100000000000001" customHeight="1" x14ac:dyDescent="0.2">
      <c r="A24" s="953">
        <v>2000</v>
      </c>
      <c r="B24" s="954">
        <v>34107.589999999997</v>
      </c>
      <c r="C24" s="954">
        <v>20336.919000000002</v>
      </c>
      <c r="D24" s="954">
        <v>3737.8939999999998</v>
      </c>
      <c r="E24" s="955">
        <v>6225.09</v>
      </c>
      <c r="F24" s="955">
        <v>2568.8409999999999</v>
      </c>
      <c r="G24" s="955">
        <v>733.13800000000003</v>
      </c>
      <c r="H24" s="955">
        <v>386.92</v>
      </c>
      <c r="I24" s="956">
        <v>118.788</v>
      </c>
      <c r="J24" s="380"/>
    </row>
    <row r="25" spans="1:12" s="88" customFormat="1" ht="20.100000000000001" customHeight="1" x14ac:dyDescent="0.2">
      <c r="A25" s="953">
        <v>2001</v>
      </c>
      <c r="B25" s="954">
        <v>34341.993000000002</v>
      </c>
      <c r="C25" s="954">
        <v>21099.86</v>
      </c>
      <c r="D25" s="954">
        <v>3661.1289999999999</v>
      </c>
      <c r="E25" s="955">
        <v>6044.7860000000001</v>
      </c>
      <c r="F25" s="955">
        <v>2407.5</v>
      </c>
      <c r="G25" s="955">
        <v>672.6</v>
      </c>
      <c r="H25" s="955">
        <v>346.28500000000003</v>
      </c>
      <c r="I25" s="956">
        <v>109.833</v>
      </c>
      <c r="J25" s="380"/>
    </row>
    <row r="26" spans="1:12" s="88" customFormat="1" ht="20.100000000000001" customHeight="1" x14ac:dyDescent="0.2">
      <c r="A26" s="953">
        <v>2002</v>
      </c>
      <c r="B26" s="954">
        <v>34247.728999999999</v>
      </c>
      <c r="C26" s="954">
        <v>21572.874</v>
      </c>
      <c r="D26" s="954">
        <v>3536.7</v>
      </c>
      <c r="E26" s="955">
        <v>5846.4229999999998</v>
      </c>
      <c r="F26" s="955">
        <v>2262.6190000000001</v>
      </c>
      <c r="G26" s="955">
        <v>605.37400000000002</v>
      </c>
      <c r="H26" s="955">
        <v>321.70999999999998</v>
      </c>
      <c r="I26" s="956">
        <v>102.029</v>
      </c>
      <c r="J26" s="380"/>
    </row>
    <row r="27" spans="1:12" s="88" customFormat="1" ht="20.100000000000001" customHeight="1" x14ac:dyDescent="0.2">
      <c r="A27" s="953">
        <v>2003</v>
      </c>
      <c r="B27" s="954">
        <v>34406.550999999999</v>
      </c>
      <c r="C27" s="954">
        <v>21947.235000000001</v>
      </c>
      <c r="D27" s="954">
        <v>3609.2669999999998</v>
      </c>
      <c r="E27" s="955">
        <v>5682.473</v>
      </c>
      <c r="F27" s="955">
        <v>2164.4450000000002</v>
      </c>
      <c r="G27" s="955">
        <v>593.197</v>
      </c>
      <c r="H27" s="955">
        <v>310.05700000000002</v>
      </c>
      <c r="I27" s="956">
        <v>99.876999999999995</v>
      </c>
      <c r="J27" s="380"/>
    </row>
    <row r="28" spans="1:12" s="88" customFormat="1" ht="20.100000000000001" customHeight="1" x14ac:dyDescent="0.2">
      <c r="A28" s="953">
        <v>2004</v>
      </c>
      <c r="B28" s="954">
        <v>34523</v>
      </c>
      <c r="C28" s="954">
        <v>22378</v>
      </c>
      <c r="D28" s="954">
        <v>3603</v>
      </c>
      <c r="E28" s="955">
        <v>5491</v>
      </c>
      <c r="F28" s="955">
        <v>2083</v>
      </c>
      <c r="G28" s="955">
        <v>565</v>
      </c>
      <c r="H28" s="955">
        <v>304</v>
      </c>
      <c r="I28" s="956">
        <v>100</v>
      </c>
      <c r="J28" s="380"/>
      <c r="K28" s="957"/>
    </row>
    <row r="29" spans="1:12" s="88" customFormat="1" ht="20.100000000000001" customHeight="1" x14ac:dyDescent="0.2">
      <c r="A29" s="953">
        <v>2005</v>
      </c>
      <c r="B29" s="954">
        <v>34232</v>
      </c>
      <c r="C29" s="954">
        <v>22293</v>
      </c>
      <c r="D29" s="954">
        <v>3607</v>
      </c>
      <c r="E29" s="955">
        <v>5373</v>
      </c>
      <c r="F29" s="955">
        <v>2013</v>
      </c>
      <c r="G29" s="955">
        <v>550</v>
      </c>
      <c r="H29" s="955">
        <v>297</v>
      </c>
      <c r="I29" s="956">
        <v>98</v>
      </c>
      <c r="J29" s="380"/>
      <c r="K29" s="957"/>
    </row>
    <row r="30" spans="1:12" s="88" customFormat="1" ht="20.100000000000001" customHeight="1" x14ac:dyDescent="0.2">
      <c r="A30" s="953">
        <v>2006</v>
      </c>
      <c r="B30" s="954">
        <v>33933</v>
      </c>
      <c r="C30" s="954">
        <v>22143</v>
      </c>
      <c r="D30" s="954">
        <v>3705</v>
      </c>
      <c r="E30" s="955">
        <v>5196</v>
      </c>
      <c r="F30" s="955">
        <v>1974</v>
      </c>
      <c r="G30" s="955">
        <v>530</v>
      </c>
      <c r="H30" s="955">
        <v>289</v>
      </c>
      <c r="I30" s="956">
        <v>96</v>
      </c>
      <c r="J30" s="380"/>
    </row>
    <row r="31" spans="1:12" s="88" customFormat="1" ht="20.100000000000001" customHeight="1" x14ac:dyDescent="0.2">
      <c r="A31" s="953">
        <v>2007</v>
      </c>
      <c r="B31" s="954">
        <v>33892</v>
      </c>
      <c r="C31" s="954">
        <v>22149</v>
      </c>
      <c r="D31" s="954">
        <v>3756</v>
      </c>
      <c r="E31" s="954">
        <v>5149</v>
      </c>
      <c r="F31" s="954">
        <v>1929</v>
      </c>
      <c r="G31" s="954">
        <v>523</v>
      </c>
      <c r="H31" s="954">
        <v>289</v>
      </c>
      <c r="I31" s="958">
        <v>97</v>
      </c>
      <c r="J31" s="380"/>
    </row>
    <row r="32" spans="1:12" s="92" customFormat="1" ht="20.100000000000001" customHeight="1" x14ac:dyDescent="0.2">
      <c r="A32" s="953">
        <v>2008</v>
      </c>
      <c r="B32" s="954">
        <v>33888</v>
      </c>
      <c r="C32" s="954">
        <v>22251</v>
      </c>
      <c r="D32" s="954">
        <v>3703</v>
      </c>
      <c r="E32" s="954">
        <v>5164</v>
      </c>
      <c r="F32" s="954">
        <v>1888</v>
      </c>
      <c r="G32" s="954">
        <v>504</v>
      </c>
      <c r="H32" s="954">
        <v>282</v>
      </c>
      <c r="I32" s="958">
        <v>96</v>
      </c>
      <c r="J32" s="959"/>
      <c r="K32" s="959"/>
      <c r="L32" s="959"/>
    </row>
    <row r="33" spans="1:12" s="92" customFormat="1" ht="20.100000000000001" customHeight="1" x14ac:dyDescent="0.2">
      <c r="A33" s="953">
        <v>2009</v>
      </c>
      <c r="B33" s="954">
        <v>33833</v>
      </c>
      <c r="C33" s="954">
        <v>22452</v>
      </c>
      <c r="D33" s="954">
        <v>3637</v>
      </c>
      <c r="E33" s="954">
        <v>5105</v>
      </c>
      <c r="F33" s="954">
        <v>1800</v>
      </c>
      <c r="G33" s="954">
        <v>480</v>
      </c>
      <c r="H33" s="954">
        <v>266</v>
      </c>
      <c r="I33" s="958">
        <v>93</v>
      </c>
      <c r="J33" s="959"/>
      <c r="K33" s="959"/>
      <c r="L33" s="959"/>
    </row>
    <row r="34" spans="1:12" s="92" customFormat="1" ht="20.100000000000001" customHeight="1" x14ac:dyDescent="0.2">
      <c r="A34" s="953">
        <v>2010</v>
      </c>
      <c r="B34" s="954">
        <v>33447</v>
      </c>
      <c r="C34" s="954">
        <v>22555</v>
      </c>
      <c r="D34" s="954">
        <v>3504</v>
      </c>
      <c r="E34" s="954">
        <v>4903</v>
      </c>
      <c r="F34" s="954">
        <v>1689</v>
      </c>
      <c r="G34" s="954">
        <v>452</v>
      </c>
      <c r="H34" s="954">
        <v>254</v>
      </c>
      <c r="I34" s="958">
        <v>89</v>
      </c>
      <c r="J34" s="959"/>
      <c r="K34" s="959"/>
      <c r="L34" s="959"/>
    </row>
    <row r="35" spans="1:12" s="92" customFormat="1" ht="20.100000000000001" customHeight="1" x14ac:dyDescent="0.2">
      <c r="A35" s="953">
        <v>2011</v>
      </c>
      <c r="B35" s="954">
        <v>33388</v>
      </c>
      <c r="C35" s="954">
        <v>22811</v>
      </c>
      <c r="D35" s="954">
        <v>3447</v>
      </c>
      <c r="E35" s="954">
        <v>4752</v>
      </c>
      <c r="F35" s="954">
        <v>1617</v>
      </c>
      <c r="G35" s="954">
        <v>434</v>
      </c>
      <c r="H35" s="954">
        <v>241</v>
      </c>
      <c r="I35" s="958">
        <v>85</v>
      </c>
      <c r="J35" s="959"/>
      <c r="K35" s="959"/>
      <c r="L35" s="959"/>
    </row>
    <row r="36" spans="1:12" s="92" customFormat="1" ht="20.100000000000001" customHeight="1" x14ac:dyDescent="0.2">
      <c r="A36" s="953">
        <v>2012</v>
      </c>
      <c r="B36" s="954">
        <v>32516</v>
      </c>
      <c r="C36" s="954">
        <v>22313</v>
      </c>
      <c r="D36" s="954">
        <v>3417</v>
      </c>
      <c r="E36" s="954">
        <v>4566</v>
      </c>
      <c r="F36" s="954">
        <v>1499</v>
      </c>
      <c r="G36" s="954">
        <v>407</v>
      </c>
      <c r="H36" s="954">
        <v>233</v>
      </c>
      <c r="I36" s="958">
        <v>82</v>
      </c>
      <c r="J36" s="959"/>
      <c r="K36" s="959"/>
      <c r="L36" s="959"/>
    </row>
    <row r="37" spans="1:12" s="92" customFormat="1" ht="20.100000000000001" customHeight="1" thickBot="1" x14ac:dyDescent="0.25">
      <c r="A37" s="960">
        <v>2013</v>
      </c>
      <c r="B37" s="961">
        <v>31900</v>
      </c>
      <c r="C37" s="961">
        <v>21913</v>
      </c>
      <c r="D37" s="961">
        <v>3353</v>
      </c>
      <c r="E37" s="961">
        <v>4468</v>
      </c>
      <c r="F37" s="961">
        <v>1468</v>
      </c>
      <c r="G37" s="961">
        <v>393</v>
      </c>
      <c r="H37" s="961">
        <v>225</v>
      </c>
      <c r="I37" s="962">
        <v>80</v>
      </c>
      <c r="J37" s="959"/>
      <c r="K37" s="959"/>
      <c r="L37" s="959"/>
    </row>
    <row r="38" spans="1:12" ht="19.5" customHeight="1" x14ac:dyDescent="0.2">
      <c r="A38" s="413"/>
      <c r="B38" s="413"/>
      <c r="C38" s="413"/>
      <c r="D38" s="413"/>
    </row>
    <row r="39" spans="1:12" ht="9.9499999999999993" customHeight="1" x14ac:dyDescent="0.2">
      <c r="A39" s="113" t="s">
        <v>358</v>
      </c>
      <c r="B39" s="413"/>
      <c r="C39" s="413"/>
      <c r="D39" s="413"/>
    </row>
    <row r="40" spans="1:12" ht="9.6" customHeight="1" x14ac:dyDescent="0.2">
      <c r="A40" s="113" t="s">
        <v>104</v>
      </c>
    </row>
    <row r="41" spans="1:12" ht="8.1" customHeight="1" x14ac:dyDescent="0.2"/>
    <row r="42" spans="1:12" x14ac:dyDescent="0.2">
      <c r="B42" s="963"/>
      <c r="C42" s="963"/>
    </row>
  </sheetData>
  <pageMargins left="0.7" right="0.7" top="0.75" bottom="0.75" header="0.3" footer="0.3"/>
  <pageSetup scale="8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
  <sheetViews>
    <sheetView zoomScaleNormal="100" workbookViewId="0"/>
  </sheetViews>
  <sheetFormatPr defaultRowHeight="12.75" x14ac:dyDescent="0.2"/>
  <cols>
    <col min="1" max="1" width="12.7109375" style="69" customWidth="1"/>
    <col min="2" max="6" width="14.7109375" style="69" customWidth="1"/>
    <col min="7" max="8" width="14.7109375" style="413" customWidth="1"/>
    <col min="9" max="9" width="14.7109375" style="69" customWidth="1"/>
    <col min="10" max="10" width="10.28515625" style="69" bestFit="1" customWidth="1"/>
  </cols>
  <sheetData>
    <row r="1" spans="1:10" x14ac:dyDescent="0.2">
      <c r="A1" s="932"/>
      <c r="B1" s="933"/>
      <c r="C1" s="933"/>
      <c r="D1" s="933"/>
      <c r="E1" s="933"/>
      <c r="F1" s="933"/>
      <c r="G1" s="933"/>
      <c r="H1" s="933"/>
      <c r="I1" s="934"/>
    </row>
    <row r="2" spans="1:10" ht="23.25" x14ac:dyDescent="0.35">
      <c r="A2" s="726" t="s">
        <v>359</v>
      </c>
      <c r="B2" s="964"/>
      <c r="C2" s="964"/>
      <c r="D2" s="964"/>
      <c r="E2" s="964"/>
      <c r="F2" s="964"/>
      <c r="G2" s="964"/>
      <c r="H2" s="964"/>
      <c r="I2" s="965"/>
      <c r="J2" s="413"/>
    </row>
    <row r="3" spans="1:10" ht="23.25" x14ac:dyDescent="0.35">
      <c r="A3" s="13" t="s">
        <v>990</v>
      </c>
      <c r="B3" s="966"/>
      <c r="C3" s="966"/>
      <c r="D3" s="966"/>
      <c r="E3" s="966"/>
      <c r="F3" s="966"/>
      <c r="G3" s="966"/>
      <c r="H3" s="966"/>
      <c r="I3" s="967"/>
      <c r="J3" s="968"/>
    </row>
    <row r="4" spans="1:10" ht="23.25" x14ac:dyDescent="0.35">
      <c r="A4" s="13" t="s">
        <v>88</v>
      </c>
      <c r="B4" s="966"/>
      <c r="C4" s="966"/>
      <c r="D4" s="966"/>
      <c r="E4" s="966"/>
      <c r="F4" s="966"/>
      <c r="G4" s="966"/>
      <c r="H4" s="966"/>
      <c r="I4" s="967"/>
      <c r="J4" s="968"/>
    </row>
    <row r="5" spans="1:10" x14ac:dyDescent="0.2">
      <c r="A5" s="969"/>
      <c r="B5" s="318"/>
      <c r="C5" s="318"/>
      <c r="D5" s="318"/>
      <c r="E5" s="318"/>
      <c r="F5" s="318"/>
      <c r="G5" s="318"/>
      <c r="H5" s="318"/>
      <c r="I5" s="970"/>
    </row>
    <row r="6" spans="1:10" x14ac:dyDescent="0.2">
      <c r="A6" s="939"/>
      <c r="B6" s="940"/>
      <c r="C6" s="941"/>
      <c r="D6" s="941"/>
      <c r="E6" s="941"/>
      <c r="F6" s="941"/>
      <c r="G6" s="941"/>
      <c r="H6" s="941"/>
      <c r="I6" s="942"/>
      <c r="J6" s="88"/>
    </row>
    <row r="7" spans="1:10" x14ac:dyDescent="0.2">
      <c r="A7" s="971"/>
      <c r="B7" s="972"/>
      <c r="C7" s="327" t="s">
        <v>352</v>
      </c>
      <c r="D7" s="327" t="s">
        <v>352</v>
      </c>
      <c r="E7" s="327" t="s">
        <v>352</v>
      </c>
      <c r="F7" s="327" t="s">
        <v>352</v>
      </c>
      <c r="G7" s="327" t="s">
        <v>352</v>
      </c>
      <c r="H7" s="327" t="s">
        <v>352</v>
      </c>
      <c r="I7" s="973" t="s">
        <v>352</v>
      </c>
      <c r="J7" s="92"/>
    </row>
    <row r="8" spans="1:10" x14ac:dyDescent="0.2">
      <c r="A8" s="974"/>
      <c r="B8" s="326" t="s">
        <v>89</v>
      </c>
      <c r="C8" s="327" t="s">
        <v>360</v>
      </c>
      <c r="D8" s="327" t="s">
        <v>360</v>
      </c>
      <c r="E8" s="327" t="s">
        <v>360</v>
      </c>
      <c r="F8" s="327" t="s">
        <v>360</v>
      </c>
      <c r="G8" s="327" t="s">
        <v>360</v>
      </c>
      <c r="H8" s="327" t="s">
        <v>360</v>
      </c>
      <c r="I8" s="973" t="s">
        <v>360</v>
      </c>
      <c r="J8" s="92"/>
    </row>
    <row r="9" spans="1:10" x14ac:dyDescent="0.2">
      <c r="A9" s="974"/>
      <c r="B9" s="326" t="s">
        <v>352</v>
      </c>
      <c r="C9" s="327" t="s">
        <v>353</v>
      </c>
      <c r="D9" s="327" t="s">
        <v>354</v>
      </c>
      <c r="E9" s="327" t="s">
        <v>355</v>
      </c>
      <c r="F9" s="327" t="s">
        <v>356</v>
      </c>
      <c r="G9" s="327" t="s">
        <v>357</v>
      </c>
      <c r="H9" s="327" t="s">
        <v>229</v>
      </c>
      <c r="I9" s="973" t="s">
        <v>816</v>
      </c>
      <c r="J9" s="92"/>
    </row>
    <row r="10" spans="1:10" x14ac:dyDescent="0.2">
      <c r="A10" s="974" t="s">
        <v>97</v>
      </c>
      <c r="B10" s="326" t="s">
        <v>145</v>
      </c>
      <c r="C10" s="327" t="s">
        <v>221</v>
      </c>
      <c r="D10" s="327" t="s">
        <v>221</v>
      </c>
      <c r="E10" s="327" t="s">
        <v>221</v>
      </c>
      <c r="F10" s="327" t="s">
        <v>221</v>
      </c>
      <c r="G10" s="327" t="s">
        <v>221</v>
      </c>
      <c r="H10" s="327" t="s">
        <v>221</v>
      </c>
      <c r="I10" s="973" t="s">
        <v>221</v>
      </c>
      <c r="J10" s="92"/>
    </row>
    <row r="11" spans="1:10" x14ac:dyDescent="0.2">
      <c r="A11" s="947"/>
      <c r="B11" s="333"/>
      <c r="C11" s="95"/>
      <c r="D11" s="95"/>
      <c r="E11" s="95"/>
      <c r="F11" s="94"/>
      <c r="G11" s="94"/>
      <c r="H11" s="94"/>
      <c r="I11" s="949"/>
    </row>
    <row r="12" spans="1:10" x14ac:dyDescent="0.2">
      <c r="A12" s="975"/>
      <c r="B12" s="98"/>
      <c r="C12" s="976"/>
      <c r="D12" s="98"/>
      <c r="E12" s="98"/>
      <c r="F12" s="98"/>
      <c r="G12" s="98"/>
      <c r="H12" s="98"/>
      <c r="I12" s="952"/>
    </row>
    <row r="13" spans="1:10" x14ac:dyDescent="0.2">
      <c r="A13" s="953">
        <v>1980</v>
      </c>
      <c r="B13" s="955">
        <v>95439</v>
      </c>
      <c r="C13" s="955">
        <v>349</v>
      </c>
      <c r="D13" s="955">
        <v>365</v>
      </c>
      <c r="E13" s="955">
        <v>2858</v>
      </c>
      <c r="F13" s="954">
        <v>7439</v>
      </c>
      <c r="G13" s="955">
        <v>8512</v>
      </c>
      <c r="H13" s="955">
        <v>19069</v>
      </c>
      <c r="I13" s="956">
        <v>56847</v>
      </c>
      <c r="J13" s="88"/>
    </row>
    <row r="14" spans="1:10" ht="8.1" customHeight="1" x14ac:dyDescent="0.2">
      <c r="A14" s="953"/>
      <c r="B14" s="955"/>
      <c r="C14" s="955"/>
      <c r="D14" s="955"/>
      <c r="E14" s="955"/>
      <c r="F14" s="954"/>
      <c r="G14" s="955"/>
      <c r="H14" s="955"/>
      <c r="I14" s="956"/>
      <c r="J14" s="88"/>
    </row>
    <row r="15" spans="1:10" x14ac:dyDescent="0.2">
      <c r="A15" s="953">
        <v>1985</v>
      </c>
      <c r="B15" s="955">
        <v>112208</v>
      </c>
      <c r="C15" s="955">
        <v>354</v>
      </c>
      <c r="D15" s="955">
        <v>435</v>
      </c>
      <c r="E15" s="955">
        <v>3125</v>
      </c>
      <c r="F15" s="954">
        <v>8230</v>
      </c>
      <c r="G15" s="955">
        <v>10003</v>
      </c>
      <c r="H15" s="955">
        <v>22609</v>
      </c>
      <c r="I15" s="956">
        <v>67452</v>
      </c>
      <c r="J15" s="88"/>
    </row>
    <row r="16" spans="1:10" ht="8.1" customHeight="1" x14ac:dyDescent="0.2">
      <c r="A16" s="953"/>
      <c r="B16" s="955"/>
      <c r="C16" s="955"/>
      <c r="D16" s="955"/>
      <c r="E16" s="955"/>
      <c r="F16" s="954"/>
      <c r="G16" s="955"/>
      <c r="H16" s="955"/>
      <c r="I16" s="956"/>
      <c r="J16" s="88"/>
    </row>
    <row r="17" spans="1:10" x14ac:dyDescent="0.2">
      <c r="A17" s="953">
        <v>1990</v>
      </c>
      <c r="B17" s="955">
        <v>91899</v>
      </c>
      <c r="C17" s="955">
        <v>458</v>
      </c>
      <c r="D17" s="955">
        <v>477</v>
      </c>
      <c r="E17" s="955">
        <v>3400</v>
      </c>
      <c r="F17" s="955">
        <v>8085</v>
      </c>
      <c r="G17" s="955">
        <v>8976</v>
      </c>
      <c r="H17" s="955">
        <v>19464</v>
      </c>
      <c r="I17" s="956">
        <v>51039</v>
      </c>
      <c r="J17" s="88"/>
    </row>
    <row r="18" spans="1:10" ht="8.1" customHeight="1" x14ac:dyDescent="0.2">
      <c r="A18" s="953"/>
      <c r="B18" s="955"/>
      <c r="C18" s="955"/>
      <c r="D18" s="955"/>
      <c r="E18" s="955"/>
      <c r="F18" s="955"/>
      <c r="G18" s="955"/>
      <c r="H18" s="955"/>
      <c r="I18" s="956"/>
      <c r="J18" s="380"/>
    </row>
    <row r="19" spans="1:10" x14ac:dyDescent="0.2">
      <c r="A19" s="953">
        <v>1995</v>
      </c>
      <c r="B19" s="955">
        <v>53589</v>
      </c>
      <c r="C19" s="955">
        <v>528</v>
      </c>
      <c r="D19" s="955">
        <v>559</v>
      </c>
      <c r="E19" s="955">
        <v>3308</v>
      </c>
      <c r="F19" s="955">
        <v>6743</v>
      </c>
      <c r="G19" s="955">
        <v>6850</v>
      </c>
      <c r="H19" s="955">
        <v>11674</v>
      </c>
      <c r="I19" s="956">
        <v>23927</v>
      </c>
      <c r="J19" s="380"/>
    </row>
    <row r="20" spans="1:10" x14ac:dyDescent="0.2">
      <c r="A20" s="953">
        <v>1996</v>
      </c>
      <c r="B20" s="955">
        <v>48748</v>
      </c>
      <c r="C20" s="955">
        <v>531</v>
      </c>
      <c r="D20" s="955">
        <v>556</v>
      </c>
      <c r="E20" s="955">
        <v>3280</v>
      </c>
      <c r="F20" s="955">
        <v>6217</v>
      </c>
      <c r="G20" s="955">
        <v>6225</v>
      </c>
      <c r="H20" s="955">
        <v>10931</v>
      </c>
      <c r="I20" s="956">
        <v>21008</v>
      </c>
      <c r="J20" s="380"/>
    </row>
    <row r="21" spans="1:10" x14ac:dyDescent="0.2">
      <c r="A21" s="953">
        <v>1997</v>
      </c>
      <c r="B21" s="955">
        <v>43902</v>
      </c>
      <c r="C21" s="955">
        <v>563</v>
      </c>
      <c r="D21" s="955">
        <v>550</v>
      </c>
      <c r="E21" s="955">
        <v>3199</v>
      </c>
      <c r="F21" s="955">
        <v>5962</v>
      </c>
      <c r="G21" s="955">
        <v>5734</v>
      </c>
      <c r="H21" s="955">
        <v>9822</v>
      </c>
      <c r="I21" s="956">
        <v>18072</v>
      </c>
      <c r="J21" s="380"/>
    </row>
    <row r="22" spans="1:10" x14ac:dyDescent="0.2">
      <c r="A22" s="953">
        <v>1998</v>
      </c>
      <c r="B22" s="955">
        <v>41462</v>
      </c>
      <c r="C22" s="955">
        <v>570</v>
      </c>
      <c r="D22" s="955">
        <v>565</v>
      </c>
      <c r="E22" s="955">
        <v>3139</v>
      </c>
      <c r="F22" s="955">
        <v>5693</v>
      </c>
      <c r="G22" s="955">
        <v>5255</v>
      </c>
      <c r="H22" s="955">
        <v>8788</v>
      </c>
      <c r="I22" s="956">
        <v>17452</v>
      </c>
      <c r="J22" s="380"/>
    </row>
    <row r="23" spans="1:10" x14ac:dyDescent="0.2">
      <c r="A23" s="953">
        <v>1999</v>
      </c>
      <c r="B23" s="955">
        <v>37536</v>
      </c>
      <c r="C23" s="955">
        <v>603</v>
      </c>
      <c r="D23" s="955">
        <v>555</v>
      </c>
      <c r="E23" s="955">
        <v>2933</v>
      </c>
      <c r="F23" s="955">
        <v>5271</v>
      </c>
      <c r="G23" s="955">
        <v>4803</v>
      </c>
      <c r="H23" s="955">
        <v>7779</v>
      </c>
      <c r="I23" s="956">
        <v>15592</v>
      </c>
      <c r="J23" s="380"/>
    </row>
    <row r="24" spans="1:10" x14ac:dyDescent="0.2">
      <c r="A24" s="953">
        <v>2000</v>
      </c>
      <c r="B24" s="955">
        <v>35373</v>
      </c>
      <c r="C24" s="955">
        <v>621</v>
      </c>
      <c r="D24" s="955">
        <v>531</v>
      </c>
      <c r="E24" s="955">
        <v>2875</v>
      </c>
      <c r="F24" s="955">
        <v>5056</v>
      </c>
      <c r="G24" s="955">
        <v>4536</v>
      </c>
      <c r="H24" s="955">
        <v>7150</v>
      </c>
      <c r="I24" s="956">
        <v>14604</v>
      </c>
      <c r="J24" s="380"/>
    </row>
    <row r="25" spans="1:10" x14ac:dyDescent="0.2">
      <c r="A25" s="953">
        <v>2001</v>
      </c>
      <c r="B25" s="955">
        <v>32954</v>
      </c>
      <c r="C25" s="955">
        <v>644</v>
      </c>
      <c r="D25" s="955">
        <v>522</v>
      </c>
      <c r="E25" s="955">
        <v>2787</v>
      </c>
      <c r="F25" s="955">
        <v>4757</v>
      </c>
      <c r="G25" s="955">
        <v>4154</v>
      </c>
      <c r="H25" s="955">
        <v>6335</v>
      </c>
      <c r="I25" s="956">
        <v>13755</v>
      </c>
      <c r="J25" s="380"/>
    </row>
    <row r="26" spans="1:10" x14ac:dyDescent="0.2">
      <c r="A26" s="953">
        <v>2002</v>
      </c>
      <c r="B26" s="955">
        <v>31229</v>
      </c>
      <c r="C26" s="955">
        <v>632</v>
      </c>
      <c r="D26" s="955">
        <v>505</v>
      </c>
      <c r="E26" s="955">
        <v>2671</v>
      </c>
      <c r="F26" s="955">
        <v>4461</v>
      </c>
      <c r="G26" s="955">
        <v>3742</v>
      </c>
      <c r="H26" s="955">
        <v>5875</v>
      </c>
      <c r="I26" s="956">
        <v>13343</v>
      </c>
      <c r="J26" s="380"/>
    </row>
    <row r="27" spans="1:10" x14ac:dyDescent="0.2">
      <c r="A27" s="953">
        <v>2003</v>
      </c>
      <c r="B27" s="955">
        <v>30611</v>
      </c>
      <c r="C27" s="955">
        <v>621</v>
      </c>
      <c r="D27" s="955">
        <v>514</v>
      </c>
      <c r="E27" s="955">
        <v>2569</v>
      </c>
      <c r="F27" s="955">
        <v>4238</v>
      </c>
      <c r="G27" s="955">
        <v>3662</v>
      </c>
      <c r="H27" s="955">
        <v>5705</v>
      </c>
      <c r="I27" s="956">
        <v>13302</v>
      </c>
      <c r="J27" s="380"/>
    </row>
    <row r="28" spans="1:10" x14ac:dyDescent="0.2">
      <c r="A28" s="953">
        <v>2004</v>
      </c>
      <c r="B28" s="955">
        <v>30148</v>
      </c>
      <c r="C28" s="955">
        <v>627</v>
      </c>
      <c r="D28" s="955">
        <v>510</v>
      </c>
      <c r="E28" s="955">
        <v>2478</v>
      </c>
      <c r="F28" s="955">
        <v>4083</v>
      </c>
      <c r="G28" s="955">
        <v>3483</v>
      </c>
      <c r="H28" s="955">
        <v>5616</v>
      </c>
      <c r="I28" s="956">
        <v>13351</v>
      </c>
      <c r="J28" s="380"/>
    </row>
    <row r="29" spans="1:10" x14ac:dyDescent="0.2">
      <c r="A29" s="953">
        <v>2005</v>
      </c>
      <c r="B29" s="955">
        <v>29605</v>
      </c>
      <c r="C29" s="955">
        <v>618</v>
      </c>
      <c r="D29" s="955">
        <v>509</v>
      </c>
      <c r="E29" s="955">
        <v>2404</v>
      </c>
      <c r="F29" s="955">
        <v>3935</v>
      </c>
      <c r="G29" s="955">
        <v>3379</v>
      </c>
      <c r="H29" s="955">
        <v>5493</v>
      </c>
      <c r="I29" s="956">
        <v>13267</v>
      </c>
      <c r="J29" s="380"/>
    </row>
    <row r="30" spans="1:10" x14ac:dyDescent="0.2">
      <c r="A30" s="953">
        <v>2006</v>
      </c>
      <c r="B30" s="955">
        <v>28923</v>
      </c>
      <c r="C30" s="955">
        <v>592</v>
      </c>
      <c r="D30" s="955">
        <v>525</v>
      </c>
      <c r="E30" s="955">
        <v>2337</v>
      </c>
      <c r="F30" s="955">
        <v>3850</v>
      </c>
      <c r="G30" s="955">
        <v>3272</v>
      </c>
      <c r="H30" s="955">
        <v>5341</v>
      </c>
      <c r="I30" s="956">
        <v>13006</v>
      </c>
      <c r="J30" s="380"/>
    </row>
    <row r="31" spans="1:10" x14ac:dyDescent="0.2">
      <c r="A31" s="977">
        <v>2007</v>
      </c>
      <c r="B31" s="978">
        <v>29255</v>
      </c>
      <c r="C31" s="955">
        <v>595</v>
      </c>
      <c r="D31" s="955">
        <v>533</v>
      </c>
      <c r="E31" s="955">
        <v>2336</v>
      </c>
      <c r="F31" s="955">
        <v>3768</v>
      </c>
      <c r="G31" s="955">
        <v>3204</v>
      </c>
      <c r="H31" s="955">
        <v>5352</v>
      </c>
      <c r="I31" s="956">
        <v>13467</v>
      </c>
      <c r="J31" s="380"/>
    </row>
    <row r="32" spans="1:10" x14ac:dyDescent="0.2">
      <c r="A32" s="977">
        <v>2008</v>
      </c>
      <c r="B32" s="978">
        <v>28876</v>
      </c>
      <c r="C32" s="955">
        <v>591</v>
      </c>
      <c r="D32" s="955">
        <v>524</v>
      </c>
      <c r="E32" s="955">
        <v>2339</v>
      </c>
      <c r="F32" s="955">
        <v>3700</v>
      </c>
      <c r="G32" s="955">
        <v>3090</v>
      </c>
      <c r="H32" s="955">
        <v>5253</v>
      </c>
      <c r="I32" s="956">
        <v>13379</v>
      </c>
      <c r="J32" s="380"/>
    </row>
    <row r="33" spans="1:10" x14ac:dyDescent="0.2">
      <c r="A33" s="977">
        <v>2009</v>
      </c>
      <c r="B33" s="955">
        <v>27797</v>
      </c>
      <c r="C33" s="955">
        <v>595</v>
      </c>
      <c r="D33" s="955">
        <v>514</v>
      </c>
      <c r="E33" s="955">
        <v>2311</v>
      </c>
      <c r="F33" s="955">
        <v>3534</v>
      </c>
      <c r="G33" s="955">
        <v>2960</v>
      </c>
      <c r="H33" s="955">
        <v>4977</v>
      </c>
      <c r="I33" s="956">
        <v>12906</v>
      </c>
      <c r="J33" s="380"/>
    </row>
    <row r="34" spans="1:10" x14ac:dyDescent="0.2">
      <c r="A34" s="977">
        <v>2010</v>
      </c>
      <c r="B34" s="978">
        <v>26377</v>
      </c>
      <c r="C34" s="955">
        <v>570</v>
      </c>
      <c r="D34" s="955">
        <v>492</v>
      </c>
      <c r="E34" s="955">
        <v>2200</v>
      </c>
      <c r="F34" s="955">
        <v>3313</v>
      </c>
      <c r="G34" s="955">
        <v>2777</v>
      </c>
      <c r="H34" s="955">
        <v>4796</v>
      </c>
      <c r="I34" s="956">
        <v>12229</v>
      </c>
      <c r="J34" s="380"/>
    </row>
    <row r="35" spans="1:10" x14ac:dyDescent="0.2">
      <c r="A35" s="977">
        <v>2011</v>
      </c>
      <c r="B35" s="978">
        <v>25607</v>
      </c>
      <c r="C35" s="955">
        <v>580</v>
      </c>
      <c r="D35" s="955">
        <v>488</v>
      </c>
      <c r="E35" s="955">
        <v>2142</v>
      </c>
      <c r="F35" s="955">
        <v>3189</v>
      </c>
      <c r="G35" s="955">
        <v>2681</v>
      </c>
      <c r="H35" s="955">
        <v>4561</v>
      </c>
      <c r="I35" s="956">
        <v>11966</v>
      </c>
      <c r="J35" s="380"/>
    </row>
    <row r="36" spans="1:10" s="2485" customFormat="1" x14ac:dyDescent="0.2">
      <c r="A36" s="977">
        <v>2012</v>
      </c>
      <c r="B36" s="978">
        <v>24215</v>
      </c>
      <c r="C36" s="955">
        <v>568</v>
      </c>
      <c r="D36" s="955">
        <v>484</v>
      </c>
      <c r="E36" s="955">
        <v>2053</v>
      </c>
      <c r="F36" s="955">
        <v>2976</v>
      </c>
      <c r="G36" s="955">
        <v>2506</v>
      </c>
      <c r="H36" s="955">
        <v>4408</v>
      </c>
      <c r="I36" s="956">
        <v>11220</v>
      </c>
      <c r="J36" s="380"/>
    </row>
    <row r="37" spans="1:10" ht="13.5" thickBot="1" x14ac:dyDescent="0.25">
      <c r="A37" s="979">
        <v>2013</v>
      </c>
      <c r="B37" s="980">
        <v>23399</v>
      </c>
      <c r="C37" s="981">
        <v>561</v>
      </c>
      <c r="D37" s="981">
        <v>471</v>
      </c>
      <c r="E37" s="981">
        <v>1997</v>
      </c>
      <c r="F37" s="981">
        <v>2903</v>
      </c>
      <c r="G37" s="981">
        <v>2423</v>
      </c>
      <c r="H37" s="981">
        <v>4260</v>
      </c>
      <c r="I37" s="982">
        <v>10784</v>
      </c>
      <c r="J37" s="380"/>
    </row>
    <row r="38" spans="1:10" x14ac:dyDescent="0.2">
      <c r="A38" s="413"/>
      <c r="D38" s="983"/>
      <c r="G38" s="984"/>
      <c r="I38" s="983"/>
    </row>
    <row r="39" spans="1:10" x14ac:dyDescent="0.2">
      <c r="A39" s="113" t="s">
        <v>358</v>
      </c>
    </row>
    <row r="40" spans="1:10" x14ac:dyDescent="0.2">
      <c r="A40" s="113"/>
    </row>
    <row r="41" spans="1:10" x14ac:dyDescent="0.2">
      <c r="A41" s="113"/>
      <c r="B41" s="63"/>
      <c r="C41" s="64"/>
      <c r="D41" s="64"/>
      <c r="E41" s="64"/>
      <c r="F41" s="64"/>
      <c r="G41" s="165"/>
      <c r="H41"/>
      <c r="I41" s="16"/>
      <c r="J41" s="16"/>
    </row>
  </sheetData>
  <pageMargins left="0.7" right="0.7" top="0.75" bottom="0.75" header="0.3" footer="0.3"/>
  <pageSetup scale="9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6"/>
  <sheetViews>
    <sheetView workbookViewId="0"/>
  </sheetViews>
  <sheetFormatPr defaultRowHeight="12.75" x14ac:dyDescent="0.2"/>
  <cols>
    <col min="1" max="1" width="24.5703125" customWidth="1"/>
    <col min="2" max="2" width="11.5703125" customWidth="1"/>
    <col min="3" max="3" width="21.140625" customWidth="1"/>
    <col min="4" max="4" width="12.7109375" customWidth="1"/>
    <col min="5" max="5" width="18.7109375" customWidth="1"/>
    <col min="6" max="6" width="27.7109375" customWidth="1"/>
    <col min="7" max="7" width="6.42578125" customWidth="1"/>
    <col min="8" max="8" width="2" hidden="1" customWidth="1"/>
    <col min="9" max="9" width="20.5703125" bestFit="1" customWidth="1"/>
    <col min="10" max="10" width="33" bestFit="1" customWidth="1"/>
  </cols>
  <sheetData>
    <row r="1" spans="1:8" s="989" customFormat="1" ht="5.0999999999999996" customHeight="1" x14ac:dyDescent="0.2">
      <c r="A1" s="985"/>
      <c r="B1" s="986"/>
      <c r="C1" s="986"/>
      <c r="D1" s="986"/>
      <c r="E1" s="986"/>
      <c r="F1" s="986"/>
      <c r="G1" s="987"/>
      <c r="H1" s="988"/>
    </row>
    <row r="2" spans="1:8" s="994" customFormat="1" ht="24.75" customHeight="1" x14ac:dyDescent="0.35">
      <c r="A2" s="832" t="s">
        <v>361</v>
      </c>
      <c r="B2" s="990"/>
      <c r="C2" s="990"/>
      <c r="D2" s="990"/>
      <c r="E2" s="990"/>
      <c r="F2" s="991"/>
      <c r="G2" s="992"/>
      <c r="H2" s="993"/>
    </row>
    <row r="3" spans="1:8" s="999" customFormat="1" ht="19.5" customHeight="1" x14ac:dyDescent="0.2">
      <c r="A3" s="74" t="s">
        <v>963</v>
      </c>
      <c r="B3" s="995"/>
      <c r="C3" s="995"/>
      <c r="D3" s="995"/>
      <c r="E3" s="995"/>
      <c r="F3" s="996"/>
      <c r="G3" s="997"/>
      <c r="H3" s="998"/>
    </row>
    <row r="4" spans="1:8" s="999" customFormat="1" ht="19.5" customHeight="1" x14ac:dyDescent="0.2">
      <c r="A4" s="74" t="s">
        <v>88</v>
      </c>
      <c r="B4" s="995"/>
      <c r="C4" s="995"/>
      <c r="D4" s="995"/>
      <c r="E4" s="995"/>
      <c r="F4" s="996"/>
      <c r="G4" s="997"/>
      <c r="H4" s="998"/>
    </row>
    <row r="5" spans="1:8" s="1001" customFormat="1" ht="11.25" customHeight="1" x14ac:dyDescent="0.2">
      <c r="A5" s="78"/>
      <c r="B5" s="835"/>
      <c r="C5" s="835"/>
      <c r="D5" s="835"/>
      <c r="E5" s="835"/>
      <c r="F5" s="835"/>
      <c r="G5" s="1000"/>
      <c r="H5" s="998"/>
    </row>
    <row r="6" spans="1:8" s="20" customFormat="1" ht="9.9499999999999993" customHeight="1" x14ac:dyDescent="0.2">
      <c r="A6" s="116"/>
      <c r="B6" s="116"/>
      <c r="C6" s="117"/>
      <c r="D6" s="117"/>
      <c r="E6" s="117"/>
      <c r="F6" s="117"/>
      <c r="G6" s="119"/>
      <c r="H6" s="1002"/>
    </row>
    <row r="7" spans="1:8" x14ac:dyDescent="0.2">
      <c r="A7" s="672"/>
      <c r="B7" s="120"/>
      <c r="C7" s="121" t="s">
        <v>362</v>
      </c>
      <c r="D7" s="121"/>
      <c r="E7" s="121" t="s">
        <v>363</v>
      </c>
      <c r="F7" s="1003" t="s">
        <v>364</v>
      </c>
      <c r="G7" s="123"/>
    </row>
    <row r="8" spans="1:8" ht="23.25" customHeight="1" x14ac:dyDescent="0.2">
      <c r="A8" s="1004" t="s">
        <v>97</v>
      </c>
      <c r="B8" s="1004"/>
      <c r="C8" s="1005" t="s">
        <v>221</v>
      </c>
      <c r="D8" s="1006"/>
      <c r="E8" s="1005" t="s">
        <v>221</v>
      </c>
      <c r="F8" s="1007" t="s">
        <v>365</v>
      </c>
      <c r="G8" s="1008"/>
    </row>
    <row r="9" spans="1:8" s="241" customFormat="1" ht="6.75" customHeight="1" x14ac:dyDescent="0.2">
      <c r="A9" s="1009" t="s">
        <v>86</v>
      </c>
      <c r="B9" s="1010"/>
      <c r="C9" s="1011"/>
      <c r="D9" s="1010"/>
      <c r="E9" s="1012"/>
      <c r="F9" s="1011"/>
      <c r="G9" s="1013"/>
      <c r="H9" s="1014"/>
    </row>
    <row r="10" spans="1:8" s="241" customFormat="1" x14ac:dyDescent="0.2">
      <c r="A10" s="1009">
        <v>1980</v>
      </c>
      <c r="B10" s="1010"/>
      <c r="C10" s="1015">
        <v>0.7761516520668873</v>
      </c>
      <c r="D10" s="1015"/>
      <c r="E10" s="1015">
        <v>0.16026396275638269</v>
      </c>
      <c r="F10" s="1016">
        <v>6.3584385176729971E-2</v>
      </c>
      <c r="G10" s="1017"/>
      <c r="H10" s="1014"/>
    </row>
    <row r="11" spans="1:8" s="241" customFormat="1" ht="10.5" customHeight="1" x14ac:dyDescent="0.2">
      <c r="A11" s="1009"/>
      <c r="B11" s="1010"/>
      <c r="C11" s="1015"/>
      <c r="D11" s="1015"/>
      <c r="E11" s="1015"/>
      <c r="F11" s="1016"/>
      <c r="G11" s="1017"/>
      <c r="H11" s="1014"/>
    </row>
    <row r="12" spans="1:8" s="241" customFormat="1" x14ac:dyDescent="0.2">
      <c r="A12" s="1009">
        <v>1985</v>
      </c>
      <c r="B12" s="1010"/>
      <c r="C12" s="1015">
        <v>0.72199999999999998</v>
      </c>
      <c r="D12" s="1015"/>
      <c r="E12" s="1015">
        <v>0.187</v>
      </c>
      <c r="F12" s="1016">
        <v>9.0999999999999998E-2</v>
      </c>
      <c r="G12" s="1017"/>
      <c r="H12" s="1014"/>
    </row>
    <row r="13" spans="1:8" s="241" customFormat="1" ht="10.5" customHeight="1" x14ac:dyDescent="0.2">
      <c r="A13" s="1009"/>
      <c r="B13" s="1010"/>
      <c r="C13" s="1015"/>
      <c r="D13" s="1015"/>
      <c r="E13" s="1015"/>
      <c r="F13" s="1016"/>
      <c r="G13" s="1017"/>
      <c r="H13" s="1014"/>
    </row>
    <row r="14" spans="1:8" s="241" customFormat="1" x14ac:dyDescent="0.2">
      <c r="A14" s="1009">
        <v>1990</v>
      </c>
      <c r="B14" s="1010"/>
      <c r="C14" s="1015">
        <v>0.68100000000000005</v>
      </c>
      <c r="D14" s="1015"/>
      <c r="E14" s="1015">
        <v>0.19400000000000001</v>
      </c>
      <c r="F14" s="1016">
        <v>0.126</v>
      </c>
      <c r="G14" s="1017"/>
      <c r="H14" s="1014"/>
    </row>
    <row r="15" spans="1:8" s="241" customFormat="1" ht="10.5" customHeight="1" x14ac:dyDescent="0.2">
      <c r="A15" s="1009"/>
      <c r="B15" s="1010"/>
      <c r="C15" s="1015"/>
      <c r="D15" s="1015"/>
      <c r="E15" s="1015"/>
      <c r="F15" s="1016"/>
      <c r="G15" s="1017"/>
      <c r="H15" s="1014"/>
    </row>
    <row r="16" spans="1:8" s="241" customFormat="1" x14ac:dyDescent="0.2">
      <c r="A16" s="1009">
        <v>1995</v>
      </c>
      <c r="B16" s="1010"/>
      <c r="C16" s="1015">
        <v>0.57799999999999996</v>
      </c>
      <c r="D16" s="1015"/>
      <c r="E16" s="1015">
        <v>0.22900000000000001</v>
      </c>
      <c r="F16" s="1016">
        <v>0.193</v>
      </c>
      <c r="G16" s="1017"/>
      <c r="H16" s="1014"/>
    </row>
    <row r="17" spans="1:9" s="241" customFormat="1" x14ac:dyDescent="0.2">
      <c r="A17" s="1009">
        <v>1996</v>
      </c>
      <c r="B17" s="1010"/>
      <c r="C17" s="1015">
        <v>0.55300000000000005</v>
      </c>
      <c r="D17" s="1015"/>
      <c r="E17" s="1015">
        <v>0.23</v>
      </c>
      <c r="F17" s="1016">
        <v>0.218</v>
      </c>
      <c r="G17" s="1017"/>
      <c r="H17" s="1014"/>
    </row>
    <row r="18" spans="1:9" s="241" customFormat="1" x14ac:dyDescent="0.2">
      <c r="A18" s="1009">
        <v>1997</v>
      </c>
      <c r="B18" s="1010"/>
      <c r="C18" s="1015">
        <v>0.54700000000000004</v>
      </c>
      <c r="D18" s="1015"/>
      <c r="E18" s="1015">
        <v>0.23699999999999999</v>
      </c>
      <c r="F18" s="1016">
        <v>0.215</v>
      </c>
      <c r="G18" s="1017"/>
      <c r="H18" s="1014"/>
    </row>
    <row r="19" spans="1:9" s="241" customFormat="1" x14ac:dyDescent="0.2">
      <c r="A19" s="1009">
        <v>1998</v>
      </c>
      <c r="B19" s="1010"/>
      <c r="C19" s="1015">
        <v>0.54200000000000004</v>
      </c>
      <c r="D19" s="1015"/>
      <c r="E19" s="1015">
        <v>0.23799999999999999</v>
      </c>
      <c r="F19" s="1016">
        <v>0.22</v>
      </c>
      <c r="G19" s="1017"/>
      <c r="H19" s="1014"/>
    </row>
    <row r="20" spans="1:9" s="241" customFormat="1" x14ac:dyDescent="0.2">
      <c r="A20" s="1009">
        <v>1999</v>
      </c>
      <c r="B20" s="1010"/>
      <c r="C20" s="1015">
        <v>0.53700000000000003</v>
      </c>
      <c r="D20" s="1015"/>
      <c r="E20" s="1015">
        <v>0.23899999999999999</v>
      </c>
      <c r="F20" s="1016">
        <v>0.224</v>
      </c>
      <c r="G20" s="1017"/>
      <c r="H20" s="1014"/>
    </row>
    <row r="21" spans="1:9" s="241" customFormat="1" x14ac:dyDescent="0.2">
      <c r="A21" s="1009">
        <v>2000</v>
      </c>
      <c r="B21" s="1010"/>
      <c r="C21" s="1015">
        <v>0.51900000000000002</v>
      </c>
      <c r="D21" s="1015"/>
      <c r="E21" s="1015">
        <v>0.24399999999999999</v>
      </c>
      <c r="F21" s="1016">
        <v>0.23699999999999999</v>
      </c>
      <c r="G21" s="1017"/>
      <c r="H21" s="1014"/>
      <c r="I21" s="1018"/>
    </row>
    <row r="22" spans="1:9" s="241" customFormat="1" x14ac:dyDescent="0.2">
      <c r="A22" s="1009">
        <v>2001</v>
      </c>
      <c r="B22" s="1010"/>
      <c r="C22" s="1015">
        <v>0.51300000000000001</v>
      </c>
      <c r="D22" s="1015"/>
      <c r="E22" s="1015">
        <v>0.246</v>
      </c>
      <c r="F22" s="1016">
        <v>0.24099999999999999</v>
      </c>
      <c r="G22" s="1017"/>
      <c r="H22" s="1014"/>
      <c r="I22" s="1018"/>
    </row>
    <row r="23" spans="1:9" s="241" customFormat="1" x14ac:dyDescent="0.2">
      <c r="A23" s="1009">
        <v>2002</v>
      </c>
      <c r="B23" s="1010"/>
      <c r="C23" s="1015">
        <v>0.498</v>
      </c>
      <c r="D23" s="1015"/>
      <c r="E23" s="1015">
        <v>0.252</v>
      </c>
      <c r="F23" s="1016">
        <v>0.25</v>
      </c>
      <c r="G23" s="1017"/>
      <c r="H23" s="1014"/>
      <c r="I23" s="1018"/>
    </row>
    <row r="24" spans="1:9" s="241" customFormat="1" x14ac:dyDescent="0.2">
      <c r="A24" s="1009">
        <v>2003</v>
      </c>
      <c r="B24" s="1010"/>
      <c r="C24" s="1015">
        <v>0.48599999999999999</v>
      </c>
      <c r="D24" s="1015"/>
      <c r="E24" s="1015">
        <v>0.254</v>
      </c>
      <c r="F24" s="1016">
        <v>0.26</v>
      </c>
      <c r="G24" s="1017"/>
      <c r="H24" s="1014"/>
      <c r="I24" s="1018"/>
    </row>
    <row r="25" spans="1:9" s="241" customFormat="1" x14ac:dyDescent="0.2">
      <c r="A25" s="1009">
        <v>2004</v>
      </c>
      <c r="B25" s="1010"/>
      <c r="C25" s="1015">
        <v>0.47199999999999998</v>
      </c>
      <c r="D25" s="1015"/>
      <c r="E25" s="1015">
        <v>0.26100000000000001</v>
      </c>
      <c r="F25" s="1016">
        <v>0.26700000000000002</v>
      </c>
      <c r="G25" s="1017"/>
      <c r="H25" s="1014"/>
      <c r="I25" s="1018"/>
    </row>
    <row r="26" spans="1:9" s="241" customFormat="1" x14ac:dyDescent="0.2">
      <c r="A26" s="1009">
        <v>2005</v>
      </c>
      <c r="B26" s="1010"/>
      <c r="C26" s="1015">
        <v>0.45700000000000002</v>
      </c>
      <c r="D26" s="1015"/>
      <c r="E26" s="1015">
        <v>0.26600000000000001</v>
      </c>
      <c r="F26" s="1016">
        <v>0.27600000000000002</v>
      </c>
      <c r="G26" s="1017"/>
      <c r="H26" s="1014"/>
      <c r="I26" s="1018"/>
    </row>
    <row r="27" spans="1:9" s="241" customFormat="1" x14ac:dyDescent="0.2">
      <c r="A27" s="1009">
        <v>2006</v>
      </c>
      <c r="B27" s="1010"/>
      <c r="C27" s="1015">
        <v>0.44800000000000001</v>
      </c>
      <c r="D27" s="1015"/>
      <c r="E27" s="1015">
        <v>0.27100000000000002</v>
      </c>
      <c r="F27" s="1016">
        <v>0.28100000000000003</v>
      </c>
      <c r="G27" s="1017"/>
      <c r="H27" s="1014"/>
      <c r="I27" s="1018"/>
    </row>
    <row r="28" spans="1:9" s="241" customFormat="1" x14ac:dyDescent="0.2">
      <c r="A28" s="1009">
        <v>2007</v>
      </c>
      <c r="B28" s="1010"/>
      <c r="C28" s="1015">
        <v>0.435</v>
      </c>
      <c r="D28" s="1015"/>
      <c r="E28" s="1015">
        <v>0.27800000000000002</v>
      </c>
      <c r="F28" s="1016">
        <v>0.28699999999999998</v>
      </c>
      <c r="G28" s="1017"/>
      <c r="H28" s="1014"/>
      <c r="I28" s="1018"/>
    </row>
    <row r="29" spans="1:9" s="241" customFormat="1" x14ac:dyDescent="0.2">
      <c r="A29" s="1009">
        <v>2008</v>
      </c>
      <c r="B29" s="1010"/>
      <c r="C29" s="1015">
        <v>0.433</v>
      </c>
      <c r="D29" s="1015"/>
      <c r="E29" s="1015">
        <v>0.28000000000000003</v>
      </c>
      <c r="F29" s="1016">
        <v>0.28699999999999998</v>
      </c>
      <c r="G29" s="1017"/>
      <c r="H29" s="1014"/>
      <c r="I29" s="1018"/>
    </row>
    <row r="30" spans="1:9" s="241" customFormat="1" x14ac:dyDescent="0.2">
      <c r="A30" s="1009">
        <v>2009</v>
      </c>
      <c r="B30" s="1010"/>
      <c r="C30" s="1015">
        <v>0.40200000000000002</v>
      </c>
      <c r="D30" s="1015"/>
      <c r="E30" s="1015">
        <v>0.29399999999999998</v>
      </c>
      <c r="F30" s="1016">
        <v>0.30399999999999999</v>
      </c>
      <c r="G30" s="1017"/>
      <c r="H30" s="1014"/>
      <c r="I30" s="1018"/>
    </row>
    <row r="31" spans="1:9" s="241" customFormat="1" x14ac:dyDescent="0.2">
      <c r="A31" s="1009">
        <v>2010</v>
      </c>
      <c r="B31" s="1010"/>
      <c r="C31" s="1015">
        <v>0.38500000000000001</v>
      </c>
      <c r="D31" s="1015"/>
      <c r="E31" s="1015">
        <v>0.309</v>
      </c>
      <c r="F31" s="1016">
        <v>0.30599999999999999</v>
      </c>
      <c r="G31" s="1017"/>
      <c r="H31" s="1014"/>
      <c r="I31" s="1018"/>
    </row>
    <row r="32" spans="1:9" s="241" customFormat="1" x14ac:dyDescent="0.2">
      <c r="A32" s="1009">
        <v>2011</v>
      </c>
      <c r="B32" s="1010"/>
      <c r="C32" s="1015">
        <v>0.378</v>
      </c>
      <c r="D32" s="1015"/>
      <c r="E32" s="1015">
        <v>0.317</v>
      </c>
      <c r="F32" s="1016">
        <v>0.30499999999999999</v>
      </c>
      <c r="G32" s="1017"/>
      <c r="H32" s="1014"/>
      <c r="I32" s="1018"/>
    </row>
    <row r="33" spans="1:12" s="241" customFormat="1" ht="12.75" customHeight="1" x14ac:dyDescent="0.2">
      <c r="A33" s="1019"/>
      <c r="B33" s="1020"/>
      <c r="C33" s="1021"/>
      <c r="D33" s="1021"/>
      <c r="E33" s="1021"/>
      <c r="F33" s="1022"/>
      <c r="G33" s="1023"/>
      <c r="H33" s="1014"/>
      <c r="I33" s="1018"/>
    </row>
    <row r="34" spans="1:12" s="241" customFormat="1" x14ac:dyDescent="0.2">
      <c r="A34" s="1024" t="s">
        <v>827</v>
      </c>
      <c r="B34" s="1"/>
      <c r="C34" s="1025"/>
      <c r="D34" s="1026"/>
      <c r="E34" s="1025"/>
      <c r="F34" s="1025"/>
      <c r="G34" s="1025"/>
      <c r="H34"/>
    </row>
    <row r="35" spans="1:12" s="241" customFormat="1" ht="10.5" customHeight="1" x14ac:dyDescent="0.2">
      <c r="A35" s="113" t="s">
        <v>826</v>
      </c>
      <c r="B35"/>
      <c r="C35"/>
      <c r="D35"/>
      <c r="E35"/>
      <c r="F35"/>
      <c r="G35"/>
      <c r="H35"/>
    </row>
    <row r="36" spans="1:12" s="241" customFormat="1" ht="10.5" customHeight="1" x14ac:dyDescent="0.2">
      <c r="A36" s="113" t="s">
        <v>905</v>
      </c>
      <c r="B36"/>
      <c r="C36"/>
      <c r="D36"/>
      <c r="E36"/>
      <c r="F36"/>
      <c r="G36"/>
      <c r="H36"/>
    </row>
    <row r="37" spans="1:12" s="241" customFormat="1" ht="10.5" customHeight="1" x14ac:dyDescent="0.2">
      <c r="A37" s="1397" t="s">
        <v>86</v>
      </c>
      <c r="B37"/>
      <c r="C37" s="1027"/>
      <c r="D37" s="1027"/>
      <c r="E37"/>
      <c r="F37"/>
      <c r="G37"/>
      <c r="H37"/>
    </row>
    <row r="38" spans="1:12" s="241" customFormat="1" x14ac:dyDescent="0.2">
      <c r="B38"/>
      <c r="C38" s="1027"/>
      <c r="D38" s="1027"/>
      <c r="E38"/>
      <c r="F38"/>
      <c r="G38"/>
      <c r="H38"/>
    </row>
    <row r="39" spans="1:12" s="241" customFormat="1" x14ac:dyDescent="0.2">
      <c r="A39"/>
      <c r="B39"/>
      <c r="C39" s="1027"/>
      <c r="D39" s="1027"/>
      <c r="E39"/>
      <c r="H39"/>
    </row>
    <row r="40" spans="1:12" x14ac:dyDescent="0.2">
      <c r="I40" s="241"/>
      <c r="J40" s="241"/>
    </row>
    <row r="41" spans="1:12" x14ac:dyDescent="0.2">
      <c r="E41" s="1028" t="s">
        <v>86</v>
      </c>
      <c r="F41" s="1028"/>
      <c r="I41" s="241"/>
      <c r="J41" s="241"/>
    </row>
    <row r="42" spans="1:12" x14ac:dyDescent="0.2">
      <c r="F42" s="241"/>
      <c r="I42" s="241"/>
      <c r="J42" s="241"/>
      <c r="L42" s="1029"/>
    </row>
    <row r="43" spans="1:12" x14ac:dyDescent="0.2">
      <c r="F43" s="241"/>
      <c r="L43" s="1029"/>
    </row>
    <row r="44" spans="1:12" x14ac:dyDescent="0.2">
      <c r="F44" s="241"/>
      <c r="L44" s="1029"/>
    </row>
    <row r="45" spans="1:12" x14ac:dyDescent="0.2">
      <c r="F45" s="241"/>
      <c r="L45" s="1029"/>
    </row>
    <row r="46" spans="1:12" x14ac:dyDescent="0.2">
      <c r="F46" s="241"/>
      <c r="L46" s="1029"/>
    </row>
    <row r="47" spans="1:12" x14ac:dyDescent="0.2">
      <c r="F47" s="241"/>
      <c r="I47" s="1030"/>
      <c r="L47" s="899"/>
    </row>
    <row r="48" spans="1:12" x14ac:dyDescent="0.2">
      <c r="F48" s="1028"/>
      <c r="I48" s="241"/>
      <c r="J48" s="241"/>
      <c r="L48" s="899"/>
    </row>
    <row r="49" spans="9:12" x14ac:dyDescent="0.2">
      <c r="I49" s="241"/>
      <c r="J49" s="241"/>
      <c r="L49" s="1029"/>
    </row>
    <row r="50" spans="9:12" x14ac:dyDescent="0.2">
      <c r="L50" s="1029"/>
    </row>
    <row r="51" spans="9:12" x14ac:dyDescent="0.2">
      <c r="L51" s="1029"/>
    </row>
    <row r="52" spans="9:12" x14ac:dyDescent="0.2">
      <c r="L52" s="1029"/>
    </row>
    <row r="53" spans="9:12" x14ac:dyDescent="0.2">
      <c r="L53" s="1029"/>
    </row>
    <row r="55" spans="9:12" x14ac:dyDescent="0.2">
      <c r="I55" s="899"/>
    </row>
    <row r="56" spans="9:12" x14ac:dyDescent="0.2">
      <c r="I56" s="899"/>
    </row>
  </sheetData>
  <pageMargins left="0.7" right="0.7" top="0.75" bottom="0.75" header="0.3" footer="0.3"/>
  <pageSetup orientation="landscape" r:id="rId1"/>
  <ignoredErrors>
    <ignoredError sqref="C13:F13 D12 C15:F15 D14 D31 D16 D17 D18 D19 D20 D21 D22 D23 D24 D25 D26 D27 D28 D29"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1"/>
  <sheetViews>
    <sheetView zoomScaleNormal="100" workbookViewId="0">
      <selection sqref="A1:H1"/>
    </sheetView>
  </sheetViews>
  <sheetFormatPr defaultRowHeight="12.75" x14ac:dyDescent="0.2"/>
  <cols>
    <col min="1" max="1" width="14.42578125" style="2485" customWidth="1"/>
    <col min="2" max="2" width="3.7109375" style="2485" customWidth="1"/>
    <col min="3" max="3" width="14" style="2485" customWidth="1"/>
    <col min="4" max="4" width="9.7109375" style="2485" customWidth="1"/>
    <col min="5" max="5" width="2.7109375" style="2485" customWidth="1"/>
    <col min="6" max="8" width="20.7109375" style="2485" customWidth="1"/>
    <col min="9" max="256" width="9.140625" style="2485"/>
    <col min="257" max="257" width="14.42578125" style="2485" customWidth="1"/>
    <col min="258" max="258" width="3.7109375" style="2485" customWidth="1"/>
    <col min="259" max="259" width="14" style="2485" customWidth="1"/>
    <col min="260" max="260" width="9.7109375" style="2485" customWidth="1"/>
    <col min="261" max="261" width="2.7109375" style="2485" customWidth="1"/>
    <col min="262" max="264" width="20.7109375" style="2485" customWidth="1"/>
    <col min="265" max="512" width="9.140625" style="2485"/>
    <col min="513" max="513" width="14.42578125" style="2485" customWidth="1"/>
    <col min="514" max="514" width="3.7109375" style="2485" customWidth="1"/>
    <col min="515" max="515" width="14" style="2485" customWidth="1"/>
    <col min="516" max="516" width="9.7109375" style="2485" customWidth="1"/>
    <col min="517" max="517" width="2.7109375" style="2485" customWidth="1"/>
    <col min="518" max="520" width="20.7109375" style="2485" customWidth="1"/>
    <col min="521" max="768" width="9.140625" style="2485"/>
    <col min="769" max="769" width="14.42578125" style="2485" customWidth="1"/>
    <col min="770" max="770" width="3.7109375" style="2485" customWidth="1"/>
    <col min="771" max="771" width="14" style="2485" customWidth="1"/>
    <col min="772" max="772" width="9.7109375" style="2485" customWidth="1"/>
    <col min="773" max="773" width="2.7109375" style="2485" customWidth="1"/>
    <col min="774" max="776" width="20.7109375" style="2485" customWidth="1"/>
    <col min="777" max="1024" width="9.140625" style="2485"/>
    <col min="1025" max="1025" width="14.42578125" style="2485" customWidth="1"/>
    <col min="1026" max="1026" width="3.7109375" style="2485" customWidth="1"/>
    <col min="1027" max="1027" width="14" style="2485" customWidth="1"/>
    <col min="1028" max="1028" width="9.7109375" style="2485" customWidth="1"/>
    <col min="1029" max="1029" width="2.7109375" style="2485" customWidth="1"/>
    <col min="1030" max="1032" width="20.7109375" style="2485" customWidth="1"/>
    <col min="1033" max="1280" width="9.140625" style="2485"/>
    <col min="1281" max="1281" width="14.42578125" style="2485" customWidth="1"/>
    <col min="1282" max="1282" width="3.7109375" style="2485" customWidth="1"/>
    <col min="1283" max="1283" width="14" style="2485" customWidth="1"/>
    <col min="1284" max="1284" width="9.7109375" style="2485" customWidth="1"/>
    <col min="1285" max="1285" width="2.7109375" style="2485" customWidth="1"/>
    <col min="1286" max="1288" width="20.7109375" style="2485" customWidth="1"/>
    <col min="1289" max="1536" width="9.140625" style="2485"/>
    <col min="1537" max="1537" width="14.42578125" style="2485" customWidth="1"/>
    <col min="1538" max="1538" width="3.7109375" style="2485" customWidth="1"/>
    <col min="1539" max="1539" width="14" style="2485" customWidth="1"/>
    <col min="1540" max="1540" width="9.7109375" style="2485" customWidth="1"/>
    <col min="1541" max="1541" width="2.7109375" style="2485" customWidth="1"/>
    <col min="1542" max="1544" width="20.7109375" style="2485" customWidth="1"/>
    <col min="1545" max="1792" width="9.140625" style="2485"/>
    <col min="1793" max="1793" width="14.42578125" style="2485" customWidth="1"/>
    <col min="1794" max="1794" width="3.7109375" style="2485" customWidth="1"/>
    <col min="1795" max="1795" width="14" style="2485" customWidth="1"/>
    <col min="1796" max="1796" width="9.7109375" style="2485" customWidth="1"/>
    <col min="1797" max="1797" width="2.7109375" style="2485" customWidth="1"/>
    <col min="1798" max="1800" width="20.7109375" style="2485" customWidth="1"/>
    <col min="1801" max="2048" width="9.140625" style="2485"/>
    <col min="2049" max="2049" width="14.42578125" style="2485" customWidth="1"/>
    <col min="2050" max="2050" width="3.7109375" style="2485" customWidth="1"/>
    <col min="2051" max="2051" width="14" style="2485" customWidth="1"/>
    <col min="2052" max="2052" width="9.7109375" style="2485" customWidth="1"/>
    <col min="2053" max="2053" width="2.7109375" style="2485" customWidth="1"/>
    <col min="2054" max="2056" width="20.7109375" style="2485" customWidth="1"/>
    <col min="2057" max="2304" width="9.140625" style="2485"/>
    <col min="2305" max="2305" width="14.42578125" style="2485" customWidth="1"/>
    <col min="2306" max="2306" width="3.7109375" style="2485" customWidth="1"/>
    <col min="2307" max="2307" width="14" style="2485" customWidth="1"/>
    <col min="2308" max="2308" width="9.7109375" style="2485" customWidth="1"/>
    <col min="2309" max="2309" width="2.7109375" style="2485" customWidth="1"/>
    <col min="2310" max="2312" width="20.7109375" style="2485" customWidth="1"/>
    <col min="2313" max="2560" width="9.140625" style="2485"/>
    <col min="2561" max="2561" width="14.42578125" style="2485" customWidth="1"/>
    <col min="2562" max="2562" width="3.7109375" style="2485" customWidth="1"/>
    <col min="2563" max="2563" width="14" style="2485" customWidth="1"/>
    <col min="2564" max="2564" width="9.7109375" style="2485" customWidth="1"/>
    <col min="2565" max="2565" width="2.7109375" style="2485" customWidth="1"/>
    <col min="2566" max="2568" width="20.7109375" style="2485" customWidth="1"/>
    <col min="2569" max="2816" width="9.140625" style="2485"/>
    <col min="2817" max="2817" width="14.42578125" style="2485" customWidth="1"/>
    <col min="2818" max="2818" width="3.7109375" style="2485" customWidth="1"/>
    <col min="2819" max="2819" width="14" style="2485" customWidth="1"/>
    <col min="2820" max="2820" width="9.7109375" style="2485" customWidth="1"/>
    <col min="2821" max="2821" width="2.7109375" style="2485" customWidth="1"/>
    <col min="2822" max="2824" width="20.7109375" style="2485" customWidth="1"/>
    <col min="2825" max="3072" width="9.140625" style="2485"/>
    <col min="3073" max="3073" width="14.42578125" style="2485" customWidth="1"/>
    <col min="3074" max="3074" width="3.7109375" style="2485" customWidth="1"/>
    <col min="3075" max="3075" width="14" style="2485" customWidth="1"/>
    <col min="3076" max="3076" width="9.7109375" style="2485" customWidth="1"/>
    <col min="3077" max="3077" width="2.7109375" style="2485" customWidth="1"/>
    <col min="3078" max="3080" width="20.7109375" style="2485" customWidth="1"/>
    <col min="3081" max="3328" width="9.140625" style="2485"/>
    <col min="3329" max="3329" width="14.42578125" style="2485" customWidth="1"/>
    <col min="3330" max="3330" width="3.7109375" style="2485" customWidth="1"/>
    <col min="3331" max="3331" width="14" style="2485" customWidth="1"/>
    <col min="3332" max="3332" width="9.7109375" style="2485" customWidth="1"/>
    <col min="3333" max="3333" width="2.7109375" style="2485" customWidth="1"/>
    <col min="3334" max="3336" width="20.7109375" style="2485" customWidth="1"/>
    <col min="3337" max="3584" width="9.140625" style="2485"/>
    <col min="3585" max="3585" width="14.42578125" style="2485" customWidth="1"/>
    <col min="3586" max="3586" width="3.7109375" style="2485" customWidth="1"/>
    <col min="3587" max="3587" width="14" style="2485" customWidth="1"/>
    <col min="3588" max="3588" width="9.7109375" style="2485" customWidth="1"/>
    <col min="3589" max="3589" width="2.7109375" style="2485" customWidth="1"/>
    <col min="3590" max="3592" width="20.7109375" style="2485" customWidth="1"/>
    <col min="3593" max="3840" width="9.140625" style="2485"/>
    <col min="3841" max="3841" width="14.42578125" style="2485" customWidth="1"/>
    <col min="3842" max="3842" width="3.7109375" style="2485" customWidth="1"/>
    <col min="3843" max="3843" width="14" style="2485" customWidth="1"/>
    <col min="3844" max="3844" width="9.7109375" style="2485" customWidth="1"/>
    <col min="3845" max="3845" width="2.7109375" style="2485" customWidth="1"/>
    <col min="3846" max="3848" width="20.7109375" style="2485" customWidth="1"/>
    <col min="3849" max="4096" width="9.140625" style="2485"/>
    <col min="4097" max="4097" width="14.42578125" style="2485" customWidth="1"/>
    <col min="4098" max="4098" width="3.7109375" style="2485" customWidth="1"/>
    <col min="4099" max="4099" width="14" style="2485" customWidth="1"/>
    <col min="4100" max="4100" width="9.7109375" style="2485" customWidth="1"/>
    <col min="4101" max="4101" width="2.7109375" style="2485" customWidth="1"/>
    <col min="4102" max="4104" width="20.7109375" style="2485" customWidth="1"/>
    <col min="4105" max="4352" width="9.140625" style="2485"/>
    <col min="4353" max="4353" width="14.42578125" style="2485" customWidth="1"/>
    <col min="4354" max="4354" width="3.7109375" style="2485" customWidth="1"/>
    <col min="4355" max="4355" width="14" style="2485" customWidth="1"/>
    <col min="4356" max="4356" width="9.7109375" style="2485" customWidth="1"/>
    <col min="4357" max="4357" width="2.7109375" style="2485" customWidth="1"/>
    <col min="4358" max="4360" width="20.7109375" style="2485" customWidth="1"/>
    <col min="4361" max="4608" width="9.140625" style="2485"/>
    <col min="4609" max="4609" width="14.42578125" style="2485" customWidth="1"/>
    <col min="4610" max="4610" width="3.7109375" style="2485" customWidth="1"/>
    <col min="4611" max="4611" width="14" style="2485" customWidth="1"/>
    <col min="4612" max="4612" width="9.7109375" style="2485" customWidth="1"/>
    <col min="4613" max="4613" width="2.7109375" style="2485" customWidth="1"/>
    <col min="4614" max="4616" width="20.7109375" style="2485" customWidth="1"/>
    <col min="4617" max="4864" width="9.140625" style="2485"/>
    <col min="4865" max="4865" width="14.42578125" style="2485" customWidth="1"/>
    <col min="4866" max="4866" width="3.7109375" style="2485" customWidth="1"/>
    <col min="4867" max="4867" width="14" style="2485" customWidth="1"/>
    <col min="4868" max="4868" width="9.7109375" style="2485" customWidth="1"/>
    <col min="4869" max="4869" width="2.7109375" style="2485" customWidth="1"/>
    <col min="4870" max="4872" width="20.7109375" style="2485" customWidth="1"/>
    <col min="4873" max="5120" width="9.140625" style="2485"/>
    <col min="5121" max="5121" width="14.42578125" style="2485" customWidth="1"/>
    <col min="5122" max="5122" width="3.7109375" style="2485" customWidth="1"/>
    <col min="5123" max="5123" width="14" style="2485" customWidth="1"/>
    <col min="5124" max="5124" width="9.7109375" style="2485" customWidth="1"/>
    <col min="5125" max="5125" width="2.7109375" style="2485" customWidth="1"/>
    <col min="5126" max="5128" width="20.7109375" style="2485" customWidth="1"/>
    <col min="5129" max="5376" width="9.140625" style="2485"/>
    <col min="5377" max="5377" width="14.42578125" style="2485" customWidth="1"/>
    <col min="5378" max="5378" width="3.7109375" style="2485" customWidth="1"/>
    <col min="5379" max="5379" width="14" style="2485" customWidth="1"/>
    <col min="5380" max="5380" width="9.7109375" style="2485" customWidth="1"/>
    <col min="5381" max="5381" width="2.7109375" style="2485" customWidth="1"/>
    <col min="5382" max="5384" width="20.7109375" style="2485" customWidth="1"/>
    <col min="5385" max="5632" width="9.140625" style="2485"/>
    <col min="5633" max="5633" width="14.42578125" style="2485" customWidth="1"/>
    <col min="5634" max="5634" width="3.7109375" style="2485" customWidth="1"/>
    <col min="5635" max="5635" width="14" style="2485" customWidth="1"/>
    <col min="5636" max="5636" width="9.7109375" style="2485" customWidth="1"/>
    <col min="5637" max="5637" width="2.7109375" style="2485" customWidth="1"/>
    <col min="5638" max="5640" width="20.7109375" style="2485" customWidth="1"/>
    <col min="5641" max="5888" width="9.140625" style="2485"/>
    <col min="5889" max="5889" width="14.42578125" style="2485" customWidth="1"/>
    <col min="5890" max="5890" width="3.7109375" style="2485" customWidth="1"/>
    <col min="5891" max="5891" width="14" style="2485" customWidth="1"/>
    <col min="5892" max="5892" width="9.7109375" style="2485" customWidth="1"/>
    <col min="5893" max="5893" width="2.7109375" style="2485" customWidth="1"/>
    <col min="5894" max="5896" width="20.7109375" style="2485" customWidth="1"/>
    <col min="5897" max="6144" width="9.140625" style="2485"/>
    <col min="6145" max="6145" width="14.42578125" style="2485" customWidth="1"/>
    <col min="6146" max="6146" width="3.7109375" style="2485" customWidth="1"/>
    <col min="6147" max="6147" width="14" style="2485" customWidth="1"/>
    <col min="6148" max="6148" width="9.7109375" style="2485" customWidth="1"/>
    <col min="6149" max="6149" width="2.7109375" style="2485" customWidth="1"/>
    <col min="6150" max="6152" width="20.7109375" style="2485" customWidth="1"/>
    <col min="6153" max="6400" width="9.140625" style="2485"/>
    <col min="6401" max="6401" width="14.42578125" style="2485" customWidth="1"/>
    <col min="6402" max="6402" width="3.7109375" style="2485" customWidth="1"/>
    <col min="6403" max="6403" width="14" style="2485" customWidth="1"/>
    <col min="6404" max="6404" width="9.7109375" style="2485" customWidth="1"/>
    <col min="6405" max="6405" width="2.7109375" style="2485" customWidth="1"/>
    <col min="6406" max="6408" width="20.7109375" style="2485" customWidth="1"/>
    <col min="6409" max="6656" width="9.140625" style="2485"/>
    <col min="6657" max="6657" width="14.42578125" style="2485" customWidth="1"/>
    <col min="6658" max="6658" width="3.7109375" style="2485" customWidth="1"/>
    <col min="6659" max="6659" width="14" style="2485" customWidth="1"/>
    <col min="6660" max="6660" width="9.7109375" style="2485" customWidth="1"/>
    <col min="6661" max="6661" width="2.7109375" style="2485" customWidth="1"/>
    <col min="6662" max="6664" width="20.7109375" style="2485" customWidth="1"/>
    <col min="6665" max="6912" width="9.140625" style="2485"/>
    <col min="6913" max="6913" width="14.42578125" style="2485" customWidth="1"/>
    <col min="6914" max="6914" width="3.7109375" style="2485" customWidth="1"/>
    <col min="6915" max="6915" width="14" style="2485" customWidth="1"/>
    <col min="6916" max="6916" width="9.7109375" style="2485" customWidth="1"/>
    <col min="6917" max="6917" width="2.7109375" style="2485" customWidth="1"/>
    <col min="6918" max="6920" width="20.7109375" style="2485" customWidth="1"/>
    <col min="6921" max="7168" width="9.140625" style="2485"/>
    <col min="7169" max="7169" width="14.42578125" style="2485" customWidth="1"/>
    <col min="7170" max="7170" width="3.7109375" style="2485" customWidth="1"/>
    <col min="7171" max="7171" width="14" style="2485" customWidth="1"/>
    <col min="7172" max="7172" width="9.7109375" style="2485" customWidth="1"/>
    <col min="7173" max="7173" width="2.7109375" style="2485" customWidth="1"/>
    <col min="7174" max="7176" width="20.7109375" style="2485" customWidth="1"/>
    <col min="7177" max="7424" width="9.140625" style="2485"/>
    <col min="7425" max="7425" width="14.42578125" style="2485" customWidth="1"/>
    <col min="7426" max="7426" width="3.7109375" style="2485" customWidth="1"/>
    <col min="7427" max="7427" width="14" style="2485" customWidth="1"/>
    <col min="7428" max="7428" width="9.7109375" style="2485" customWidth="1"/>
    <col min="7429" max="7429" width="2.7109375" style="2485" customWidth="1"/>
    <col min="7430" max="7432" width="20.7109375" style="2485" customWidth="1"/>
    <col min="7433" max="7680" width="9.140625" style="2485"/>
    <col min="7681" max="7681" width="14.42578125" style="2485" customWidth="1"/>
    <col min="7682" max="7682" width="3.7109375" style="2485" customWidth="1"/>
    <col min="7683" max="7683" width="14" style="2485" customWidth="1"/>
    <col min="7684" max="7684" width="9.7109375" style="2485" customWidth="1"/>
    <col min="7685" max="7685" width="2.7109375" style="2485" customWidth="1"/>
    <col min="7686" max="7688" width="20.7109375" style="2485" customWidth="1"/>
    <col min="7689" max="7936" width="9.140625" style="2485"/>
    <col min="7937" max="7937" width="14.42578125" style="2485" customWidth="1"/>
    <col min="7938" max="7938" width="3.7109375" style="2485" customWidth="1"/>
    <col min="7939" max="7939" width="14" style="2485" customWidth="1"/>
    <col min="7940" max="7940" width="9.7109375" style="2485" customWidth="1"/>
    <col min="7941" max="7941" width="2.7109375" style="2485" customWidth="1"/>
    <col min="7942" max="7944" width="20.7109375" style="2485" customWidth="1"/>
    <col min="7945" max="8192" width="9.140625" style="2485"/>
    <col min="8193" max="8193" width="14.42578125" style="2485" customWidth="1"/>
    <col min="8194" max="8194" width="3.7109375" style="2485" customWidth="1"/>
    <col min="8195" max="8195" width="14" style="2485" customWidth="1"/>
    <col min="8196" max="8196" width="9.7109375" style="2485" customWidth="1"/>
    <col min="8197" max="8197" width="2.7109375" style="2485" customWidth="1"/>
    <col min="8198" max="8200" width="20.7109375" style="2485" customWidth="1"/>
    <col min="8201" max="8448" width="9.140625" style="2485"/>
    <col min="8449" max="8449" width="14.42578125" style="2485" customWidth="1"/>
    <col min="8450" max="8450" width="3.7109375" style="2485" customWidth="1"/>
    <col min="8451" max="8451" width="14" style="2485" customWidth="1"/>
    <col min="8452" max="8452" width="9.7109375" style="2485" customWidth="1"/>
    <col min="8453" max="8453" width="2.7109375" style="2485" customWidth="1"/>
    <col min="8454" max="8456" width="20.7109375" style="2485" customWidth="1"/>
    <col min="8457" max="8704" width="9.140625" style="2485"/>
    <col min="8705" max="8705" width="14.42578125" style="2485" customWidth="1"/>
    <col min="8706" max="8706" width="3.7109375" style="2485" customWidth="1"/>
    <col min="8707" max="8707" width="14" style="2485" customWidth="1"/>
    <col min="8708" max="8708" width="9.7109375" style="2485" customWidth="1"/>
    <col min="8709" max="8709" width="2.7109375" style="2485" customWidth="1"/>
    <col min="8710" max="8712" width="20.7109375" style="2485" customWidth="1"/>
    <col min="8713" max="8960" width="9.140625" style="2485"/>
    <col min="8961" max="8961" width="14.42578125" style="2485" customWidth="1"/>
    <col min="8962" max="8962" width="3.7109375" style="2485" customWidth="1"/>
    <col min="8963" max="8963" width="14" style="2485" customWidth="1"/>
    <col min="8964" max="8964" width="9.7109375" style="2485" customWidth="1"/>
    <col min="8965" max="8965" width="2.7109375" style="2485" customWidth="1"/>
    <col min="8966" max="8968" width="20.7109375" style="2485" customWidth="1"/>
    <col min="8969" max="9216" width="9.140625" style="2485"/>
    <col min="9217" max="9217" width="14.42578125" style="2485" customWidth="1"/>
    <col min="9218" max="9218" width="3.7109375" style="2485" customWidth="1"/>
    <col min="9219" max="9219" width="14" style="2485" customWidth="1"/>
    <col min="9220" max="9220" width="9.7109375" style="2485" customWidth="1"/>
    <col min="9221" max="9221" width="2.7109375" style="2485" customWidth="1"/>
    <col min="9222" max="9224" width="20.7109375" style="2485" customWidth="1"/>
    <col min="9225" max="9472" width="9.140625" style="2485"/>
    <col min="9473" max="9473" width="14.42578125" style="2485" customWidth="1"/>
    <col min="9474" max="9474" width="3.7109375" style="2485" customWidth="1"/>
    <col min="9475" max="9475" width="14" style="2485" customWidth="1"/>
    <col min="9476" max="9476" width="9.7109375" style="2485" customWidth="1"/>
    <col min="9477" max="9477" width="2.7109375" style="2485" customWidth="1"/>
    <col min="9478" max="9480" width="20.7109375" style="2485" customWidth="1"/>
    <col min="9481" max="9728" width="9.140625" style="2485"/>
    <col min="9729" max="9729" width="14.42578125" style="2485" customWidth="1"/>
    <col min="9730" max="9730" width="3.7109375" style="2485" customWidth="1"/>
    <col min="9731" max="9731" width="14" style="2485" customWidth="1"/>
    <col min="9732" max="9732" width="9.7109375" style="2485" customWidth="1"/>
    <col min="9733" max="9733" width="2.7109375" style="2485" customWidth="1"/>
    <col min="9734" max="9736" width="20.7109375" style="2485" customWidth="1"/>
    <col min="9737" max="9984" width="9.140625" style="2485"/>
    <col min="9985" max="9985" width="14.42578125" style="2485" customWidth="1"/>
    <col min="9986" max="9986" width="3.7109375" style="2485" customWidth="1"/>
    <col min="9987" max="9987" width="14" style="2485" customWidth="1"/>
    <col min="9988" max="9988" width="9.7109375" style="2485" customWidth="1"/>
    <col min="9989" max="9989" width="2.7109375" style="2485" customWidth="1"/>
    <col min="9990" max="9992" width="20.7109375" style="2485" customWidth="1"/>
    <col min="9993" max="10240" width="9.140625" style="2485"/>
    <col min="10241" max="10241" width="14.42578125" style="2485" customWidth="1"/>
    <col min="10242" max="10242" width="3.7109375" style="2485" customWidth="1"/>
    <col min="10243" max="10243" width="14" style="2485" customWidth="1"/>
    <col min="10244" max="10244" width="9.7109375" style="2485" customWidth="1"/>
    <col min="10245" max="10245" width="2.7109375" style="2485" customWidth="1"/>
    <col min="10246" max="10248" width="20.7109375" style="2485" customWidth="1"/>
    <col min="10249" max="10496" width="9.140625" style="2485"/>
    <col min="10497" max="10497" width="14.42578125" style="2485" customWidth="1"/>
    <col min="10498" max="10498" width="3.7109375" style="2485" customWidth="1"/>
    <col min="10499" max="10499" width="14" style="2485" customWidth="1"/>
    <col min="10500" max="10500" width="9.7109375" style="2485" customWidth="1"/>
    <col min="10501" max="10501" width="2.7109375" style="2485" customWidth="1"/>
    <col min="10502" max="10504" width="20.7109375" style="2485" customWidth="1"/>
    <col min="10505" max="10752" width="9.140625" style="2485"/>
    <col min="10753" max="10753" width="14.42578125" style="2485" customWidth="1"/>
    <col min="10754" max="10754" width="3.7109375" style="2485" customWidth="1"/>
    <col min="10755" max="10755" width="14" style="2485" customWidth="1"/>
    <col min="10756" max="10756" width="9.7109375" style="2485" customWidth="1"/>
    <col min="10757" max="10757" width="2.7109375" style="2485" customWidth="1"/>
    <col min="10758" max="10760" width="20.7109375" style="2485" customWidth="1"/>
    <col min="10761" max="11008" width="9.140625" style="2485"/>
    <col min="11009" max="11009" width="14.42578125" style="2485" customWidth="1"/>
    <col min="11010" max="11010" width="3.7109375" style="2485" customWidth="1"/>
    <col min="11011" max="11011" width="14" style="2485" customWidth="1"/>
    <col min="11012" max="11012" width="9.7109375" style="2485" customWidth="1"/>
    <col min="11013" max="11013" width="2.7109375" style="2485" customWidth="1"/>
    <col min="11014" max="11016" width="20.7109375" style="2485" customWidth="1"/>
    <col min="11017" max="11264" width="9.140625" style="2485"/>
    <col min="11265" max="11265" width="14.42578125" style="2485" customWidth="1"/>
    <col min="11266" max="11266" width="3.7109375" style="2485" customWidth="1"/>
    <col min="11267" max="11267" width="14" style="2485" customWidth="1"/>
    <col min="11268" max="11268" width="9.7109375" style="2485" customWidth="1"/>
    <col min="11269" max="11269" width="2.7109375" style="2485" customWidth="1"/>
    <col min="11270" max="11272" width="20.7109375" style="2485" customWidth="1"/>
    <col min="11273" max="11520" width="9.140625" style="2485"/>
    <col min="11521" max="11521" width="14.42578125" style="2485" customWidth="1"/>
    <col min="11522" max="11522" width="3.7109375" style="2485" customWidth="1"/>
    <col min="11523" max="11523" width="14" style="2485" customWidth="1"/>
    <col min="11524" max="11524" width="9.7109375" style="2485" customWidth="1"/>
    <col min="11525" max="11525" width="2.7109375" style="2485" customWidth="1"/>
    <col min="11526" max="11528" width="20.7109375" style="2485" customWidth="1"/>
    <col min="11529" max="11776" width="9.140625" style="2485"/>
    <col min="11777" max="11777" width="14.42578125" style="2485" customWidth="1"/>
    <col min="11778" max="11778" width="3.7109375" style="2485" customWidth="1"/>
    <col min="11779" max="11779" width="14" style="2485" customWidth="1"/>
    <col min="11780" max="11780" width="9.7109375" style="2485" customWidth="1"/>
    <col min="11781" max="11781" width="2.7109375" style="2485" customWidth="1"/>
    <col min="11782" max="11784" width="20.7109375" style="2485" customWidth="1"/>
    <col min="11785" max="12032" width="9.140625" style="2485"/>
    <col min="12033" max="12033" width="14.42578125" style="2485" customWidth="1"/>
    <col min="12034" max="12034" width="3.7109375" style="2485" customWidth="1"/>
    <col min="12035" max="12035" width="14" style="2485" customWidth="1"/>
    <col min="12036" max="12036" width="9.7109375" style="2485" customWidth="1"/>
    <col min="12037" max="12037" width="2.7109375" style="2485" customWidth="1"/>
    <col min="12038" max="12040" width="20.7109375" style="2485" customWidth="1"/>
    <col min="12041" max="12288" width="9.140625" style="2485"/>
    <col min="12289" max="12289" width="14.42578125" style="2485" customWidth="1"/>
    <col min="12290" max="12290" width="3.7109375" style="2485" customWidth="1"/>
    <col min="12291" max="12291" width="14" style="2485" customWidth="1"/>
    <col min="12292" max="12292" width="9.7109375" style="2485" customWidth="1"/>
    <col min="12293" max="12293" width="2.7109375" style="2485" customWidth="1"/>
    <col min="12294" max="12296" width="20.7109375" style="2485" customWidth="1"/>
    <col min="12297" max="12544" width="9.140625" style="2485"/>
    <col min="12545" max="12545" width="14.42578125" style="2485" customWidth="1"/>
    <col min="12546" max="12546" width="3.7109375" style="2485" customWidth="1"/>
    <col min="12547" max="12547" width="14" style="2485" customWidth="1"/>
    <col min="12548" max="12548" width="9.7109375" style="2485" customWidth="1"/>
    <col min="12549" max="12549" width="2.7109375" style="2485" customWidth="1"/>
    <col min="12550" max="12552" width="20.7109375" style="2485" customWidth="1"/>
    <col min="12553" max="12800" width="9.140625" style="2485"/>
    <col min="12801" max="12801" width="14.42578125" style="2485" customWidth="1"/>
    <col min="12802" max="12802" width="3.7109375" style="2485" customWidth="1"/>
    <col min="12803" max="12803" width="14" style="2485" customWidth="1"/>
    <col min="12804" max="12804" width="9.7109375" style="2485" customWidth="1"/>
    <col min="12805" max="12805" width="2.7109375" style="2485" customWidth="1"/>
    <col min="12806" max="12808" width="20.7109375" style="2485" customWidth="1"/>
    <col min="12809" max="13056" width="9.140625" style="2485"/>
    <col min="13057" max="13057" width="14.42578125" style="2485" customWidth="1"/>
    <col min="13058" max="13058" width="3.7109375" style="2485" customWidth="1"/>
    <col min="13059" max="13059" width="14" style="2485" customWidth="1"/>
    <col min="13060" max="13060" width="9.7109375" style="2485" customWidth="1"/>
    <col min="13061" max="13061" width="2.7109375" style="2485" customWidth="1"/>
    <col min="13062" max="13064" width="20.7109375" style="2485" customWidth="1"/>
    <col min="13065" max="13312" width="9.140625" style="2485"/>
    <col min="13313" max="13313" width="14.42578125" style="2485" customWidth="1"/>
    <col min="13314" max="13314" width="3.7109375" style="2485" customWidth="1"/>
    <col min="13315" max="13315" width="14" style="2485" customWidth="1"/>
    <col min="13316" max="13316" width="9.7109375" style="2485" customWidth="1"/>
    <col min="13317" max="13317" width="2.7109375" style="2485" customWidth="1"/>
    <col min="13318" max="13320" width="20.7109375" style="2485" customWidth="1"/>
    <col min="13321" max="13568" width="9.140625" style="2485"/>
    <col min="13569" max="13569" width="14.42578125" style="2485" customWidth="1"/>
    <col min="13570" max="13570" width="3.7109375" style="2485" customWidth="1"/>
    <col min="13571" max="13571" width="14" style="2485" customWidth="1"/>
    <col min="13572" max="13572" width="9.7109375" style="2485" customWidth="1"/>
    <col min="13573" max="13573" width="2.7109375" style="2485" customWidth="1"/>
    <col min="13574" max="13576" width="20.7109375" style="2485" customWidth="1"/>
    <col min="13577" max="13824" width="9.140625" style="2485"/>
    <col min="13825" max="13825" width="14.42578125" style="2485" customWidth="1"/>
    <col min="13826" max="13826" width="3.7109375" style="2485" customWidth="1"/>
    <col min="13827" max="13827" width="14" style="2485" customWidth="1"/>
    <col min="13828" max="13828" width="9.7109375" style="2485" customWidth="1"/>
    <col min="13829" max="13829" width="2.7109375" style="2485" customWidth="1"/>
    <col min="13830" max="13832" width="20.7109375" style="2485" customWidth="1"/>
    <col min="13833" max="14080" width="9.140625" style="2485"/>
    <col min="14081" max="14081" width="14.42578125" style="2485" customWidth="1"/>
    <col min="14082" max="14082" width="3.7109375" style="2485" customWidth="1"/>
    <col min="14083" max="14083" width="14" style="2485" customWidth="1"/>
    <col min="14084" max="14084" width="9.7109375" style="2485" customWidth="1"/>
    <col min="14085" max="14085" width="2.7109375" style="2485" customWidth="1"/>
    <col min="14086" max="14088" width="20.7109375" style="2485" customWidth="1"/>
    <col min="14089" max="14336" width="9.140625" style="2485"/>
    <col min="14337" max="14337" width="14.42578125" style="2485" customWidth="1"/>
    <col min="14338" max="14338" width="3.7109375" style="2485" customWidth="1"/>
    <col min="14339" max="14339" width="14" style="2485" customWidth="1"/>
    <col min="14340" max="14340" width="9.7109375" style="2485" customWidth="1"/>
    <col min="14341" max="14341" width="2.7109375" style="2485" customWidth="1"/>
    <col min="14342" max="14344" width="20.7109375" style="2485" customWidth="1"/>
    <col min="14345" max="14592" width="9.140625" style="2485"/>
    <col min="14593" max="14593" width="14.42578125" style="2485" customWidth="1"/>
    <col min="14594" max="14594" width="3.7109375" style="2485" customWidth="1"/>
    <col min="14595" max="14595" width="14" style="2485" customWidth="1"/>
    <col min="14596" max="14596" width="9.7109375" style="2485" customWidth="1"/>
    <col min="14597" max="14597" width="2.7109375" style="2485" customWidth="1"/>
    <col min="14598" max="14600" width="20.7109375" style="2485" customWidth="1"/>
    <col min="14601" max="14848" width="9.140625" style="2485"/>
    <col min="14849" max="14849" width="14.42578125" style="2485" customWidth="1"/>
    <col min="14850" max="14850" width="3.7109375" style="2485" customWidth="1"/>
    <col min="14851" max="14851" width="14" style="2485" customWidth="1"/>
    <col min="14852" max="14852" width="9.7109375" style="2485" customWidth="1"/>
    <col min="14853" max="14853" width="2.7109375" style="2485" customWidth="1"/>
    <col min="14854" max="14856" width="20.7109375" style="2485" customWidth="1"/>
    <col min="14857" max="15104" width="9.140625" style="2485"/>
    <col min="15105" max="15105" width="14.42578125" style="2485" customWidth="1"/>
    <col min="15106" max="15106" width="3.7109375" style="2485" customWidth="1"/>
    <col min="15107" max="15107" width="14" style="2485" customWidth="1"/>
    <col min="15108" max="15108" width="9.7109375" style="2485" customWidth="1"/>
    <col min="15109" max="15109" width="2.7109375" style="2485" customWidth="1"/>
    <col min="15110" max="15112" width="20.7109375" style="2485" customWidth="1"/>
    <col min="15113" max="15360" width="9.140625" style="2485"/>
    <col min="15361" max="15361" width="14.42578125" style="2485" customWidth="1"/>
    <col min="15362" max="15362" width="3.7109375" style="2485" customWidth="1"/>
    <col min="15363" max="15363" width="14" style="2485" customWidth="1"/>
    <col min="15364" max="15364" width="9.7109375" style="2485" customWidth="1"/>
    <col min="15365" max="15365" width="2.7109375" style="2485" customWidth="1"/>
    <col min="15366" max="15368" width="20.7109375" style="2485" customWidth="1"/>
    <col min="15369" max="15616" width="9.140625" style="2485"/>
    <col min="15617" max="15617" width="14.42578125" style="2485" customWidth="1"/>
    <col min="15618" max="15618" width="3.7109375" style="2485" customWidth="1"/>
    <col min="15619" max="15619" width="14" style="2485" customWidth="1"/>
    <col min="15620" max="15620" width="9.7109375" style="2485" customWidth="1"/>
    <col min="15621" max="15621" width="2.7109375" style="2485" customWidth="1"/>
    <col min="15622" max="15624" width="20.7109375" style="2485" customWidth="1"/>
    <col min="15625" max="15872" width="9.140625" style="2485"/>
    <col min="15873" max="15873" width="14.42578125" style="2485" customWidth="1"/>
    <col min="15874" max="15874" width="3.7109375" style="2485" customWidth="1"/>
    <col min="15875" max="15875" width="14" style="2485" customWidth="1"/>
    <col min="15876" max="15876" width="9.7109375" style="2485" customWidth="1"/>
    <col min="15877" max="15877" width="2.7109375" style="2485" customWidth="1"/>
    <col min="15878" max="15880" width="20.7109375" style="2485" customWidth="1"/>
    <col min="15881" max="16128" width="9.140625" style="2485"/>
    <col min="16129" max="16129" width="14.42578125" style="2485" customWidth="1"/>
    <col min="16130" max="16130" width="3.7109375" style="2485" customWidth="1"/>
    <col min="16131" max="16131" width="14" style="2485" customWidth="1"/>
    <col min="16132" max="16132" width="9.7109375" style="2485" customWidth="1"/>
    <col min="16133" max="16133" width="2.7109375" style="2485" customWidth="1"/>
    <col min="16134" max="16136" width="20.7109375" style="2485" customWidth="1"/>
    <col min="16137" max="16384" width="9.140625" style="2485"/>
  </cols>
  <sheetData>
    <row r="1" spans="1:10" x14ac:dyDescent="0.2">
      <c r="A1" s="2800"/>
      <c r="B1" s="2801"/>
      <c r="C1" s="2801"/>
      <c r="D1" s="2801"/>
      <c r="E1" s="2801"/>
      <c r="F1" s="2801"/>
      <c r="G1" s="2801"/>
      <c r="H1" s="2802"/>
    </row>
    <row r="2" spans="1:10" ht="23.25" x14ac:dyDescent="0.35">
      <c r="A2" s="2803" t="s">
        <v>366</v>
      </c>
      <c r="B2" s="2680"/>
      <c r="C2" s="2680"/>
      <c r="D2" s="2680"/>
      <c r="E2" s="2680"/>
      <c r="F2" s="2680"/>
      <c r="G2" s="2680"/>
      <c r="H2" s="2804"/>
    </row>
    <row r="3" spans="1:10" ht="20.25" x14ac:dyDescent="0.2">
      <c r="A3" s="2724" t="s">
        <v>367</v>
      </c>
      <c r="B3" s="2682"/>
      <c r="C3" s="2682"/>
      <c r="D3" s="2682"/>
      <c r="E3" s="2682"/>
      <c r="F3" s="2682"/>
      <c r="G3" s="2682"/>
      <c r="H3" s="2725"/>
    </row>
    <row r="4" spans="1:10" ht="20.25" x14ac:dyDescent="0.2">
      <c r="A4" s="2724" t="s">
        <v>1034</v>
      </c>
      <c r="B4" s="2682"/>
      <c r="C4" s="2682"/>
      <c r="D4" s="2682"/>
      <c r="E4" s="2682"/>
      <c r="F4" s="2682"/>
      <c r="G4" s="2682"/>
      <c r="H4" s="2725"/>
    </row>
    <row r="5" spans="1:10" ht="20.25" x14ac:dyDescent="0.2">
      <c r="A5" s="2724" t="s">
        <v>1024</v>
      </c>
      <c r="B5" s="2682"/>
      <c r="C5" s="2682"/>
      <c r="D5" s="2682"/>
      <c r="E5" s="2682"/>
      <c r="F5" s="2682"/>
      <c r="G5" s="2682"/>
      <c r="H5" s="2725"/>
    </row>
    <row r="6" spans="1:10" ht="20.25" x14ac:dyDescent="0.2">
      <c r="A6" s="728"/>
      <c r="B6" s="835"/>
      <c r="C6" s="835"/>
      <c r="D6" s="835"/>
      <c r="E6" s="835"/>
      <c r="F6" s="835"/>
      <c r="G6" s="835"/>
      <c r="H6" s="1031"/>
    </row>
    <row r="7" spans="1:10" ht="6.6" customHeight="1" x14ac:dyDescent="0.2">
      <c r="A7" s="1032"/>
      <c r="B7" s="2556"/>
      <c r="C7" s="2796"/>
      <c r="D7" s="2796"/>
      <c r="E7" s="2797"/>
      <c r="F7" s="2798"/>
      <c r="G7" s="2798"/>
      <c r="H7" s="2799"/>
      <c r="I7" s="1"/>
    </row>
    <row r="8" spans="1:10" x14ac:dyDescent="0.2">
      <c r="A8" s="1035"/>
      <c r="B8" s="2805"/>
      <c r="C8" s="2806"/>
      <c r="D8" s="2807"/>
      <c r="E8" s="2808" t="s">
        <v>368</v>
      </c>
      <c r="F8" s="2806"/>
      <c r="G8" s="2806"/>
      <c r="H8" s="2809"/>
      <c r="I8" s="1"/>
    </row>
    <row r="9" spans="1:10" ht="6" customHeight="1" x14ac:dyDescent="0.2">
      <c r="A9" s="1037"/>
      <c r="B9" s="2551"/>
      <c r="C9" s="2552"/>
      <c r="D9" s="2553"/>
      <c r="E9" s="2554"/>
      <c r="F9" s="2552"/>
      <c r="G9" s="2552"/>
      <c r="H9" s="2555"/>
      <c r="I9" s="1"/>
    </row>
    <row r="10" spans="1:10" x14ac:dyDescent="0.2">
      <c r="A10" s="1038"/>
      <c r="B10" s="2805" t="s">
        <v>369</v>
      </c>
      <c r="C10" s="2806"/>
      <c r="D10" s="2807"/>
      <c r="E10" s="1039"/>
      <c r="F10" s="2552" t="s">
        <v>370</v>
      </c>
      <c r="G10" s="2552" t="s">
        <v>371</v>
      </c>
      <c r="H10" s="2555" t="s">
        <v>372</v>
      </c>
      <c r="I10" s="1"/>
    </row>
    <row r="11" spans="1:10" x14ac:dyDescent="0.2">
      <c r="A11" s="1040" t="s">
        <v>97</v>
      </c>
      <c r="B11" s="2810" t="s">
        <v>373</v>
      </c>
      <c r="C11" s="2811"/>
      <c r="D11" s="2812"/>
      <c r="E11" s="1039"/>
      <c r="F11" s="2552" t="s">
        <v>374</v>
      </c>
      <c r="G11" s="2552" t="s">
        <v>374</v>
      </c>
      <c r="H11" s="2555" t="s">
        <v>374</v>
      </c>
      <c r="I11" s="1"/>
    </row>
    <row r="12" spans="1:10" ht="13.15" customHeight="1" x14ac:dyDescent="0.2">
      <c r="A12" s="1041"/>
      <c r="B12" s="2813" t="s">
        <v>273</v>
      </c>
      <c r="C12" s="2814"/>
      <c r="D12" s="2815"/>
      <c r="E12" s="1042"/>
      <c r="F12" s="1043"/>
      <c r="G12" s="1043"/>
      <c r="H12" s="1044"/>
      <c r="I12" s="1"/>
    </row>
    <row r="13" spans="1:10" ht="3.95" customHeight="1" x14ac:dyDescent="0.2">
      <c r="A13" s="44" t="s">
        <v>86</v>
      </c>
      <c r="B13" s="1010"/>
      <c r="C13" s="1011"/>
      <c r="D13" s="1010"/>
      <c r="E13" s="1045"/>
      <c r="F13" s="1011"/>
      <c r="G13" s="1012"/>
      <c r="H13" s="1046"/>
      <c r="I13" s="1"/>
    </row>
    <row r="14" spans="1:10" x14ac:dyDescent="0.2">
      <c r="A14" s="44">
        <v>1980</v>
      </c>
      <c r="B14" s="1010"/>
      <c r="C14" s="1047">
        <v>74095</v>
      </c>
      <c r="D14" s="1015"/>
      <c r="E14" s="1048"/>
      <c r="F14" s="1015">
        <v>0.28819715230447401</v>
      </c>
      <c r="G14" s="1015">
        <v>8.1918118631486611E-2</v>
      </c>
      <c r="H14" s="1049">
        <v>0.37011527093596064</v>
      </c>
      <c r="I14" s="1026"/>
      <c r="J14" s="1050"/>
    </row>
    <row r="15" spans="1:10" ht="10.5" customHeight="1" x14ac:dyDescent="0.2">
      <c r="A15" s="44"/>
      <c r="B15" s="1010"/>
      <c r="C15" s="1047"/>
      <c r="D15" s="1015"/>
      <c r="E15" s="1048"/>
      <c r="F15" s="1015"/>
      <c r="G15" s="1015"/>
      <c r="H15" s="1049"/>
      <c r="I15" s="1026"/>
      <c r="J15" s="1050"/>
    </row>
    <row r="16" spans="1:10" x14ac:dyDescent="0.2">
      <c r="A16" s="44">
        <v>1985</v>
      </c>
      <c r="B16" s="1010"/>
      <c r="C16" s="1047">
        <v>82180</v>
      </c>
      <c r="D16" s="1015"/>
      <c r="E16" s="1048"/>
      <c r="F16" s="1015">
        <v>0.26188972986128012</v>
      </c>
      <c r="G16" s="1015">
        <v>6.6000000000000003E-2</v>
      </c>
      <c r="H16" s="1049">
        <v>0.32800000000000001</v>
      </c>
      <c r="I16" s="1026"/>
      <c r="J16" s="1050"/>
    </row>
    <row r="17" spans="1:10" ht="10.5" customHeight="1" x14ac:dyDescent="0.2">
      <c r="A17" s="44"/>
      <c r="B17" s="1010"/>
      <c r="C17" s="1047"/>
      <c r="D17" s="1015"/>
      <c r="E17" s="1048"/>
      <c r="F17" s="1015"/>
      <c r="G17" s="1015"/>
      <c r="H17" s="1049"/>
      <c r="I17" s="1026"/>
      <c r="J17" s="1050"/>
    </row>
    <row r="18" spans="1:10" x14ac:dyDescent="0.2">
      <c r="A18" s="44">
        <v>1990</v>
      </c>
      <c r="B18" s="1010"/>
      <c r="C18" s="1047">
        <v>89614</v>
      </c>
      <c r="D18" s="1015"/>
      <c r="E18" s="1048"/>
      <c r="F18" s="1015">
        <v>0.24038736134978911</v>
      </c>
      <c r="G18" s="1015">
        <v>5.5805164371638363E-2</v>
      </c>
      <c r="H18" s="1049">
        <v>0.29619252572142746</v>
      </c>
      <c r="I18" s="1026"/>
      <c r="J18" s="1050"/>
    </row>
    <row r="19" spans="1:10" x14ac:dyDescent="0.2">
      <c r="A19" s="44">
        <v>1991</v>
      </c>
      <c r="B19" s="1010"/>
      <c r="C19" s="1047">
        <v>88875</v>
      </c>
      <c r="D19" s="1015"/>
      <c r="E19" s="1048"/>
      <c r="F19" s="1015">
        <v>0.23799999999999999</v>
      </c>
      <c r="G19" s="1015">
        <v>5.3509535864978912E-2</v>
      </c>
      <c r="H19" s="1049">
        <v>0.29147368776371313</v>
      </c>
      <c r="I19" s="1026"/>
      <c r="J19" s="1050"/>
    </row>
    <row r="20" spans="1:10" x14ac:dyDescent="0.2">
      <c r="A20" s="44">
        <v>1992</v>
      </c>
      <c r="B20" s="1010"/>
      <c r="C20" s="1047">
        <v>90372</v>
      </c>
      <c r="D20" s="1015"/>
      <c r="E20" s="1048"/>
      <c r="F20" s="1015">
        <v>0.2277248705351215</v>
      </c>
      <c r="G20" s="1015">
        <v>5.1977382375071927E-2</v>
      </c>
      <c r="H20" s="1049">
        <v>0.27970225291019341</v>
      </c>
      <c r="I20" s="1026"/>
      <c r="J20" s="1050"/>
    </row>
    <row r="21" spans="1:10" x14ac:dyDescent="0.2">
      <c r="A21" s="44">
        <v>1993</v>
      </c>
      <c r="B21" s="1010"/>
      <c r="C21" s="1047">
        <v>92399</v>
      </c>
      <c r="D21" s="1015"/>
      <c r="E21" s="1048"/>
      <c r="F21" s="2230">
        <v>0.21619009945995085</v>
      </c>
      <c r="G21" s="1015">
        <v>5.0031255749521109E-2</v>
      </c>
      <c r="H21" s="1049">
        <v>0.26622135520947199</v>
      </c>
      <c r="I21" s="1026"/>
      <c r="J21" s="1050"/>
    </row>
    <row r="22" spans="1:10" x14ac:dyDescent="0.2">
      <c r="A22" s="44">
        <v>1994</v>
      </c>
      <c r="B22" s="1010"/>
      <c r="C22" s="1047">
        <v>95595</v>
      </c>
      <c r="D22" s="1015"/>
      <c r="E22" s="1048"/>
      <c r="F22" s="2230">
        <v>0.207245818295936</v>
      </c>
      <c r="G22" s="1015">
        <v>4.6915801035619022E-2</v>
      </c>
      <c r="H22" s="1049">
        <v>0.25416161933155501</v>
      </c>
      <c r="I22" s="1026"/>
      <c r="J22" s="1050"/>
    </row>
    <row r="23" spans="1:10" x14ac:dyDescent="0.2">
      <c r="A23" s="44">
        <v>1995</v>
      </c>
      <c r="B23" s="1010"/>
      <c r="C23" s="1047">
        <v>96429</v>
      </c>
      <c r="D23" s="1015"/>
      <c r="E23" s="1048"/>
      <c r="F23" s="2230">
        <v>0.1956097439566935</v>
      </c>
      <c r="G23" s="1015">
        <v>4.6638169015545114E-2</v>
      </c>
      <c r="H23" s="1049">
        <v>0.24224791297223863</v>
      </c>
      <c r="I23" s="1026"/>
      <c r="J23" s="1050"/>
    </row>
    <row r="24" spans="1:10" x14ac:dyDescent="0.2">
      <c r="A24" s="44">
        <v>1996</v>
      </c>
      <c r="B24" s="1010"/>
      <c r="C24" s="1047">
        <v>98896</v>
      </c>
      <c r="D24" s="1015"/>
      <c r="E24" s="1048"/>
      <c r="F24" s="2230">
        <v>0.18298386183465462</v>
      </c>
      <c r="G24" s="1015">
        <v>4.5563798545947269E-2</v>
      </c>
      <c r="H24" s="1049">
        <v>0.2285476603806019</v>
      </c>
      <c r="I24" s="1026"/>
      <c r="J24" s="1050"/>
    </row>
    <row r="25" spans="1:10" x14ac:dyDescent="0.2">
      <c r="A25" s="44">
        <v>1997</v>
      </c>
      <c r="B25" s="1010"/>
      <c r="C25" s="1047">
        <v>101999</v>
      </c>
      <c r="D25" s="1015"/>
      <c r="E25" s="1048"/>
      <c r="F25" s="2230">
        <v>0.17811996196041138</v>
      </c>
      <c r="G25" s="1015">
        <v>4.4728254159354504E-2</v>
      </c>
      <c r="H25" s="1049">
        <v>0.22284821611976588</v>
      </c>
      <c r="I25" s="1026"/>
      <c r="J25" s="1050"/>
    </row>
    <row r="26" spans="1:10" x14ac:dyDescent="0.2">
      <c r="A26" s="44">
        <v>1998</v>
      </c>
      <c r="B26" s="1010"/>
      <c r="C26" s="1047">
        <v>103698</v>
      </c>
      <c r="D26" s="1015"/>
      <c r="E26" s="1048"/>
      <c r="F26" s="2230">
        <v>0.17532801527512587</v>
      </c>
      <c r="G26" s="1015">
        <v>4.3816597363284485E-2</v>
      </c>
      <c r="H26" s="1049">
        <v>0.21914461263841034</v>
      </c>
      <c r="I26" s="1026"/>
      <c r="J26" s="1050"/>
    </row>
    <row r="27" spans="1:10" x14ac:dyDescent="0.2">
      <c r="A27" s="44">
        <v>1999</v>
      </c>
      <c r="B27" s="1010"/>
      <c r="C27" s="1047">
        <v>105707</v>
      </c>
      <c r="D27" s="1015"/>
      <c r="E27" s="1048"/>
      <c r="F27" s="2230">
        <v>0.17157222116937798</v>
      </c>
      <c r="G27" s="1015">
        <v>4.3254378514874452E-2</v>
      </c>
      <c r="H27" s="1049">
        <v>0.21482659968425244</v>
      </c>
      <c r="I27" s="1026"/>
      <c r="J27" s="1050"/>
    </row>
    <row r="28" spans="1:10" x14ac:dyDescent="0.2">
      <c r="A28" s="44">
        <v>2000</v>
      </c>
      <c r="B28" s="1010"/>
      <c r="C28" s="1047">
        <v>108097</v>
      </c>
      <c r="D28" s="1015"/>
      <c r="E28" s="1048"/>
      <c r="F28" s="2230">
        <v>0.16390528357156373</v>
      </c>
      <c r="G28" s="1015">
        <v>4.3213074877469448E-2</v>
      </c>
      <c r="H28" s="1049">
        <v>0.20711835844903317</v>
      </c>
      <c r="I28" s="1026"/>
      <c r="J28" s="1050"/>
    </row>
    <row r="29" spans="1:10" x14ac:dyDescent="0.2">
      <c r="A29" s="44">
        <v>2001</v>
      </c>
      <c r="B29" s="1010"/>
      <c r="C29" s="1047">
        <v>106747</v>
      </c>
      <c r="D29" s="1015"/>
      <c r="E29" s="1048"/>
      <c r="F29" s="2230">
        <v>0.16494271324814749</v>
      </c>
      <c r="G29" s="1015">
        <v>4.3702659322510239E-2</v>
      </c>
      <c r="H29" s="1049">
        <v>0.20864537257065774</v>
      </c>
      <c r="I29" s="1026"/>
      <c r="J29" s="1050"/>
    </row>
    <row r="30" spans="1:10" x14ac:dyDescent="0.2">
      <c r="A30" s="44">
        <v>2002</v>
      </c>
      <c r="B30" s="1010"/>
      <c r="C30" s="1047">
        <v>106687</v>
      </c>
      <c r="D30" s="1015"/>
      <c r="E30" s="1048"/>
      <c r="F30" s="2230">
        <v>0.15986361076794733</v>
      </c>
      <c r="G30" s="1015">
        <v>4.3417861501401298E-2</v>
      </c>
      <c r="H30" s="1049">
        <v>0.20328147226934862</v>
      </c>
      <c r="I30" s="1026"/>
      <c r="J30" s="1050"/>
    </row>
    <row r="31" spans="1:10" x14ac:dyDescent="0.2">
      <c r="A31" s="44">
        <v>2003</v>
      </c>
      <c r="B31" s="1010"/>
      <c r="C31" s="1047">
        <v>108331</v>
      </c>
      <c r="D31" s="1015"/>
      <c r="E31" s="1048"/>
      <c r="F31" s="2230">
        <v>0.15435640570104586</v>
      </c>
      <c r="G31" s="1015">
        <v>4.2168915084324896E-2</v>
      </c>
      <c r="H31" s="1049">
        <v>0.19652532078537077</v>
      </c>
      <c r="I31" s="1026"/>
      <c r="J31" s="1050"/>
    </row>
    <row r="32" spans="1:10" ht="12.75" customHeight="1" x14ac:dyDescent="0.2">
      <c r="A32" s="44">
        <v>2004</v>
      </c>
      <c r="B32" s="1010"/>
      <c r="C32" s="1047">
        <v>109462</v>
      </c>
      <c r="D32" s="1015"/>
      <c r="E32" s="1048"/>
      <c r="F32" s="2230">
        <v>0.14886313058412964</v>
      </c>
      <c r="G32" s="1015">
        <v>4.1305110449288342E-2</v>
      </c>
      <c r="H32" s="1049">
        <v>0.19016824103341798</v>
      </c>
      <c r="I32" s="1026"/>
      <c r="J32" s="1050"/>
    </row>
    <row r="33" spans="1:13" ht="12.75" customHeight="1" x14ac:dyDescent="0.2">
      <c r="A33" s="1051">
        <v>2005</v>
      </c>
      <c r="B33" s="1052"/>
      <c r="C33" s="1047">
        <v>112422</v>
      </c>
      <c r="D33" s="1053"/>
      <c r="E33" s="1054"/>
      <c r="F33" s="2230">
        <v>0.13915447154471547</v>
      </c>
      <c r="G33" s="1015">
        <v>4.0191056910569109E-2</v>
      </c>
      <c r="H33" s="1049">
        <v>0.17934552845528456</v>
      </c>
      <c r="I33" s="1"/>
      <c r="J33" s="1055"/>
    </row>
    <row r="34" spans="1:13" ht="12.75" customHeight="1" x14ac:dyDescent="0.2">
      <c r="A34" s="1051">
        <v>2006</v>
      </c>
      <c r="B34" s="1052"/>
      <c r="C34" s="1047">
        <v>114520</v>
      </c>
      <c r="D34" s="1053"/>
      <c r="E34" s="1054"/>
      <c r="F34" s="2230">
        <v>0.13274523227383864</v>
      </c>
      <c r="G34" s="1015">
        <v>3.9195702933985326E-2</v>
      </c>
      <c r="H34" s="1049">
        <v>0.17194093520782397</v>
      </c>
      <c r="I34" s="1"/>
      <c r="J34" s="1055"/>
    </row>
    <row r="35" spans="1:13" ht="12.75" customHeight="1" x14ac:dyDescent="0.2">
      <c r="A35" s="1051">
        <v>2007</v>
      </c>
      <c r="B35" s="1052"/>
      <c r="C35" s="1047">
        <v>115524</v>
      </c>
      <c r="D35" s="1053"/>
      <c r="E35" s="1054"/>
      <c r="F35" s="2230">
        <v>0.12761867663862056</v>
      </c>
      <c r="G35" s="1015">
        <v>3.8730237872649835E-2</v>
      </c>
      <c r="H35" s="1049">
        <v>0.1663489145112704</v>
      </c>
      <c r="I35" s="1"/>
      <c r="J35" s="1055"/>
    </row>
    <row r="36" spans="1:13" ht="12.75" customHeight="1" x14ac:dyDescent="0.2">
      <c r="A36" s="1051">
        <v>2008</v>
      </c>
      <c r="B36" s="1052"/>
      <c r="C36" s="1047">
        <v>112265</v>
      </c>
      <c r="D36" s="1053"/>
      <c r="E36" s="1054"/>
      <c r="F36" s="2230">
        <v>0.13070417316171556</v>
      </c>
      <c r="G36" s="1015">
        <v>3.9678083106934478E-2</v>
      </c>
      <c r="H36" s="1049">
        <v>0.17038225626865006</v>
      </c>
      <c r="I36" s="1"/>
      <c r="J36" s="2485" t="s">
        <v>86</v>
      </c>
      <c r="K36" s="2485" t="s">
        <v>86</v>
      </c>
    </row>
    <row r="37" spans="1:13" ht="12.75" customHeight="1" x14ac:dyDescent="0.2">
      <c r="A37" s="1051">
        <v>2009</v>
      </c>
      <c r="B37" s="1052"/>
      <c r="C37" s="1047">
        <v>107103</v>
      </c>
      <c r="D37" s="1053"/>
      <c r="E37" s="1054"/>
      <c r="F37" s="2230">
        <v>0.12698865577995014</v>
      </c>
      <c r="G37" s="1015">
        <v>4.0088027412864248E-2</v>
      </c>
      <c r="H37" s="1049">
        <v>0.16707668319281438</v>
      </c>
      <c r="I37" s="1"/>
      <c r="J37" s="2485" t="s">
        <v>86</v>
      </c>
      <c r="K37" s="2485" t="s">
        <v>86</v>
      </c>
    </row>
    <row r="38" spans="1:13" ht="12.75" customHeight="1" x14ac:dyDescent="0.2">
      <c r="A38" s="1051">
        <v>2010</v>
      </c>
      <c r="B38" s="1052"/>
      <c r="C38" s="1047">
        <v>108986</v>
      </c>
      <c r="D38" s="1053"/>
      <c r="E38" s="1054"/>
      <c r="F38" s="2230">
        <v>0.11815199810067349</v>
      </c>
      <c r="G38" s="1015">
        <v>3.7354473767272862E-2</v>
      </c>
      <c r="H38" s="1049">
        <v>0.15550647186794636</v>
      </c>
      <c r="I38" s="1"/>
      <c r="J38" s="2485" t="s">
        <v>86</v>
      </c>
      <c r="K38" s="2485" t="s">
        <v>86</v>
      </c>
    </row>
    <row r="39" spans="1:13" ht="12.75" customHeight="1" x14ac:dyDescent="0.2">
      <c r="A39" s="1051">
        <v>2011</v>
      </c>
      <c r="B39" s="1052"/>
      <c r="C39" s="1047">
        <v>110672</v>
      </c>
      <c r="D39" s="1053"/>
      <c r="E39" s="1054"/>
      <c r="F39" s="2230">
        <v>0.111</v>
      </c>
      <c r="G39" s="1015">
        <v>3.5580541501012003E-2</v>
      </c>
      <c r="H39" s="1049">
        <v>0.14664048473868729</v>
      </c>
      <c r="I39" s="1"/>
      <c r="J39" s="2485" t="s">
        <v>86</v>
      </c>
      <c r="K39" s="2485" t="s">
        <v>86</v>
      </c>
    </row>
    <row r="40" spans="1:13" ht="12.75" customHeight="1" thickBot="1" x14ac:dyDescent="0.25">
      <c r="A40" s="1056"/>
      <c r="B40" s="1057"/>
      <c r="C40" s="1058" t="s">
        <v>86</v>
      </c>
      <c r="D40" s="1059"/>
      <c r="E40" s="1060"/>
      <c r="F40" s="1061"/>
      <c r="G40" s="1061"/>
      <c r="H40" s="1062"/>
      <c r="I40" s="1"/>
      <c r="J40" s="1055"/>
    </row>
    <row r="41" spans="1:13" ht="12" customHeight="1" x14ac:dyDescent="0.2">
      <c r="A41" s="2520" t="s">
        <v>1035</v>
      </c>
      <c r="B41" s="1"/>
      <c r="C41" s="2557" t="s">
        <v>86</v>
      </c>
      <c r="D41" s="1026"/>
      <c r="E41" s="1025"/>
      <c r="F41" s="1026"/>
      <c r="G41" s="1025"/>
      <c r="H41" s="1"/>
      <c r="I41" s="1"/>
    </row>
    <row r="42" spans="1:13" ht="12" customHeight="1" x14ac:dyDescent="0.2">
      <c r="A42" s="2520" t="s">
        <v>1005</v>
      </c>
      <c r="B42" s="1"/>
      <c r="C42" s="1025"/>
      <c r="D42" s="1026"/>
      <c r="E42" s="1025"/>
      <c r="F42" s="1026"/>
    </row>
    <row r="43" spans="1:13" ht="12" customHeight="1" x14ac:dyDescent="0.2">
      <c r="A43" s="2520" t="s">
        <v>1036</v>
      </c>
      <c r="B43" s="1"/>
      <c r="C43" s="1025"/>
      <c r="D43" s="1026"/>
      <c r="E43" s="1025"/>
      <c r="F43" s="1026"/>
    </row>
    <row r="44" spans="1:13" ht="12" customHeight="1" x14ac:dyDescent="0.2">
      <c r="A44" s="2520" t="s">
        <v>375</v>
      </c>
      <c r="B44" s="1"/>
      <c r="C44" s="1025"/>
      <c r="D44" s="1026"/>
      <c r="E44" s="1025"/>
      <c r="F44" s="1026"/>
    </row>
    <row r="45" spans="1:13" x14ac:dyDescent="0.2">
      <c r="A45" s="2520" t="s">
        <v>86</v>
      </c>
    </row>
    <row r="46" spans="1:13" x14ac:dyDescent="0.2">
      <c r="A46" s="1397" t="s">
        <v>86</v>
      </c>
      <c r="J46" s="1063"/>
      <c r="K46" s="1063"/>
      <c r="L46" s="1063"/>
      <c r="M46" s="1063"/>
    </row>
    <row r="47" spans="1:13" x14ac:dyDescent="0.2">
      <c r="J47" s="1063"/>
      <c r="K47" s="1063"/>
      <c r="L47" s="1063"/>
      <c r="M47" s="1063"/>
    </row>
    <row r="48" spans="1:13" x14ac:dyDescent="0.2">
      <c r="J48" s="1063"/>
      <c r="K48" s="1063"/>
      <c r="L48" s="1063"/>
      <c r="M48" s="1063"/>
    </row>
    <row r="49" spans="6:8" x14ac:dyDescent="0.2">
      <c r="F49" s="2250"/>
      <c r="G49" s="1028"/>
    </row>
    <row r="51" spans="6:8" x14ac:dyDescent="0.2">
      <c r="F51" s="899"/>
      <c r="G51" s="899"/>
      <c r="H51" s="899"/>
    </row>
  </sheetData>
  <mergeCells count="12">
    <mergeCell ref="B8:D8"/>
    <mergeCell ref="E8:H8"/>
    <mergeCell ref="B10:D10"/>
    <mergeCell ref="B11:D11"/>
    <mergeCell ref="B12:D12"/>
    <mergeCell ref="C7:D7"/>
    <mergeCell ref="E7:H7"/>
    <mergeCell ref="A1:H1"/>
    <mergeCell ref="A2:H2"/>
    <mergeCell ref="A3:H3"/>
    <mergeCell ref="A4:H4"/>
    <mergeCell ref="A5:H5"/>
  </mergeCells>
  <pageMargins left="0.7" right="0.7" top="0.75" bottom="0.75" header="0.3" footer="0.3"/>
  <pageSetup scale="73" orientation="landscape" r:id="rId1"/>
  <headerFooter>
    <oddFooter>&amp;L&amp;10&amp;F&amp;R&amp;10&amp;D</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4"/>
  <sheetViews>
    <sheetView workbookViewId="0"/>
  </sheetViews>
  <sheetFormatPr defaultRowHeight="12.75" x14ac:dyDescent="0.2"/>
  <cols>
    <col min="1" max="1" width="11.5703125" style="12" customWidth="1"/>
    <col min="2" max="2" width="11.7109375" style="12" customWidth="1"/>
    <col min="3" max="3" width="10.7109375" style="12" customWidth="1"/>
    <col min="4" max="4" width="9.7109375" style="12" customWidth="1"/>
    <col min="5" max="6" width="11.7109375" style="12" customWidth="1"/>
    <col min="7" max="7" width="9.7109375" style="12" customWidth="1"/>
    <col min="8" max="8" width="11.7109375" style="12" customWidth="1"/>
    <col min="9" max="9" width="10.7109375" style="12" customWidth="1"/>
    <col min="10" max="10" width="9.7109375" style="12" customWidth="1"/>
    <col min="11" max="11" width="11.7109375" style="12" customWidth="1"/>
    <col min="12" max="12" width="10.7109375" style="12" customWidth="1"/>
    <col min="13" max="13" width="9.7109375" style="12" customWidth="1"/>
    <col min="15" max="15" width="15.140625" customWidth="1"/>
  </cols>
  <sheetData>
    <row r="1" spans="1:13" x14ac:dyDescent="0.2">
      <c r="A1" s="665"/>
      <c r="B1" s="666"/>
      <c r="C1" s="666"/>
      <c r="D1" s="666"/>
      <c r="E1" s="666"/>
      <c r="F1" s="666"/>
      <c r="G1" s="666"/>
      <c r="H1" s="666"/>
      <c r="I1" s="666"/>
      <c r="J1" s="666"/>
      <c r="K1" s="666"/>
      <c r="L1" s="666"/>
      <c r="M1" s="776"/>
    </row>
    <row r="2" spans="1:13" ht="23.25" x14ac:dyDescent="0.35">
      <c r="A2" s="2787" t="s">
        <v>376</v>
      </c>
      <c r="B2" s="2701"/>
      <c r="C2" s="2701"/>
      <c r="D2" s="2701"/>
      <c r="E2" s="2701"/>
      <c r="F2" s="2701"/>
      <c r="G2" s="2701"/>
      <c r="H2" s="2701"/>
      <c r="I2" s="2701"/>
      <c r="J2" s="2701"/>
      <c r="K2" s="2701"/>
      <c r="L2" s="2701"/>
      <c r="M2" s="2788"/>
    </row>
    <row r="3" spans="1:13" ht="20.25" x14ac:dyDescent="0.3">
      <c r="A3" s="2819" t="s">
        <v>1003</v>
      </c>
      <c r="B3" s="2820"/>
      <c r="C3" s="2820"/>
      <c r="D3" s="2820"/>
      <c r="E3" s="2820"/>
      <c r="F3" s="2820"/>
      <c r="G3" s="2820"/>
      <c r="H3" s="2820"/>
      <c r="I3" s="2820"/>
      <c r="J3" s="2820"/>
      <c r="K3" s="2820"/>
      <c r="L3" s="2820"/>
      <c r="M3" s="2821"/>
    </row>
    <row r="4" spans="1:13" ht="20.25" x14ac:dyDescent="0.3">
      <c r="A4" s="2819" t="s">
        <v>88</v>
      </c>
      <c r="B4" s="2820"/>
      <c r="C4" s="2820"/>
      <c r="D4" s="2820"/>
      <c r="E4" s="2820"/>
      <c r="F4" s="2820"/>
      <c r="G4" s="2820"/>
      <c r="H4" s="2820"/>
      <c r="I4" s="2820"/>
      <c r="J4" s="2820"/>
      <c r="K4" s="2820"/>
      <c r="L4" s="2820"/>
      <c r="M4" s="2821"/>
    </row>
    <row r="5" spans="1:13" ht="18" x14ac:dyDescent="0.25">
      <c r="A5" s="1065"/>
      <c r="B5" s="547"/>
      <c r="C5" s="547"/>
      <c r="D5" s="547"/>
      <c r="E5" s="727"/>
      <c r="F5" s="727"/>
      <c r="G5" s="727"/>
      <c r="H5" s="727"/>
      <c r="I5" s="727"/>
      <c r="J5" s="727"/>
      <c r="K5" s="727"/>
      <c r="L5" s="727"/>
      <c r="M5" s="1066"/>
    </row>
    <row r="6" spans="1:13" x14ac:dyDescent="0.2">
      <c r="A6" s="1067"/>
      <c r="B6" s="1067"/>
      <c r="C6" s="1068"/>
      <c r="D6" s="1068"/>
      <c r="E6" s="1069"/>
      <c r="F6" s="1068"/>
      <c r="G6" s="1068"/>
      <c r="H6" s="1069"/>
      <c r="I6" s="1068"/>
      <c r="J6" s="1068"/>
      <c r="K6" s="1069"/>
      <c r="L6" s="1068"/>
      <c r="M6" s="1070"/>
    </row>
    <row r="7" spans="1:13" x14ac:dyDescent="0.2">
      <c r="A7" s="1071"/>
      <c r="B7" s="16"/>
      <c r="E7" s="2816" t="s">
        <v>377</v>
      </c>
      <c r="F7" s="2817"/>
      <c r="G7" s="2817"/>
      <c r="H7" s="2816" t="s">
        <v>377</v>
      </c>
      <c r="I7" s="2817"/>
      <c r="J7" s="2817"/>
      <c r="K7" s="2816" t="s">
        <v>377</v>
      </c>
      <c r="L7" s="2817"/>
      <c r="M7" s="2818"/>
    </row>
    <row r="8" spans="1:13" x14ac:dyDescent="0.2">
      <c r="A8" s="1075"/>
      <c r="B8" s="1076" t="s">
        <v>378</v>
      </c>
      <c r="C8" s="1077"/>
      <c r="D8" s="1078"/>
      <c r="E8" s="2816" t="s">
        <v>379</v>
      </c>
      <c r="F8" s="2817"/>
      <c r="G8" s="2817"/>
      <c r="H8" s="2816" t="s">
        <v>380</v>
      </c>
      <c r="I8" s="2817"/>
      <c r="J8" s="2817"/>
      <c r="K8" s="2816" t="s">
        <v>381</v>
      </c>
      <c r="L8" s="2817"/>
      <c r="M8" s="2818"/>
    </row>
    <row r="9" spans="1:13" x14ac:dyDescent="0.2">
      <c r="A9" s="1075"/>
      <c r="B9" s="1079"/>
      <c r="C9" s="1073"/>
      <c r="D9" s="1080"/>
      <c r="E9" s="1081"/>
      <c r="F9" s="1082"/>
      <c r="G9" s="1082"/>
      <c r="H9" s="1081"/>
      <c r="I9" s="1082"/>
      <c r="J9" s="1082"/>
      <c r="K9" s="1081"/>
      <c r="L9" s="1082"/>
      <c r="M9" s="1083"/>
    </row>
    <row r="10" spans="1:13" x14ac:dyDescent="0.2">
      <c r="A10" s="1084" t="s">
        <v>382</v>
      </c>
      <c r="B10" s="1079" t="s">
        <v>89</v>
      </c>
      <c r="C10" s="1073" t="s">
        <v>383</v>
      </c>
      <c r="D10" s="1073" t="s">
        <v>139</v>
      </c>
      <c r="E10" s="1072" t="s">
        <v>89</v>
      </c>
      <c r="F10" s="1073" t="s">
        <v>383</v>
      </c>
      <c r="G10" s="1073" t="s">
        <v>139</v>
      </c>
      <c r="H10" s="1072" t="s">
        <v>89</v>
      </c>
      <c r="I10" s="1073" t="s">
        <v>383</v>
      </c>
      <c r="J10" s="1073" t="s">
        <v>139</v>
      </c>
      <c r="K10" s="1072" t="s">
        <v>89</v>
      </c>
      <c r="L10" s="1073" t="s">
        <v>383</v>
      </c>
      <c r="M10" s="1074" t="s">
        <v>139</v>
      </c>
    </row>
    <row r="11" spans="1:13" x14ac:dyDescent="0.2">
      <c r="A11" s="1084" t="s">
        <v>384</v>
      </c>
      <c r="B11" s="1079" t="s">
        <v>145</v>
      </c>
      <c r="C11" s="1073" t="s">
        <v>145</v>
      </c>
      <c r="D11" s="1073" t="s">
        <v>383</v>
      </c>
      <c r="E11" s="1072" t="s">
        <v>145</v>
      </c>
      <c r="F11" s="1073" t="s">
        <v>145</v>
      </c>
      <c r="G11" s="1073" t="s">
        <v>383</v>
      </c>
      <c r="H11" s="1072" t="s">
        <v>145</v>
      </c>
      <c r="I11" s="1073" t="s">
        <v>145</v>
      </c>
      <c r="J11" s="1073" t="s">
        <v>383</v>
      </c>
      <c r="K11" s="1072" t="s">
        <v>145</v>
      </c>
      <c r="L11" s="1073" t="s">
        <v>145</v>
      </c>
      <c r="M11" s="1074" t="s">
        <v>383</v>
      </c>
    </row>
    <row r="12" spans="1:13" x14ac:dyDescent="0.2">
      <c r="A12" s="1085"/>
      <c r="B12" s="1085"/>
      <c r="C12" s="1086"/>
      <c r="D12" s="1086"/>
      <c r="E12" s="1087"/>
      <c r="F12" s="1088"/>
      <c r="G12" s="1088"/>
      <c r="H12" s="1087"/>
      <c r="I12" s="1088"/>
      <c r="J12" s="1088"/>
      <c r="K12" s="1087"/>
      <c r="L12" s="1088"/>
      <c r="M12" s="1089"/>
    </row>
    <row r="13" spans="1:13" ht="6" customHeight="1" x14ac:dyDescent="0.2">
      <c r="A13" s="1090"/>
      <c r="B13" s="1090"/>
      <c r="C13" s="1091"/>
      <c r="D13" s="1091"/>
      <c r="E13" s="1092"/>
      <c r="F13" s="1091"/>
      <c r="G13" s="1091"/>
      <c r="H13" s="1092"/>
      <c r="I13" s="1091"/>
      <c r="J13" s="1091"/>
      <c r="K13" s="1092"/>
      <c r="L13" s="1091"/>
      <c r="M13" s="1093"/>
    </row>
    <row r="14" spans="1:13" x14ac:dyDescent="0.2">
      <c r="A14" s="1094">
        <v>2001</v>
      </c>
      <c r="B14" s="1095">
        <v>32954</v>
      </c>
      <c r="C14" s="804">
        <v>1227</v>
      </c>
      <c r="D14" s="1096">
        <v>3.7233719730533472E-2</v>
      </c>
      <c r="E14" s="1097">
        <v>1166</v>
      </c>
      <c r="F14" s="804">
        <v>256</v>
      </c>
      <c r="G14" s="1096">
        <v>0.21955403087478559</v>
      </c>
      <c r="H14" s="1097">
        <v>2787</v>
      </c>
      <c r="I14" s="804">
        <v>290</v>
      </c>
      <c r="J14" s="1096">
        <v>0.10405453893074991</v>
      </c>
      <c r="K14" s="1097">
        <v>29001</v>
      </c>
      <c r="L14" s="804">
        <v>681</v>
      </c>
      <c r="M14" s="1098">
        <v>2.3481948898313853E-2</v>
      </c>
    </row>
    <row r="15" spans="1:13" x14ac:dyDescent="0.2">
      <c r="A15" s="1094">
        <v>2002</v>
      </c>
      <c r="B15" s="1095">
        <v>31229</v>
      </c>
      <c r="C15" s="804">
        <v>1308</v>
      </c>
      <c r="D15" s="1096">
        <v>4.2000000000000003E-2</v>
      </c>
      <c r="E15" s="1097">
        <v>1137</v>
      </c>
      <c r="F15" s="804">
        <v>263</v>
      </c>
      <c r="G15" s="1096">
        <v>0.23100000000000001</v>
      </c>
      <c r="H15" s="1097">
        <v>2671</v>
      </c>
      <c r="I15" s="804">
        <v>310</v>
      </c>
      <c r="J15" s="1096">
        <v>0.11600000000000001</v>
      </c>
      <c r="K15" s="1097">
        <v>27421</v>
      </c>
      <c r="L15" s="804">
        <v>735</v>
      </c>
      <c r="M15" s="1098">
        <v>2.7E-2</v>
      </c>
    </row>
    <row r="16" spans="1:13" x14ac:dyDescent="0.2">
      <c r="A16" s="1094">
        <v>2003</v>
      </c>
      <c r="B16" s="1095">
        <v>30611</v>
      </c>
      <c r="C16" s="804">
        <v>1541</v>
      </c>
      <c r="D16" s="1096">
        <v>0.05</v>
      </c>
      <c r="E16" s="1097">
        <v>1135</v>
      </c>
      <c r="F16" s="804">
        <v>303</v>
      </c>
      <c r="G16" s="1096">
        <v>0.26700000000000002</v>
      </c>
      <c r="H16" s="1097">
        <v>2569</v>
      </c>
      <c r="I16" s="804">
        <v>326</v>
      </c>
      <c r="J16" s="1096">
        <v>0.127</v>
      </c>
      <c r="K16" s="1097">
        <v>26907</v>
      </c>
      <c r="L16" s="804">
        <v>912</v>
      </c>
      <c r="M16" s="1098">
        <v>3.4000000000000002E-2</v>
      </c>
    </row>
    <row r="17" spans="1:15" x14ac:dyDescent="0.2">
      <c r="A17" s="1094">
        <v>2004</v>
      </c>
      <c r="B17" s="1095">
        <v>30148</v>
      </c>
      <c r="C17" s="804">
        <v>1756</v>
      </c>
      <c r="D17" s="1096">
        <v>5.8000000000000003E-2</v>
      </c>
      <c r="E17" s="1097">
        <v>1137</v>
      </c>
      <c r="F17" s="804">
        <v>342</v>
      </c>
      <c r="G17" s="1096">
        <v>0.30099999999999999</v>
      </c>
      <c r="H17" s="1097">
        <v>2478</v>
      </c>
      <c r="I17" s="804">
        <v>338</v>
      </c>
      <c r="J17" s="1096">
        <v>0.13600000000000001</v>
      </c>
      <c r="K17" s="1097">
        <v>26533</v>
      </c>
      <c r="L17" s="804">
        <v>1076</v>
      </c>
      <c r="M17" s="1098">
        <v>4.1000000000000002E-2</v>
      </c>
    </row>
    <row r="18" spans="1:15" x14ac:dyDescent="0.2">
      <c r="A18" s="1094">
        <v>2005</v>
      </c>
      <c r="B18" s="1095">
        <v>29605</v>
      </c>
      <c r="C18" s="804">
        <v>1944</v>
      </c>
      <c r="D18" s="1096">
        <v>6.6000000000000003E-2</v>
      </c>
      <c r="E18" s="1097">
        <v>1127</v>
      </c>
      <c r="F18" s="804">
        <v>342</v>
      </c>
      <c r="G18" s="1096">
        <v>0.30299999999999999</v>
      </c>
      <c r="H18" s="1097">
        <v>2404</v>
      </c>
      <c r="I18" s="804">
        <v>331</v>
      </c>
      <c r="J18" s="1096">
        <v>0.13800000000000001</v>
      </c>
      <c r="K18" s="1097">
        <v>26074</v>
      </c>
      <c r="L18" s="804">
        <v>1271</v>
      </c>
      <c r="M18" s="1098">
        <v>4.9000000000000002E-2</v>
      </c>
    </row>
    <row r="19" spans="1:15" x14ac:dyDescent="0.2">
      <c r="A19" s="1094">
        <v>2006</v>
      </c>
      <c r="B19" s="1095">
        <v>28923</v>
      </c>
      <c r="C19" s="804">
        <v>2116</v>
      </c>
      <c r="D19" s="1096">
        <v>7.2999999999999995E-2</v>
      </c>
      <c r="E19" s="1097">
        <v>1117</v>
      </c>
      <c r="F19" s="804">
        <v>352</v>
      </c>
      <c r="G19" s="1096">
        <v>0.315</v>
      </c>
      <c r="H19" s="1097">
        <v>2337</v>
      </c>
      <c r="I19" s="804">
        <v>347</v>
      </c>
      <c r="J19" s="1096">
        <v>0.14799999999999999</v>
      </c>
      <c r="K19" s="1097">
        <v>25469</v>
      </c>
      <c r="L19" s="804">
        <v>1417</v>
      </c>
      <c r="M19" s="1098">
        <v>5.6000000000000001E-2</v>
      </c>
    </row>
    <row r="20" spans="1:15" x14ac:dyDescent="0.2">
      <c r="A20" s="1094">
        <v>2007</v>
      </c>
      <c r="B20" s="1095">
        <v>29255</v>
      </c>
      <c r="C20" s="804">
        <v>2439</v>
      </c>
      <c r="D20" s="1096">
        <v>8.3000000000000004E-2</v>
      </c>
      <c r="E20" s="1097">
        <v>1128</v>
      </c>
      <c r="F20" s="804">
        <v>356</v>
      </c>
      <c r="G20" s="1096">
        <v>0.316</v>
      </c>
      <c r="H20" s="1097">
        <v>2336</v>
      </c>
      <c r="I20" s="804">
        <v>350</v>
      </c>
      <c r="J20" s="1096">
        <v>0.15</v>
      </c>
      <c r="K20" s="1097">
        <v>25791</v>
      </c>
      <c r="L20" s="804">
        <v>1733</v>
      </c>
      <c r="M20" s="1098">
        <v>6.7000000000000004E-2</v>
      </c>
    </row>
    <row r="21" spans="1:15" x14ac:dyDescent="0.2">
      <c r="A21" s="1099">
        <v>2008</v>
      </c>
      <c r="B21" s="1095">
        <v>28876</v>
      </c>
      <c r="C21" s="804">
        <v>3396</v>
      </c>
      <c r="D21" s="1096">
        <v>0.11799999999999999</v>
      </c>
      <c r="E21" s="1100">
        <v>1115</v>
      </c>
      <c r="F21" s="1101">
        <v>357</v>
      </c>
      <c r="G21" s="1096">
        <v>0.32</v>
      </c>
      <c r="H21" s="1100">
        <v>2339</v>
      </c>
      <c r="I21" s="1101">
        <v>357</v>
      </c>
      <c r="J21" s="1096">
        <v>0.153</v>
      </c>
      <c r="K21" s="1100">
        <v>25422</v>
      </c>
      <c r="L21" s="1102">
        <v>2682</v>
      </c>
      <c r="M21" s="1098">
        <v>0.105</v>
      </c>
    </row>
    <row r="22" spans="1:15" x14ac:dyDescent="0.2">
      <c r="A22" s="1099">
        <v>2009</v>
      </c>
      <c r="B22" s="1095">
        <v>27797</v>
      </c>
      <c r="C22" s="804">
        <f>+F22+I22+L22</f>
        <v>3251</v>
      </c>
      <c r="D22" s="2361">
        <f>+C22/B22</f>
        <v>0.11695506709357124</v>
      </c>
      <c r="E22" s="1100">
        <v>1109</v>
      </c>
      <c r="F22" s="1101">
        <v>376</v>
      </c>
      <c r="G22" s="2361">
        <f>+F22/E22</f>
        <v>0.33904418394950409</v>
      </c>
      <c r="H22" s="1100">
        <v>2311</v>
      </c>
      <c r="I22" s="1101">
        <v>364</v>
      </c>
      <c r="J22" s="2361">
        <f>+I22/H22</f>
        <v>0.15750757247944613</v>
      </c>
      <c r="K22" s="1100">
        <v>24377</v>
      </c>
      <c r="L22" s="1102">
        <v>2511</v>
      </c>
      <c r="M22" s="1098">
        <f>+L22/K22</f>
        <v>0.10300693276449112</v>
      </c>
    </row>
    <row r="23" spans="1:15" s="2485" customFormat="1" x14ac:dyDescent="0.2">
      <c r="A23" s="1099">
        <v>2010</v>
      </c>
      <c r="B23" s="1095">
        <v>26377</v>
      </c>
      <c r="C23" s="804">
        <f>+F23+I23+L23</f>
        <v>3606</v>
      </c>
      <c r="D23" s="2361">
        <f>+C23/B23</f>
        <v>0.13671001251089965</v>
      </c>
      <c r="E23" s="1100">
        <v>1062</v>
      </c>
      <c r="F23" s="1101">
        <v>389</v>
      </c>
      <c r="G23" s="2361">
        <f>+F23/E23</f>
        <v>0.36629001883239171</v>
      </c>
      <c r="H23" s="1100">
        <v>2200</v>
      </c>
      <c r="I23" s="1101">
        <v>371</v>
      </c>
      <c r="J23" s="2361">
        <f>+I23/H23</f>
        <v>0.16863636363636364</v>
      </c>
      <c r="K23" s="1100">
        <v>23115</v>
      </c>
      <c r="L23" s="1102">
        <v>2846</v>
      </c>
      <c r="M23" s="1098">
        <f>+L23/K23</f>
        <v>0.12312351287043045</v>
      </c>
    </row>
    <row r="24" spans="1:15" x14ac:dyDescent="0.2">
      <c r="A24" s="1103">
        <v>2011</v>
      </c>
      <c r="B24" s="1104">
        <v>25607</v>
      </c>
      <c r="C24" s="1105">
        <f>+F24+I24+L24</f>
        <v>3996</v>
      </c>
      <c r="D24" s="1106">
        <f>+C24/B24</f>
        <v>0.15605107978287186</v>
      </c>
      <c r="E24" s="1107">
        <v>1068</v>
      </c>
      <c r="F24" s="1108">
        <v>392</v>
      </c>
      <c r="G24" s="1106">
        <f>+F24/E24</f>
        <v>0.36704119850187267</v>
      </c>
      <c r="H24" s="1107">
        <v>2142</v>
      </c>
      <c r="I24" s="1108">
        <v>376</v>
      </c>
      <c r="J24" s="1106">
        <f>+I24/H24</f>
        <v>0.17553688141923435</v>
      </c>
      <c r="K24" s="1107">
        <v>22397</v>
      </c>
      <c r="L24" s="1109">
        <v>3228</v>
      </c>
      <c r="M24" s="1110">
        <f>+L24/K24</f>
        <v>0.14412644550609457</v>
      </c>
    </row>
    <row r="25" spans="1:15" x14ac:dyDescent="0.2">
      <c r="A25" s="160"/>
      <c r="B25" s="160"/>
      <c r="C25" s="160"/>
      <c r="D25" s="160"/>
      <c r="E25" s="160"/>
      <c r="F25" s="160"/>
      <c r="G25" s="160"/>
      <c r="H25" s="160"/>
      <c r="I25" s="160"/>
      <c r="J25" s="160"/>
      <c r="K25" s="165"/>
      <c r="L25" s="540"/>
      <c r="M25" s="540"/>
    </row>
    <row r="26" spans="1:15" x14ac:dyDescent="0.2">
      <c r="A26" s="1024" t="s">
        <v>385</v>
      </c>
      <c r="B26" s="1024"/>
      <c r="C26" s="160"/>
      <c r="D26" s="160"/>
      <c r="E26" s="160"/>
      <c r="F26" s="160"/>
      <c r="G26" s="160"/>
      <c r="H26" s="160"/>
      <c r="I26" s="160"/>
      <c r="J26" s="160"/>
      <c r="K26" s="1111"/>
      <c r="L26" s="160"/>
      <c r="M26" s="165"/>
    </row>
    <row r="27" spans="1:15" x14ac:dyDescent="0.2">
      <c r="A27" s="1112" t="s">
        <v>386</v>
      </c>
      <c r="B27" s="1112"/>
      <c r="C27" s="1112"/>
      <c r="D27" s="1112"/>
      <c r="E27" s="1112"/>
      <c r="F27" s="1112"/>
      <c r="G27" s="1112"/>
      <c r="H27" s="1112"/>
      <c r="I27" s="1112"/>
      <c r="J27" s="1112"/>
      <c r="K27" s="1112"/>
      <c r="L27" s="1112"/>
      <c r="M27" s="1112"/>
    </row>
    <row r="28" spans="1:15" x14ac:dyDescent="0.2">
      <c r="A28" s="304" t="s">
        <v>387</v>
      </c>
      <c r="B28" s="304"/>
      <c r="C28"/>
      <c r="D28"/>
      <c r="E28"/>
      <c r="F28"/>
      <c r="G28"/>
      <c r="H28"/>
      <c r="I28"/>
      <c r="J28"/>
      <c r="K28"/>
      <c r="L28"/>
      <c r="M28"/>
    </row>
    <row r="29" spans="1:15" x14ac:dyDescent="0.2">
      <c r="A29"/>
      <c r="B29"/>
      <c r="C29"/>
      <c r="D29"/>
      <c r="E29"/>
      <c r="F29"/>
      <c r="G29"/>
      <c r="H29"/>
      <c r="I29"/>
      <c r="J29"/>
      <c r="K29"/>
      <c r="L29"/>
      <c r="M29"/>
    </row>
    <row r="30" spans="1:15" x14ac:dyDescent="0.2">
      <c r="A30"/>
      <c r="C30" s="812"/>
      <c r="E30" s="812"/>
      <c r="F30" s="1113"/>
      <c r="H30" s="812"/>
      <c r="I30" s="812"/>
      <c r="J30" s="1113"/>
      <c r="L30" s="1113"/>
      <c r="O30" s="1114"/>
    </row>
    <row r="31" spans="1:15" x14ac:dyDescent="0.2">
      <c r="B31" s="12" t="s">
        <v>86</v>
      </c>
      <c r="C31" s="812" t="s">
        <v>86</v>
      </c>
      <c r="E31" s="812" t="s">
        <v>86</v>
      </c>
      <c r="F31" s="12" t="s">
        <v>86</v>
      </c>
      <c r="H31" s="12" t="s">
        <v>86</v>
      </c>
      <c r="I31" s="12" t="s">
        <v>86</v>
      </c>
      <c r="K31" s="812" t="s">
        <v>86</v>
      </c>
      <c r="L31" s="812" t="s">
        <v>86</v>
      </c>
    </row>
    <row r="32" spans="1:15" x14ac:dyDescent="0.2">
      <c r="C32" s="812"/>
      <c r="F32" s="812"/>
      <c r="I32" s="812"/>
    </row>
    <row r="33" spans="1:13" x14ac:dyDescent="0.2">
      <c r="C33" s="812"/>
      <c r="F33" s="812"/>
      <c r="I33" s="812"/>
      <c r="L33" s="812"/>
    </row>
    <row r="36" spans="1:13" x14ac:dyDescent="0.2">
      <c r="A36" s="410"/>
      <c r="B36" s="410"/>
      <c r="C36" s="812"/>
      <c r="E36" s="1115"/>
      <c r="F36" s="812"/>
      <c r="H36" s="1115"/>
      <c r="I36" s="812"/>
      <c r="L36" s="812"/>
    </row>
    <row r="37" spans="1:13" x14ac:dyDescent="0.2">
      <c r="A37" s="410"/>
      <c r="B37" s="410"/>
      <c r="C37" s="410"/>
      <c r="D37" s="410"/>
      <c r="E37" s="1115"/>
      <c r="F37" s="410"/>
      <c r="G37" s="410"/>
      <c r="H37" s="1115"/>
      <c r="I37" s="410"/>
      <c r="J37" s="410"/>
      <c r="K37" s="1115"/>
      <c r="L37" s="410"/>
      <c r="M37" s="1115"/>
    </row>
    <row r="38" spans="1:13" x14ac:dyDescent="0.2">
      <c r="B38"/>
      <c r="C38"/>
      <c r="D38"/>
      <c r="E38"/>
      <c r="F38"/>
      <c r="G38"/>
      <c r="H38" s="412"/>
      <c r="I38"/>
      <c r="J38"/>
      <c r="K38"/>
      <c r="L38"/>
      <c r="M38"/>
    </row>
    <row r="39" spans="1:13" x14ac:dyDescent="0.2">
      <c r="B39"/>
      <c r="C39"/>
      <c r="D39"/>
      <c r="E39"/>
      <c r="F39"/>
      <c r="G39"/>
      <c r="H39"/>
      <c r="I39"/>
      <c r="J39"/>
      <c r="K39"/>
      <c r="L39"/>
      <c r="M39"/>
    </row>
    <row r="40" spans="1:13" x14ac:dyDescent="0.2">
      <c r="B40"/>
      <c r="C40"/>
      <c r="D40"/>
      <c r="E40"/>
      <c r="F40"/>
      <c r="G40"/>
      <c r="H40"/>
      <c r="I40"/>
      <c r="J40"/>
      <c r="K40"/>
      <c r="L40"/>
      <c r="M40"/>
    </row>
    <row r="41" spans="1:13" x14ac:dyDescent="0.2">
      <c r="B41"/>
      <c r="C41"/>
      <c r="D41"/>
      <c r="E41"/>
      <c r="F41"/>
      <c r="G41"/>
      <c r="H41"/>
      <c r="I41"/>
      <c r="J41"/>
      <c r="K41"/>
      <c r="L41"/>
      <c r="M41"/>
    </row>
    <row r="42" spans="1:13" x14ac:dyDescent="0.2">
      <c r="B42"/>
      <c r="C42"/>
      <c r="D42"/>
      <c r="E42"/>
      <c r="F42"/>
      <c r="G42"/>
      <c r="H42"/>
      <c r="I42"/>
      <c r="J42"/>
      <c r="K42"/>
      <c r="L42"/>
      <c r="M42"/>
    </row>
    <row r="43" spans="1:13" x14ac:dyDescent="0.2">
      <c r="B43"/>
      <c r="C43"/>
      <c r="D43"/>
      <c r="E43"/>
      <c r="F43"/>
      <c r="G43"/>
      <c r="H43"/>
      <c r="I43"/>
      <c r="J43"/>
      <c r="K43"/>
      <c r="L43"/>
      <c r="M43"/>
    </row>
    <row r="44" spans="1:13" x14ac:dyDescent="0.2">
      <c r="B44"/>
      <c r="C44"/>
      <c r="D44"/>
      <c r="E44"/>
      <c r="F44"/>
      <c r="G44"/>
      <c r="H44"/>
      <c r="I44"/>
      <c r="J44"/>
      <c r="K44"/>
      <c r="L44"/>
      <c r="M44"/>
    </row>
  </sheetData>
  <mergeCells count="9">
    <mergeCell ref="E8:G8"/>
    <mergeCell ref="H8:J8"/>
    <mergeCell ref="K8:M8"/>
    <mergeCell ref="A2:M2"/>
    <mergeCell ref="A3:M3"/>
    <mergeCell ref="A4:M4"/>
    <mergeCell ref="E7:G7"/>
    <mergeCell ref="H7:J7"/>
    <mergeCell ref="K7:M7"/>
  </mergeCells>
  <pageMargins left="0.7" right="0.7" top="0.75" bottom="0.75" header="0.3" footer="0.3"/>
  <pageSetup paperSize="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workbookViewId="0"/>
  </sheetViews>
  <sheetFormatPr defaultRowHeight="12.75" x14ac:dyDescent="0.2"/>
  <cols>
    <col min="1" max="1" width="10.7109375" style="12" customWidth="1"/>
    <col min="2" max="3" width="12.7109375" style="12" customWidth="1"/>
    <col min="4" max="4" width="9.7109375" style="12" customWidth="1"/>
    <col min="5" max="5" width="12.85546875" style="12" customWidth="1"/>
    <col min="6" max="6" width="23.7109375" style="12" customWidth="1"/>
    <col min="7" max="7" width="9.7109375" style="12" customWidth="1"/>
    <col min="8" max="8" width="12.5703125" style="12" customWidth="1"/>
    <col min="9" max="9" width="12.7109375" style="12" customWidth="1"/>
    <col min="10" max="10" width="9.7109375" style="12" customWidth="1"/>
    <col min="11" max="11" width="12.7109375" style="12" customWidth="1"/>
    <col min="12" max="12" width="13.7109375" style="12" customWidth="1"/>
    <col min="13" max="13" width="9.7109375" style="12" customWidth="1"/>
  </cols>
  <sheetData>
    <row r="1" spans="1:13" x14ac:dyDescent="0.2">
      <c r="A1" s="665"/>
      <c r="B1" s="666"/>
      <c r="C1" s="666"/>
      <c r="D1" s="666"/>
      <c r="E1" s="666"/>
      <c r="F1" s="666"/>
      <c r="G1" s="666"/>
      <c r="H1" s="666"/>
      <c r="I1" s="666"/>
      <c r="J1" s="666"/>
      <c r="K1" s="666"/>
      <c r="L1" s="666"/>
      <c r="M1" s="776"/>
    </row>
    <row r="2" spans="1:13" ht="23.25" x14ac:dyDescent="0.35">
      <c r="A2" s="2787" t="s">
        <v>388</v>
      </c>
      <c r="B2" s="2701"/>
      <c r="C2" s="2701"/>
      <c r="D2" s="2701"/>
      <c r="E2" s="2701"/>
      <c r="F2" s="2701"/>
      <c r="G2" s="2701"/>
      <c r="H2" s="2701"/>
      <c r="I2" s="2701"/>
      <c r="J2" s="2701"/>
      <c r="K2" s="2701"/>
      <c r="L2" s="2701"/>
      <c r="M2" s="2788"/>
    </row>
    <row r="3" spans="1:13" ht="20.25" x14ac:dyDescent="0.3">
      <c r="A3" s="2819" t="s">
        <v>1004</v>
      </c>
      <c r="B3" s="2820"/>
      <c r="C3" s="2820"/>
      <c r="D3" s="2820"/>
      <c r="E3" s="2820"/>
      <c r="F3" s="2820"/>
      <c r="G3" s="2820"/>
      <c r="H3" s="2820"/>
      <c r="I3" s="2820"/>
      <c r="J3" s="2820"/>
      <c r="K3" s="2820"/>
      <c r="L3" s="2820"/>
      <c r="M3" s="2821"/>
    </row>
    <row r="4" spans="1:13" ht="20.25" x14ac:dyDescent="0.3">
      <c r="A4" s="2819" t="s">
        <v>88</v>
      </c>
      <c r="B4" s="2820"/>
      <c r="C4" s="2820"/>
      <c r="D4" s="2820"/>
      <c r="E4" s="2820"/>
      <c r="F4" s="2820"/>
      <c r="G4" s="2820"/>
      <c r="H4" s="2820"/>
      <c r="I4" s="2820"/>
      <c r="J4" s="2820"/>
      <c r="K4" s="2820"/>
      <c r="L4" s="2820"/>
      <c r="M4" s="2821"/>
    </row>
    <row r="5" spans="1:13" ht="18" x14ac:dyDescent="0.25">
      <c r="A5" s="1116"/>
      <c r="B5" s="547"/>
      <c r="C5" s="547"/>
      <c r="D5" s="547"/>
      <c r="E5" s="727"/>
      <c r="F5" s="727"/>
      <c r="G5" s="727"/>
      <c r="H5" s="727"/>
      <c r="I5" s="727"/>
      <c r="J5" s="727"/>
      <c r="K5" s="727"/>
      <c r="L5" s="727"/>
      <c r="M5" s="834"/>
    </row>
    <row r="6" spans="1:13" x14ac:dyDescent="0.2">
      <c r="A6" s="1067"/>
      <c r="B6" s="1067"/>
      <c r="C6" s="1068"/>
      <c r="D6" s="1068"/>
      <c r="E6" s="1069"/>
      <c r="F6" s="1068"/>
      <c r="G6" s="1068"/>
      <c r="H6" s="1069"/>
      <c r="I6" s="1068"/>
      <c r="J6" s="1068"/>
      <c r="K6" s="1069"/>
      <c r="L6" s="1068"/>
      <c r="M6" s="1070"/>
    </row>
    <row r="7" spans="1:13" x14ac:dyDescent="0.2">
      <c r="A7" s="1075"/>
      <c r="B7" s="1079" t="s">
        <v>86</v>
      </c>
      <c r="C7" s="1073"/>
      <c r="D7" s="1080"/>
      <c r="E7" s="2816" t="s">
        <v>377</v>
      </c>
      <c r="F7" s="2817"/>
      <c r="G7" s="2817"/>
      <c r="H7" s="2816" t="s">
        <v>377</v>
      </c>
      <c r="I7" s="2817"/>
      <c r="J7" s="2817"/>
      <c r="K7" s="2816" t="s">
        <v>377</v>
      </c>
      <c r="L7" s="2817"/>
      <c r="M7" s="2818"/>
    </row>
    <row r="8" spans="1:13" x14ac:dyDescent="0.2">
      <c r="A8" s="1075"/>
      <c r="B8" s="1076" t="s">
        <v>378</v>
      </c>
      <c r="C8" s="1077"/>
      <c r="D8" s="1078"/>
      <c r="E8" s="2816" t="s">
        <v>379</v>
      </c>
      <c r="F8" s="2817"/>
      <c r="G8" s="2817"/>
      <c r="H8" s="2816" t="s">
        <v>380</v>
      </c>
      <c r="I8" s="2817"/>
      <c r="J8" s="2817"/>
      <c r="K8" s="2816" t="s">
        <v>381</v>
      </c>
      <c r="L8" s="2817"/>
      <c r="M8" s="2818"/>
    </row>
    <row r="9" spans="1:13" x14ac:dyDescent="0.2">
      <c r="A9" s="1075"/>
      <c r="B9" s="1117"/>
      <c r="C9" s="1082"/>
      <c r="D9" s="1082"/>
      <c r="E9" s="1081"/>
      <c r="F9" s="1082"/>
      <c r="G9" s="1082"/>
      <c r="H9" s="1081"/>
      <c r="I9" s="1082"/>
      <c r="J9" s="1082"/>
      <c r="K9" s="1081"/>
      <c r="L9" s="1082"/>
      <c r="M9" s="1083"/>
    </row>
    <row r="10" spans="1:13" x14ac:dyDescent="0.2">
      <c r="A10" s="1075"/>
      <c r="B10" s="1117"/>
      <c r="C10" s="1073" t="s">
        <v>221</v>
      </c>
      <c r="D10" s="1073" t="s">
        <v>389</v>
      </c>
      <c r="E10" s="1081"/>
      <c r="F10" s="1073" t="s">
        <v>221</v>
      </c>
      <c r="G10" s="1073" t="s">
        <v>389</v>
      </c>
      <c r="H10" s="1081"/>
      <c r="I10" s="1073" t="s">
        <v>221</v>
      </c>
      <c r="J10" s="1073" t="s">
        <v>389</v>
      </c>
      <c r="K10" s="1081"/>
      <c r="L10" s="1073" t="s">
        <v>221</v>
      </c>
      <c r="M10" s="1074" t="s">
        <v>389</v>
      </c>
    </row>
    <row r="11" spans="1:13" x14ac:dyDescent="0.2">
      <c r="A11" s="1084" t="s">
        <v>382</v>
      </c>
      <c r="B11" s="1079" t="s">
        <v>89</v>
      </c>
      <c r="C11" s="1073" t="s">
        <v>390</v>
      </c>
      <c r="D11" s="1073" t="s">
        <v>383</v>
      </c>
      <c r="E11" s="1072" t="s">
        <v>89</v>
      </c>
      <c r="F11" s="1073" t="s">
        <v>390</v>
      </c>
      <c r="G11" s="1073" t="s">
        <v>383</v>
      </c>
      <c r="H11" s="1072" t="s">
        <v>89</v>
      </c>
      <c r="I11" s="1073" t="s">
        <v>390</v>
      </c>
      <c r="J11" s="1073" t="s">
        <v>383</v>
      </c>
      <c r="K11" s="1072" t="s">
        <v>89</v>
      </c>
      <c r="L11" s="1073" t="s">
        <v>390</v>
      </c>
      <c r="M11" s="1074" t="s">
        <v>383</v>
      </c>
    </row>
    <row r="12" spans="1:13" x14ac:dyDescent="0.2">
      <c r="A12" s="1084" t="s">
        <v>384</v>
      </c>
      <c r="B12" s="1079" t="s">
        <v>221</v>
      </c>
      <c r="C12" s="1073" t="s">
        <v>145</v>
      </c>
      <c r="D12" s="1073" t="s">
        <v>145</v>
      </c>
      <c r="E12" s="1072" t="s">
        <v>221</v>
      </c>
      <c r="F12" s="1073" t="s">
        <v>145</v>
      </c>
      <c r="G12" s="1073" t="s">
        <v>145</v>
      </c>
      <c r="H12" s="1072" t="s">
        <v>221</v>
      </c>
      <c r="I12" s="1073" t="s">
        <v>145</v>
      </c>
      <c r="J12" s="1073" t="s">
        <v>145</v>
      </c>
      <c r="K12" s="1072" t="s">
        <v>221</v>
      </c>
      <c r="L12" s="1073" t="s">
        <v>145</v>
      </c>
      <c r="M12" s="1074" t="s">
        <v>145</v>
      </c>
    </row>
    <row r="13" spans="1:13" x14ac:dyDescent="0.2">
      <c r="A13" s="1084"/>
      <c r="B13" s="1118" t="s">
        <v>273</v>
      </c>
      <c r="C13" s="1119" t="s">
        <v>273</v>
      </c>
      <c r="D13" s="16"/>
      <c r="E13" s="1120" t="s">
        <v>273</v>
      </c>
      <c r="F13" s="1119" t="s">
        <v>273</v>
      </c>
      <c r="G13" s="16"/>
      <c r="H13" s="1120" t="s">
        <v>273</v>
      </c>
      <c r="I13" s="1119" t="s">
        <v>273</v>
      </c>
      <c r="J13" s="16"/>
      <c r="K13" s="1120" t="s">
        <v>273</v>
      </c>
      <c r="L13" s="1119" t="s">
        <v>273</v>
      </c>
      <c r="M13" s="1121"/>
    </row>
    <row r="14" spans="1:13" x14ac:dyDescent="0.2">
      <c r="A14" s="1085"/>
      <c r="B14" s="1122"/>
      <c r="C14" s="1086"/>
      <c r="D14" s="1086"/>
      <c r="E14" s="1087"/>
      <c r="F14" s="1088"/>
      <c r="G14" s="1088"/>
      <c r="H14" s="1087"/>
      <c r="I14" s="1088"/>
      <c r="J14" s="1088"/>
      <c r="K14" s="1087"/>
      <c r="L14" s="1088"/>
      <c r="M14" s="1089"/>
    </row>
    <row r="15" spans="1:13" ht="6" customHeight="1" x14ac:dyDescent="0.2">
      <c r="A15" s="1123"/>
      <c r="B15" s="1123"/>
      <c r="C15" s="1124"/>
      <c r="D15" s="1124"/>
      <c r="E15" s="1125"/>
      <c r="F15" s="1124"/>
      <c r="G15" s="1124"/>
      <c r="H15" s="1125"/>
      <c r="I15" s="1124"/>
      <c r="J15" s="1124"/>
      <c r="K15" s="1125"/>
      <c r="L15" s="1124"/>
      <c r="M15" s="1126"/>
    </row>
    <row r="16" spans="1:13" x14ac:dyDescent="0.2">
      <c r="A16" s="1094">
        <v>2001</v>
      </c>
      <c r="B16" s="1095">
        <v>34342</v>
      </c>
      <c r="C16" s="804">
        <v>7034</v>
      </c>
      <c r="D16" s="1096">
        <v>0.20482208374585056</v>
      </c>
      <c r="E16" s="1097">
        <v>24761</v>
      </c>
      <c r="F16" s="804">
        <v>6180</v>
      </c>
      <c r="G16" s="1096">
        <v>0.24958604256693995</v>
      </c>
      <c r="H16" s="1097">
        <v>6045</v>
      </c>
      <c r="I16" s="804">
        <v>698</v>
      </c>
      <c r="J16" s="1096">
        <v>0.11546732837055418</v>
      </c>
      <c r="K16" s="1097">
        <v>3536</v>
      </c>
      <c r="L16" s="804">
        <v>156</v>
      </c>
      <c r="M16" s="1098">
        <v>4.4117647058823532E-2</v>
      </c>
    </row>
    <row r="17" spans="1:13" x14ac:dyDescent="0.2">
      <c r="A17" s="1094">
        <v>2002</v>
      </c>
      <c r="B17" s="1095">
        <v>34248</v>
      </c>
      <c r="C17" s="804">
        <v>7915</v>
      </c>
      <c r="D17" s="1096">
        <v>0.23100000000000001</v>
      </c>
      <c r="E17" s="1097">
        <v>25110</v>
      </c>
      <c r="F17" s="804">
        <v>6999</v>
      </c>
      <c r="G17" s="1096">
        <v>0.27900000000000003</v>
      </c>
      <c r="H17" s="1097">
        <v>5846</v>
      </c>
      <c r="I17" s="804">
        <v>763</v>
      </c>
      <c r="J17" s="1096">
        <v>0.13100000000000001</v>
      </c>
      <c r="K17" s="1097">
        <v>3292</v>
      </c>
      <c r="L17" s="804">
        <v>153</v>
      </c>
      <c r="M17" s="1098">
        <v>4.5999999999999999E-2</v>
      </c>
    </row>
    <row r="18" spans="1:13" x14ac:dyDescent="0.2">
      <c r="A18" s="1094">
        <v>2003</v>
      </c>
      <c r="B18" s="1095">
        <v>34407</v>
      </c>
      <c r="C18" s="804">
        <v>8475</v>
      </c>
      <c r="D18" s="1096">
        <v>0.246</v>
      </c>
      <c r="E18" s="1097">
        <v>25556</v>
      </c>
      <c r="F18" s="804">
        <v>7530</v>
      </c>
      <c r="G18" s="1096">
        <v>0.29499999999999998</v>
      </c>
      <c r="H18" s="1097">
        <v>5682</v>
      </c>
      <c r="I18" s="804">
        <v>789</v>
      </c>
      <c r="J18" s="1096">
        <v>0.13900000000000001</v>
      </c>
      <c r="K18" s="1097">
        <v>3168</v>
      </c>
      <c r="L18" s="804">
        <v>156</v>
      </c>
      <c r="M18" s="1098">
        <v>4.9000000000000002E-2</v>
      </c>
    </row>
    <row r="19" spans="1:13" x14ac:dyDescent="0.2">
      <c r="A19" s="1094">
        <v>2004</v>
      </c>
      <c r="B19" s="1095">
        <v>34523</v>
      </c>
      <c r="C19" s="804">
        <v>9993</v>
      </c>
      <c r="D19" s="1096">
        <v>0.28899999999999998</v>
      </c>
      <c r="E19" s="1097">
        <v>25981</v>
      </c>
      <c r="F19" s="804">
        <v>8979</v>
      </c>
      <c r="G19" s="1096">
        <v>0.34599999999999997</v>
      </c>
      <c r="H19" s="1097">
        <v>5491</v>
      </c>
      <c r="I19" s="804">
        <v>837</v>
      </c>
      <c r="J19" s="1096">
        <v>0.152</v>
      </c>
      <c r="K19" s="1097">
        <v>3051</v>
      </c>
      <c r="L19" s="804">
        <v>177</v>
      </c>
      <c r="M19" s="1098">
        <v>5.8000000000000003E-2</v>
      </c>
    </row>
    <row r="20" spans="1:13" x14ac:dyDescent="0.2">
      <c r="A20" s="1094">
        <v>2005</v>
      </c>
      <c r="B20" s="1095">
        <v>34232</v>
      </c>
      <c r="C20" s="804">
        <v>10333</v>
      </c>
      <c r="D20" s="1096">
        <v>0.30199999999999999</v>
      </c>
      <c r="E20" s="1097">
        <v>25900</v>
      </c>
      <c r="F20" s="804">
        <v>9328</v>
      </c>
      <c r="G20" s="1096">
        <v>0.36</v>
      </c>
      <c r="H20" s="1097">
        <v>5373</v>
      </c>
      <c r="I20" s="804">
        <v>821</v>
      </c>
      <c r="J20" s="1096">
        <v>0.153</v>
      </c>
      <c r="K20" s="1097">
        <v>2959</v>
      </c>
      <c r="L20" s="804">
        <v>184</v>
      </c>
      <c r="M20" s="1098">
        <v>6.2E-2</v>
      </c>
    </row>
    <row r="21" spans="1:13" x14ac:dyDescent="0.2">
      <c r="A21" s="1094">
        <v>2006</v>
      </c>
      <c r="B21" s="1095">
        <v>33933</v>
      </c>
      <c r="C21" s="804">
        <v>10326</v>
      </c>
      <c r="D21" s="1096">
        <v>0.30399999999999999</v>
      </c>
      <c r="E21" s="1097">
        <v>25848</v>
      </c>
      <c r="F21" s="804">
        <v>9284</v>
      </c>
      <c r="G21" s="1096">
        <v>0.35899999999999999</v>
      </c>
      <c r="H21" s="1097">
        <v>5196</v>
      </c>
      <c r="I21" s="804">
        <v>853</v>
      </c>
      <c r="J21" s="1096">
        <v>0.16400000000000001</v>
      </c>
      <c r="K21" s="1097">
        <v>2889</v>
      </c>
      <c r="L21" s="804">
        <v>189</v>
      </c>
      <c r="M21" s="1098">
        <v>6.5000000000000002E-2</v>
      </c>
    </row>
    <row r="22" spans="1:13" x14ac:dyDescent="0.2">
      <c r="A22" s="1094">
        <v>2007</v>
      </c>
      <c r="B22" s="1095">
        <v>33892</v>
      </c>
      <c r="C22" s="804">
        <v>10921</v>
      </c>
      <c r="D22" s="1096">
        <v>0.32200000000000001</v>
      </c>
      <c r="E22" s="1097">
        <v>25905</v>
      </c>
      <c r="F22" s="804">
        <v>9842</v>
      </c>
      <c r="G22" s="1096">
        <v>0.38</v>
      </c>
      <c r="H22" s="1097">
        <v>5149</v>
      </c>
      <c r="I22" s="804">
        <v>874</v>
      </c>
      <c r="J22" s="1096">
        <v>0.17</v>
      </c>
      <c r="K22" s="1097">
        <v>2838</v>
      </c>
      <c r="L22" s="804">
        <v>205</v>
      </c>
      <c r="M22" s="1098">
        <v>7.1999999999999995E-2</v>
      </c>
    </row>
    <row r="23" spans="1:13" x14ac:dyDescent="0.2">
      <c r="A23" s="1094">
        <v>2008</v>
      </c>
      <c r="B23" s="1095">
        <v>33888</v>
      </c>
      <c r="C23" s="804">
        <v>10687</v>
      </c>
      <c r="D23" s="1096">
        <v>0.315</v>
      </c>
      <c r="E23" s="1097">
        <v>25954</v>
      </c>
      <c r="F23" s="804">
        <v>9569</v>
      </c>
      <c r="G23" s="1096">
        <v>0.36899999999999999</v>
      </c>
      <c r="H23" s="1097">
        <v>5164</v>
      </c>
      <c r="I23" s="804">
        <v>878</v>
      </c>
      <c r="J23" s="1096">
        <v>0.17</v>
      </c>
      <c r="K23" s="1097">
        <v>2770</v>
      </c>
      <c r="L23" s="804">
        <v>240</v>
      </c>
      <c r="M23" s="1098">
        <v>8.6999999999999994E-2</v>
      </c>
    </row>
    <row r="24" spans="1:13" x14ac:dyDescent="0.2">
      <c r="A24" s="1094">
        <v>2009</v>
      </c>
      <c r="B24" s="1095">
        <v>33833</v>
      </c>
      <c r="C24" s="804">
        <f>+L24+I24+F24</f>
        <v>11601.758000000002</v>
      </c>
      <c r="D24" s="2361">
        <f>+C24/B24</f>
        <v>0.34291248189637341</v>
      </c>
      <c r="E24" s="1097">
        <v>26089</v>
      </c>
      <c r="F24" s="804">
        <v>10473.433000000001</v>
      </c>
      <c r="G24" s="2361">
        <f>+F24/E24</f>
        <v>0.40145015140480667</v>
      </c>
      <c r="H24" s="1097">
        <v>5105</v>
      </c>
      <c r="I24" s="804">
        <v>895.88099999999997</v>
      </c>
      <c r="J24" s="2361">
        <f>+I24/H24</f>
        <v>0.17549089128305581</v>
      </c>
      <c r="K24" s="1097">
        <v>2639</v>
      </c>
      <c r="L24" s="804">
        <v>232.44399999999999</v>
      </c>
      <c r="M24" s="1098">
        <f>+L24/K24</f>
        <v>8.8080333459643806E-2</v>
      </c>
    </row>
    <row r="25" spans="1:13" s="2485" customFormat="1" x14ac:dyDescent="0.2">
      <c r="A25" s="1094">
        <v>2010</v>
      </c>
      <c r="B25" s="1095">
        <v>33446.529000000002</v>
      </c>
      <c r="C25" s="804">
        <f>+L25+I25+F25</f>
        <v>12489.51</v>
      </c>
      <c r="D25" s="2361">
        <f>+C25/B25</f>
        <v>0.37341722365271446</v>
      </c>
      <c r="E25" s="1097">
        <v>26059.013999999999</v>
      </c>
      <c r="F25" s="804">
        <v>11343.521000000001</v>
      </c>
      <c r="G25" s="2361">
        <f>+F25/E25</f>
        <v>0.43530123587945424</v>
      </c>
      <c r="H25" s="1097">
        <v>4903.4650000000001</v>
      </c>
      <c r="I25" s="804">
        <v>904.69399999999996</v>
      </c>
      <c r="J25" s="2361">
        <f>+I25/H25</f>
        <v>0.18450096003540353</v>
      </c>
      <c r="K25" s="1097">
        <v>2484.0500000000002</v>
      </c>
      <c r="L25" s="804">
        <v>241.29499999999999</v>
      </c>
      <c r="M25" s="1098">
        <f>+L25/K25</f>
        <v>9.7137738773374116E-2</v>
      </c>
    </row>
    <row r="26" spans="1:13" x14ac:dyDescent="0.2">
      <c r="A26" s="1127">
        <v>2011</v>
      </c>
      <c r="B26" s="1104">
        <v>33387.535000000003</v>
      </c>
      <c r="C26" s="1105">
        <f>+L26+I26+F26</f>
        <v>12642.069</v>
      </c>
      <c r="D26" s="1106">
        <f>+C26/B26</f>
        <v>0.37864637206670088</v>
      </c>
      <c r="E26" s="1128">
        <v>26258.802</v>
      </c>
      <c r="F26" s="1105">
        <v>11486.079</v>
      </c>
      <c r="G26" s="1106">
        <f>+F26/E26</f>
        <v>0.43741824170044008</v>
      </c>
      <c r="H26" s="1128">
        <v>4751.7370000000001</v>
      </c>
      <c r="I26" s="1105">
        <v>913.59799999999996</v>
      </c>
      <c r="J26" s="1106">
        <f>+I26/H26</f>
        <v>0.19226611237111818</v>
      </c>
      <c r="K26" s="1128">
        <v>2376.9960000000001</v>
      </c>
      <c r="L26" s="1105">
        <v>242.392</v>
      </c>
      <c r="M26" s="1110">
        <f>+L26/K26</f>
        <v>0.10197408830305141</v>
      </c>
    </row>
    <row r="27" spans="1:13" x14ac:dyDescent="0.2">
      <c r="A27" s="160"/>
      <c r="B27" s="160"/>
      <c r="C27" s="160"/>
      <c r="D27" s="160"/>
      <c r="E27" s="160"/>
      <c r="F27" s="160"/>
      <c r="G27" s="160"/>
      <c r="H27" s="160"/>
      <c r="I27" s="160"/>
      <c r="J27" s="160"/>
      <c r="K27" s="165"/>
      <c r="L27" s="540"/>
      <c r="M27" s="540"/>
    </row>
    <row r="28" spans="1:13" x14ac:dyDescent="0.2">
      <c r="A28" s="1024" t="s">
        <v>385</v>
      </c>
      <c r="B28" s="1024"/>
      <c r="C28" s="160"/>
      <c r="D28" s="160"/>
      <c r="E28" s="160"/>
      <c r="F28" s="160"/>
      <c r="G28" s="160"/>
      <c r="H28" s="160"/>
      <c r="I28" s="160"/>
      <c r="J28" s="160"/>
      <c r="K28" s="1111"/>
      <c r="L28" s="160"/>
      <c r="M28" s="165"/>
    </row>
    <row r="29" spans="1:13" x14ac:dyDescent="0.2">
      <c r="A29" s="1112" t="s">
        <v>386</v>
      </c>
      <c r="B29" s="1112"/>
      <c r="C29" s="1112"/>
      <c r="D29" s="1112"/>
      <c r="E29" s="1112"/>
      <c r="F29" s="1112"/>
      <c r="G29" s="1112"/>
      <c r="H29" s="1112"/>
      <c r="I29" s="1112"/>
      <c r="J29" s="1112"/>
      <c r="K29" s="1112"/>
      <c r="L29" s="1112"/>
      <c r="M29" s="1112"/>
    </row>
    <row r="30" spans="1:13" x14ac:dyDescent="0.2">
      <c r="A30" s="304" t="s">
        <v>387</v>
      </c>
      <c r="B30" s="304"/>
      <c r="C30"/>
      <c r="D30"/>
      <c r="E30"/>
      <c r="F30"/>
      <c r="G30"/>
      <c r="H30"/>
      <c r="I30"/>
      <c r="J30"/>
      <c r="K30"/>
      <c r="L30"/>
      <c r="M30"/>
    </row>
    <row r="31" spans="1:13" x14ac:dyDescent="0.2">
      <c r="A31" s="113" t="s">
        <v>391</v>
      </c>
      <c r="B31" s="304"/>
      <c r="C31"/>
    </row>
    <row r="33" spans="1:13" x14ac:dyDescent="0.2">
      <c r="A33" s="1024"/>
      <c r="B33" s="1024"/>
      <c r="C33" s="160"/>
      <c r="D33" s="1111"/>
      <c r="E33" s="1111"/>
      <c r="F33" s="160"/>
      <c r="G33" s="160"/>
      <c r="H33" s="160"/>
      <c r="I33" s="160"/>
      <c r="J33" s="160"/>
      <c r="K33" s="1111"/>
      <c r="L33" s="160"/>
      <c r="M33" s="165"/>
    </row>
    <row r="34" spans="1:13" x14ac:dyDescent="0.2">
      <c r="A34" s="1112"/>
      <c r="B34" s="1112"/>
      <c r="C34" s="1112"/>
      <c r="D34" s="1112"/>
      <c r="E34" s="1112"/>
      <c r="F34" s="1112"/>
      <c r="G34" s="1112"/>
      <c r="H34" s="1112"/>
      <c r="I34" s="1112"/>
      <c r="J34" s="1112"/>
      <c r="K34"/>
      <c r="L34"/>
      <c r="M34" s="1112"/>
    </row>
    <row r="35" spans="1:13" x14ac:dyDescent="0.2">
      <c r="A35" s="304"/>
      <c r="B35" s="304"/>
      <c r="C35"/>
      <c r="D35"/>
      <c r="E35"/>
      <c r="F35"/>
      <c r="G35"/>
      <c r="H35"/>
      <c r="I35"/>
      <c r="J35"/>
      <c r="K35"/>
      <c r="L35"/>
      <c r="M35"/>
    </row>
    <row r="36" spans="1:13" x14ac:dyDescent="0.2">
      <c r="A36" s="113"/>
      <c r="B36" s="304"/>
      <c r="C36"/>
      <c r="F36"/>
      <c r="L36"/>
    </row>
    <row r="38" spans="1:13" x14ac:dyDescent="0.2">
      <c r="K38"/>
      <c r="L38"/>
    </row>
    <row r="39" spans="1:13" x14ac:dyDescent="0.2">
      <c r="C39"/>
      <c r="D39"/>
      <c r="F39"/>
      <c r="G39"/>
      <c r="I39"/>
      <c r="J39"/>
      <c r="K39"/>
      <c r="L39"/>
      <c r="M39"/>
    </row>
  </sheetData>
  <mergeCells count="9">
    <mergeCell ref="E8:G8"/>
    <mergeCell ref="H8:J8"/>
    <mergeCell ref="K8:M8"/>
    <mergeCell ref="A2:M2"/>
    <mergeCell ref="A3:M3"/>
    <mergeCell ref="A4:M4"/>
    <mergeCell ref="E7:G7"/>
    <mergeCell ref="H7:J7"/>
    <mergeCell ref="K7:M7"/>
  </mergeCells>
  <pageMargins left="0.7" right="0.7" top="0.75" bottom="0.75" header="0.3" footer="0.3"/>
  <pageSetup paperSize="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zoomScaleNormal="100" workbookViewId="0">
      <selection activeCell="L19" sqref="L19"/>
    </sheetView>
  </sheetViews>
  <sheetFormatPr defaultRowHeight="12.75" x14ac:dyDescent="0.2"/>
  <cols>
    <col min="1" max="1" width="20.140625" bestFit="1" customWidth="1"/>
    <col min="2" max="2" width="11.7109375" customWidth="1"/>
    <col min="3" max="8" width="13" customWidth="1"/>
    <col min="10" max="10" width="10.5703125" bestFit="1" customWidth="1"/>
    <col min="257" max="257" width="20.140625" bestFit="1" customWidth="1"/>
    <col min="258" max="258" width="11.7109375" customWidth="1"/>
    <col min="259" max="264" width="13" customWidth="1"/>
    <col min="266" max="266" width="10.5703125" bestFit="1" customWidth="1"/>
    <col min="513" max="513" width="20.140625" bestFit="1" customWidth="1"/>
    <col min="514" max="514" width="11.7109375" customWidth="1"/>
    <col min="515" max="520" width="13" customWidth="1"/>
    <col min="522" max="522" width="10.5703125" bestFit="1" customWidth="1"/>
    <col min="769" max="769" width="20.140625" bestFit="1" customWidth="1"/>
    <col min="770" max="770" width="11.7109375" customWidth="1"/>
    <col min="771" max="776" width="13" customWidth="1"/>
    <col min="778" max="778" width="10.5703125" bestFit="1" customWidth="1"/>
    <col min="1025" max="1025" width="20.140625" bestFit="1" customWidth="1"/>
    <col min="1026" max="1026" width="11.7109375" customWidth="1"/>
    <col min="1027" max="1032" width="13" customWidth="1"/>
    <col min="1034" max="1034" width="10.5703125" bestFit="1" customWidth="1"/>
    <col min="1281" max="1281" width="20.140625" bestFit="1" customWidth="1"/>
    <col min="1282" max="1282" width="11.7109375" customWidth="1"/>
    <col min="1283" max="1288" width="13" customWidth="1"/>
    <col min="1290" max="1290" width="10.5703125" bestFit="1" customWidth="1"/>
    <col min="1537" max="1537" width="20.140625" bestFit="1" customWidth="1"/>
    <col min="1538" max="1538" width="11.7109375" customWidth="1"/>
    <col min="1539" max="1544" width="13" customWidth="1"/>
    <col min="1546" max="1546" width="10.5703125" bestFit="1" customWidth="1"/>
    <col min="1793" max="1793" width="20.140625" bestFit="1" customWidth="1"/>
    <col min="1794" max="1794" width="11.7109375" customWidth="1"/>
    <col min="1795" max="1800" width="13" customWidth="1"/>
    <col min="1802" max="1802" width="10.5703125" bestFit="1" customWidth="1"/>
    <col min="2049" max="2049" width="20.140625" bestFit="1" customWidth="1"/>
    <col min="2050" max="2050" width="11.7109375" customWidth="1"/>
    <col min="2051" max="2056" width="13" customWidth="1"/>
    <col min="2058" max="2058" width="10.5703125" bestFit="1" customWidth="1"/>
    <col min="2305" max="2305" width="20.140625" bestFit="1" customWidth="1"/>
    <col min="2306" max="2306" width="11.7109375" customWidth="1"/>
    <col min="2307" max="2312" width="13" customWidth="1"/>
    <col min="2314" max="2314" width="10.5703125" bestFit="1" customWidth="1"/>
    <col min="2561" max="2561" width="20.140625" bestFit="1" customWidth="1"/>
    <col min="2562" max="2562" width="11.7109375" customWidth="1"/>
    <col min="2563" max="2568" width="13" customWidth="1"/>
    <col min="2570" max="2570" width="10.5703125" bestFit="1" customWidth="1"/>
    <col min="2817" max="2817" width="20.140625" bestFit="1" customWidth="1"/>
    <col min="2818" max="2818" width="11.7109375" customWidth="1"/>
    <col min="2819" max="2824" width="13" customWidth="1"/>
    <col min="2826" max="2826" width="10.5703125" bestFit="1" customWidth="1"/>
    <col min="3073" max="3073" width="20.140625" bestFit="1" customWidth="1"/>
    <col min="3074" max="3074" width="11.7109375" customWidth="1"/>
    <col min="3075" max="3080" width="13" customWidth="1"/>
    <col min="3082" max="3082" width="10.5703125" bestFit="1" customWidth="1"/>
    <col min="3329" max="3329" width="20.140625" bestFit="1" customWidth="1"/>
    <col min="3330" max="3330" width="11.7109375" customWidth="1"/>
    <col min="3331" max="3336" width="13" customWidth="1"/>
    <col min="3338" max="3338" width="10.5703125" bestFit="1" customWidth="1"/>
    <col min="3585" max="3585" width="20.140625" bestFit="1" customWidth="1"/>
    <col min="3586" max="3586" width="11.7109375" customWidth="1"/>
    <col min="3587" max="3592" width="13" customWidth="1"/>
    <col min="3594" max="3594" width="10.5703125" bestFit="1" customWidth="1"/>
    <col min="3841" max="3841" width="20.140625" bestFit="1" customWidth="1"/>
    <col min="3842" max="3842" width="11.7109375" customWidth="1"/>
    <col min="3843" max="3848" width="13" customWidth="1"/>
    <col min="3850" max="3850" width="10.5703125" bestFit="1" customWidth="1"/>
    <col min="4097" max="4097" width="20.140625" bestFit="1" customWidth="1"/>
    <col min="4098" max="4098" width="11.7109375" customWidth="1"/>
    <col min="4099" max="4104" width="13" customWidth="1"/>
    <col min="4106" max="4106" width="10.5703125" bestFit="1" customWidth="1"/>
    <col min="4353" max="4353" width="20.140625" bestFit="1" customWidth="1"/>
    <col min="4354" max="4354" width="11.7109375" customWidth="1"/>
    <col min="4355" max="4360" width="13" customWidth="1"/>
    <col min="4362" max="4362" width="10.5703125" bestFit="1" customWidth="1"/>
    <col min="4609" max="4609" width="20.140625" bestFit="1" customWidth="1"/>
    <col min="4610" max="4610" width="11.7109375" customWidth="1"/>
    <col min="4611" max="4616" width="13" customWidth="1"/>
    <col min="4618" max="4618" width="10.5703125" bestFit="1" customWidth="1"/>
    <col min="4865" max="4865" width="20.140625" bestFit="1" customWidth="1"/>
    <col min="4866" max="4866" width="11.7109375" customWidth="1"/>
    <col min="4867" max="4872" width="13" customWidth="1"/>
    <col min="4874" max="4874" width="10.5703125" bestFit="1" customWidth="1"/>
    <col min="5121" max="5121" width="20.140625" bestFit="1" customWidth="1"/>
    <col min="5122" max="5122" width="11.7109375" customWidth="1"/>
    <col min="5123" max="5128" width="13" customWidth="1"/>
    <col min="5130" max="5130" width="10.5703125" bestFit="1" customWidth="1"/>
    <col min="5377" max="5377" width="20.140625" bestFit="1" customWidth="1"/>
    <col min="5378" max="5378" width="11.7109375" customWidth="1"/>
    <col min="5379" max="5384" width="13" customWidth="1"/>
    <col min="5386" max="5386" width="10.5703125" bestFit="1" customWidth="1"/>
    <col min="5633" max="5633" width="20.140625" bestFit="1" customWidth="1"/>
    <col min="5634" max="5634" width="11.7109375" customWidth="1"/>
    <col min="5635" max="5640" width="13" customWidth="1"/>
    <col min="5642" max="5642" width="10.5703125" bestFit="1" customWidth="1"/>
    <col min="5889" max="5889" width="20.140625" bestFit="1" customWidth="1"/>
    <col min="5890" max="5890" width="11.7109375" customWidth="1"/>
    <col min="5891" max="5896" width="13" customWidth="1"/>
    <col min="5898" max="5898" width="10.5703125" bestFit="1" customWidth="1"/>
    <col min="6145" max="6145" width="20.140625" bestFit="1" customWidth="1"/>
    <col min="6146" max="6146" width="11.7109375" customWidth="1"/>
    <col min="6147" max="6152" width="13" customWidth="1"/>
    <col min="6154" max="6154" width="10.5703125" bestFit="1" customWidth="1"/>
    <col min="6401" max="6401" width="20.140625" bestFit="1" customWidth="1"/>
    <col min="6402" max="6402" width="11.7109375" customWidth="1"/>
    <col min="6403" max="6408" width="13" customWidth="1"/>
    <col min="6410" max="6410" width="10.5703125" bestFit="1" customWidth="1"/>
    <col min="6657" max="6657" width="20.140625" bestFit="1" customWidth="1"/>
    <col min="6658" max="6658" width="11.7109375" customWidth="1"/>
    <col min="6659" max="6664" width="13" customWidth="1"/>
    <col min="6666" max="6666" width="10.5703125" bestFit="1" customWidth="1"/>
    <col min="6913" max="6913" width="20.140625" bestFit="1" customWidth="1"/>
    <col min="6914" max="6914" width="11.7109375" customWidth="1"/>
    <col min="6915" max="6920" width="13" customWidth="1"/>
    <col min="6922" max="6922" width="10.5703125" bestFit="1" customWidth="1"/>
    <col min="7169" max="7169" width="20.140625" bestFit="1" customWidth="1"/>
    <col min="7170" max="7170" width="11.7109375" customWidth="1"/>
    <col min="7171" max="7176" width="13" customWidth="1"/>
    <col min="7178" max="7178" width="10.5703125" bestFit="1" customWidth="1"/>
    <col min="7425" max="7425" width="20.140625" bestFit="1" customWidth="1"/>
    <col min="7426" max="7426" width="11.7109375" customWidth="1"/>
    <col min="7427" max="7432" width="13" customWidth="1"/>
    <col min="7434" max="7434" width="10.5703125" bestFit="1" customWidth="1"/>
    <col min="7681" max="7681" width="20.140625" bestFit="1" customWidth="1"/>
    <col min="7682" max="7682" width="11.7109375" customWidth="1"/>
    <col min="7683" max="7688" width="13" customWidth="1"/>
    <col min="7690" max="7690" width="10.5703125" bestFit="1" customWidth="1"/>
    <col min="7937" max="7937" width="20.140625" bestFit="1" customWidth="1"/>
    <col min="7938" max="7938" width="11.7109375" customWidth="1"/>
    <col min="7939" max="7944" width="13" customWidth="1"/>
    <col min="7946" max="7946" width="10.5703125" bestFit="1" customWidth="1"/>
    <col min="8193" max="8193" width="20.140625" bestFit="1" customWidth="1"/>
    <col min="8194" max="8194" width="11.7109375" customWidth="1"/>
    <col min="8195" max="8200" width="13" customWidth="1"/>
    <col min="8202" max="8202" width="10.5703125" bestFit="1" customWidth="1"/>
    <col min="8449" max="8449" width="20.140625" bestFit="1" customWidth="1"/>
    <col min="8450" max="8450" width="11.7109375" customWidth="1"/>
    <col min="8451" max="8456" width="13" customWidth="1"/>
    <col min="8458" max="8458" width="10.5703125" bestFit="1" customWidth="1"/>
    <col min="8705" max="8705" width="20.140625" bestFit="1" customWidth="1"/>
    <col min="8706" max="8706" width="11.7109375" customWidth="1"/>
    <col min="8707" max="8712" width="13" customWidth="1"/>
    <col min="8714" max="8714" width="10.5703125" bestFit="1" customWidth="1"/>
    <col min="8961" max="8961" width="20.140625" bestFit="1" customWidth="1"/>
    <col min="8962" max="8962" width="11.7109375" customWidth="1"/>
    <col min="8963" max="8968" width="13" customWidth="1"/>
    <col min="8970" max="8970" width="10.5703125" bestFit="1" customWidth="1"/>
    <col min="9217" max="9217" width="20.140625" bestFit="1" customWidth="1"/>
    <col min="9218" max="9218" width="11.7109375" customWidth="1"/>
    <col min="9219" max="9224" width="13" customWidth="1"/>
    <col min="9226" max="9226" width="10.5703125" bestFit="1" customWidth="1"/>
    <col min="9473" max="9473" width="20.140625" bestFit="1" customWidth="1"/>
    <col min="9474" max="9474" width="11.7109375" customWidth="1"/>
    <col min="9475" max="9480" width="13" customWidth="1"/>
    <col min="9482" max="9482" width="10.5703125" bestFit="1" customWidth="1"/>
    <col min="9729" max="9729" width="20.140625" bestFit="1" customWidth="1"/>
    <col min="9730" max="9730" width="11.7109375" customWidth="1"/>
    <col min="9731" max="9736" width="13" customWidth="1"/>
    <col min="9738" max="9738" width="10.5703125" bestFit="1" customWidth="1"/>
    <col min="9985" max="9985" width="20.140625" bestFit="1" customWidth="1"/>
    <col min="9986" max="9986" width="11.7109375" customWidth="1"/>
    <col min="9987" max="9992" width="13" customWidth="1"/>
    <col min="9994" max="9994" width="10.5703125" bestFit="1" customWidth="1"/>
    <col min="10241" max="10241" width="20.140625" bestFit="1" customWidth="1"/>
    <col min="10242" max="10242" width="11.7109375" customWidth="1"/>
    <col min="10243" max="10248" width="13" customWidth="1"/>
    <col min="10250" max="10250" width="10.5703125" bestFit="1" customWidth="1"/>
    <col min="10497" max="10497" width="20.140625" bestFit="1" customWidth="1"/>
    <col min="10498" max="10498" width="11.7109375" customWidth="1"/>
    <col min="10499" max="10504" width="13" customWidth="1"/>
    <col min="10506" max="10506" width="10.5703125" bestFit="1" customWidth="1"/>
    <col min="10753" max="10753" width="20.140625" bestFit="1" customWidth="1"/>
    <col min="10754" max="10754" width="11.7109375" customWidth="1"/>
    <col min="10755" max="10760" width="13" customWidth="1"/>
    <col min="10762" max="10762" width="10.5703125" bestFit="1" customWidth="1"/>
    <col min="11009" max="11009" width="20.140625" bestFit="1" customWidth="1"/>
    <col min="11010" max="11010" width="11.7109375" customWidth="1"/>
    <col min="11011" max="11016" width="13" customWidth="1"/>
    <col min="11018" max="11018" width="10.5703125" bestFit="1" customWidth="1"/>
    <col min="11265" max="11265" width="20.140625" bestFit="1" customWidth="1"/>
    <col min="11266" max="11266" width="11.7109375" customWidth="1"/>
    <col min="11267" max="11272" width="13" customWidth="1"/>
    <col min="11274" max="11274" width="10.5703125" bestFit="1" customWidth="1"/>
    <col min="11521" max="11521" width="20.140625" bestFit="1" customWidth="1"/>
    <col min="11522" max="11522" width="11.7109375" customWidth="1"/>
    <col min="11523" max="11528" width="13" customWidth="1"/>
    <col min="11530" max="11530" width="10.5703125" bestFit="1" customWidth="1"/>
    <col min="11777" max="11777" width="20.140625" bestFit="1" customWidth="1"/>
    <col min="11778" max="11778" width="11.7109375" customWidth="1"/>
    <col min="11779" max="11784" width="13" customWidth="1"/>
    <col min="11786" max="11786" width="10.5703125" bestFit="1" customWidth="1"/>
    <col min="12033" max="12033" width="20.140625" bestFit="1" customWidth="1"/>
    <col min="12034" max="12034" width="11.7109375" customWidth="1"/>
    <col min="12035" max="12040" width="13" customWidth="1"/>
    <col min="12042" max="12042" width="10.5703125" bestFit="1" customWidth="1"/>
    <col min="12289" max="12289" width="20.140625" bestFit="1" customWidth="1"/>
    <col min="12290" max="12290" width="11.7109375" customWidth="1"/>
    <col min="12291" max="12296" width="13" customWidth="1"/>
    <col min="12298" max="12298" width="10.5703125" bestFit="1" customWidth="1"/>
    <col min="12545" max="12545" width="20.140625" bestFit="1" customWidth="1"/>
    <col min="12546" max="12546" width="11.7109375" customWidth="1"/>
    <col min="12547" max="12552" width="13" customWidth="1"/>
    <col min="12554" max="12554" width="10.5703125" bestFit="1" customWidth="1"/>
    <col min="12801" max="12801" width="20.140625" bestFit="1" customWidth="1"/>
    <col min="12802" max="12802" width="11.7109375" customWidth="1"/>
    <col min="12803" max="12808" width="13" customWidth="1"/>
    <col min="12810" max="12810" width="10.5703125" bestFit="1" customWidth="1"/>
    <col min="13057" max="13057" width="20.140625" bestFit="1" customWidth="1"/>
    <col min="13058" max="13058" width="11.7109375" customWidth="1"/>
    <col min="13059" max="13064" width="13" customWidth="1"/>
    <col min="13066" max="13066" width="10.5703125" bestFit="1" customWidth="1"/>
    <col min="13313" max="13313" width="20.140625" bestFit="1" customWidth="1"/>
    <col min="13314" max="13314" width="11.7109375" customWidth="1"/>
    <col min="13315" max="13320" width="13" customWidth="1"/>
    <col min="13322" max="13322" width="10.5703125" bestFit="1" customWidth="1"/>
    <col min="13569" max="13569" width="20.140625" bestFit="1" customWidth="1"/>
    <col min="13570" max="13570" width="11.7109375" customWidth="1"/>
    <col min="13571" max="13576" width="13" customWidth="1"/>
    <col min="13578" max="13578" width="10.5703125" bestFit="1" customWidth="1"/>
    <col min="13825" max="13825" width="20.140625" bestFit="1" customWidth="1"/>
    <col min="13826" max="13826" width="11.7109375" customWidth="1"/>
    <col min="13827" max="13832" width="13" customWidth="1"/>
    <col min="13834" max="13834" width="10.5703125" bestFit="1" customWidth="1"/>
    <col min="14081" max="14081" width="20.140625" bestFit="1" customWidth="1"/>
    <col min="14082" max="14082" width="11.7109375" customWidth="1"/>
    <col min="14083" max="14088" width="13" customWidth="1"/>
    <col min="14090" max="14090" width="10.5703125" bestFit="1" customWidth="1"/>
    <col min="14337" max="14337" width="20.140625" bestFit="1" customWidth="1"/>
    <col min="14338" max="14338" width="11.7109375" customWidth="1"/>
    <col min="14339" max="14344" width="13" customWidth="1"/>
    <col min="14346" max="14346" width="10.5703125" bestFit="1" customWidth="1"/>
    <col min="14593" max="14593" width="20.140625" bestFit="1" customWidth="1"/>
    <col min="14594" max="14594" width="11.7109375" customWidth="1"/>
    <col min="14595" max="14600" width="13" customWidth="1"/>
    <col min="14602" max="14602" width="10.5703125" bestFit="1" customWidth="1"/>
    <col min="14849" max="14849" width="20.140625" bestFit="1" customWidth="1"/>
    <col min="14850" max="14850" width="11.7109375" customWidth="1"/>
    <col min="14851" max="14856" width="13" customWidth="1"/>
    <col min="14858" max="14858" width="10.5703125" bestFit="1" customWidth="1"/>
    <col min="15105" max="15105" width="20.140625" bestFit="1" customWidth="1"/>
    <col min="15106" max="15106" width="11.7109375" customWidth="1"/>
    <col min="15107" max="15112" width="13" customWidth="1"/>
    <col min="15114" max="15114" width="10.5703125" bestFit="1" customWidth="1"/>
    <col min="15361" max="15361" width="20.140625" bestFit="1" customWidth="1"/>
    <col min="15362" max="15362" width="11.7109375" customWidth="1"/>
    <col min="15363" max="15368" width="13" customWidth="1"/>
    <col min="15370" max="15370" width="10.5703125" bestFit="1" customWidth="1"/>
    <col min="15617" max="15617" width="20.140625" bestFit="1" customWidth="1"/>
    <col min="15618" max="15618" width="11.7109375" customWidth="1"/>
    <col min="15619" max="15624" width="13" customWidth="1"/>
    <col min="15626" max="15626" width="10.5703125" bestFit="1" customWidth="1"/>
    <col min="15873" max="15873" width="20.140625" bestFit="1" customWidth="1"/>
    <col min="15874" max="15874" width="11.7109375" customWidth="1"/>
    <col min="15875" max="15880" width="13" customWidth="1"/>
    <col min="15882" max="15882" width="10.5703125" bestFit="1" customWidth="1"/>
    <col min="16129" max="16129" width="20.140625" bestFit="1" customWidth="1"/>
    <col min="16130" max="16130" width="11.7109375" customWidth="1"/>
    <col min="16131" max="16136" width="13" customWidth="1"/>
    <col min="16138" max="16138" width="10.5703125" bestFit="1" customWidth="1"/>
  </cols>
  <sheetData>
    <row r="1" spans="1:8" ht="23.25" x14ac:dyDescent="0.35">
      <c r="A1" s="2601" t="s">
        <v>392</v>
      </c>
      <c r="B1" s="2602"/>
      <c r="C1" s="2602"/>
      <c r="D1" s="2602"/>
      <c r="E1" s="2602"/>
      <c r="F1" s="2602"/>
      <c r="G1" s="2602"/>
      <c r="H1" s="2603"/>
    </row>
    <row r="2" spans="1:8" ht="23.25" x14ac:dyDescent="0.35">
      <c r="A2" s="726" t="s">
        <v>900</v>
      </c>
      <c r="B2" s="2486"/>
      <c r="C2" s="2486"/>
      <c r="D2" s="2486"/>
      <c r="E2" s="2486"/>
      <c r="F2" s="2486"/>
      <c r="G2" s="2486"/>
      <c r="H2" s="2604"/>
    </row>
    <row r="3" spans="1:8" ht="23.25" customHeight="1" x14ac:dyDescent="0.35">
      <c r="A3" s="726" t="s">
        <v>880</v>
      </c>
      <c r="B3" s="2486"/>
      <c r="C3" s="2486"/>
      <c r="D3" s="2486"/>
      <c r="E3" s="2486"/>
      <c r="F3" s="2486"/>
      <c r="G3" s="2486"/>
      <c r="H3" s="2604"/>
    </row>
    <row r="4" spans="1:8" ht="23.25" x14ac:dyDescent="0.35">
      <c r="A4" s="726" t="s">
        <v>88</v>
      </c>
      <c r="B4" s="2486"/>
      <c r="C4" s="2486"/>
      <c r="D4" s="2486"/>
      <c r="E4" s="2486"/>
      <c r="F4" s="2486"/>
      <c r="G4" s="2486"/>
      <c r="H4" s="2604"/>
    </row>
    <row r="5" spans="1:8" ht="21" customHeight="1" x14ac:dyDescent="0.2">
      <c r="A5" s="2822" t="s">
        <v>881</v>
      </c>
      <c r="B5" s="2419" t="s">
        <v>882</v>
      </c>
      <c r="C5" s="2488"/>
      <c r="D5" s="2488"/>
      <c r="E5" s="2488"/>
      <c r="F5" s="2489"/>
      <c r="G5" s="2824" t="s">
        <v>883</v>
      </c>
      <c r="H5" s="2826" t="s">
        <v>89</v>
      </c>
    </row>
    <row r="6" spans="1:8" ht="65.25" x14ac:dyDescent="0.2">
      <c r="A6" s="2823"/>
      <c r="B6" s="2420" t="s">
        <v>884</v>
      </c>
      <c r="C6" s="2491" t="s">
        <v>885</v>
      </c>
      <c r="D6" s="2492" t="s">
        <v>886</v>
      </c>
      <c r="E6" s="2492" t="s">
        <v>903</v>
      </c>
      <c r="F6" s="2493" t="s">
        <v>904</v>
      </c>
      <c r="G6" s="2825"/>
      <c r="H6" s="2827"/>
    </row>
    <row r="7" spans="1:8" x14ac:dyDescent="0.2">
      <c r="A7" s="2605"/>
      <c r="B7" s="2421"/>
      <c r="C7" s="2498"/>
      <c r="D7" s="2498"/>
      <c r="E7" s="2498"/>
      <c r="F7" s="2498"/>
      <c r="G7" s="2497"/>
      <c r="H7" s="2606"/>
    </row>
    <row r="8" spans="1:8" x14ac:dyDescent="0.2">
      <c r="A8" s="2605"/>
      <c r="B8" s="2413"/>
      <c r="C8" s="2418" t="s">
        <v>887</v>
      </c>
      <c r="D8" s="2415"/>
      <c r="E8" s="2415"/>
      <c r="F8" s="2415"/>
      <c r="G8" s="2414"/>
      <c r="H8" s="2607"/>
    </row>
    <row r="9" spans="1:8" x14ac:dyDescent="0.2">
      <c r="A9" s="2605"/>
      <c r="B9" s="2422"/>
      <c r="C9" s="2498"/>
      <c r="D9" s="2498"/>
      <c r="E9" s="2498"/>
      <c r="F9" s="2498"/>
      <c r="G9" s="2505"/>
      <c r="H9" s="2608"/>
    </row>
    <row r="10" spans="1:8" x14ac:dyDescent="0.2">
      <c r="A10" s="2609">
        <v>2008</v>
      </c>
      <c r="B10" s="2423">
        <f>SUM(C10:F10)</f>
        <v>8059</v>
      </c>
      <c r="C10" s="2508">
        <v>6072</v>
      </c>
      <c r="D10" s="2508">
        <v>1053</v>
      </c>
      <c r="E10" s="2508">
        <v>574</v>
      </c>
      <c r="F10" s="2508">
        <v>360</v>
      </c>
      <c r="G10" s="2510">
        <f>+H10-B10</f>
        <v>20817</v>
      </c>
      <c r="H10" s="2610">
        <v>28876</v>
      </c>
    </row>
    <row r="11" spans="1:8" x14ac:dyDescent="0.2">
      <c r="A11" s="2609"/>
      <c r="B11" s="2423"/>
      <c r="C11" s="2508"/>
      <c r="D11" s="2508"/>
      <c r="E11" s="2508"/>
      <c r="F11" s="2508"/>
      <c r="G11" s="2510"/>
      <c r="H11" s="2610"/>
    </row>
    <row r="12" spans="1:8" x14ac:dyDescent="0.2">
      <c r="A12" s="2609">
        <v>2009</v>
      </c>
      <c r="B12" s="2423">
        <f>SUM(C12:F12)</f>
        <v>9346</v>
      </c>
      <c r="C12" s="2508">
        <v>7143</v>
      </c>
      <c r="D12" s="2508">
        <v>1158</v>
      </c>
      <c r="E12" s="2508">
        <v>655</v>
      </c>
      <c r="F12" s="2508">
        <v>390</v>
      </c>
      <c r="G12" s="2510">
        <f>+H12-B12</f>
        <v>18451</v>
      </c>
      <c r="H12" s="2610">
        <v>27797</v>
      </c>
    </row>
    <row r="13" spans="1:8" x14ac:dyDescent="0.2">
      <c r="A13" s="2609"/>
      <c r="B13" s="2423"/>
      <c r="C13" s="2508"/>
      <c r="D13" s="2508"/>
      <c r="E13" s="2508"/>
      <c r="F13" s="2508"/>
      <c r="G13" s="2510"/>
      <c r="H13" s="2610"/>
    </row>
    <row r="14" spans="1:8" x14ac:dyDescent="0.2">
      <c r="A14" s="2609">
        <v>2010</v>
      </c>
      <c r="B14" s="2423">
        <f>SUM(C14:F14)</f>
        <v>9976</v>
      </c>
      <c r="C14" s="2508">
        <v>7722</v>
      </c>
      <c r="D14" s="2508">
        <v>1171</v>
      </c>
      <c r="E14" s="2508">
        <v>675</v>
      </c>
      <c r="F14" s="2508">
        <v>408</v>
      </c>
      <c r="G14" s="2510">
        <f>+H14-B14</f>
        <v>16401</v>
      </c>
      <c r="H14" s="2610">
        <v>26377</v>
      </c>
    </row>
    <row r="15" spans="1:8" x14ac:dyDescent="0.2">
      <c r="A15" s="2609"/>
      <c r="B15" s="2423"/>
      <c r="C15" s="2508"/>
      <c r="D15" s="2508"/>
      <c r="E15" s="2508"/>
      <c r="F15" s="2508"/>
      <c r="G15" s="2510"/>
      <c r="H15" s="2610"/>
    </row>
    <row r="16" spans="1:8" x14ac:dyDescent="0.2">
      <c r="A16" s="2609">
        <v>2011</v>
      </c>
      <c r="B16" s="2423">
        <f>SUM(C16:F16)</f>
        <v>10535</v>
      </c>
      <c r="C16" s="2471">
        <v>8156</v>
      </c>
      <c r="D16" s="2471">
        <v>1298</v>
      </c>
      <c r="E16" s="2471">
        <v>706</v>
      </c>
      <c r="F16" s="2471">
        <v>375</v>
      </c>
      <c r="G16" s="2510">
        <v>15072</v>
      </c>
      <c r="H16" s="2610">
        <v>25607</v>
      </c>
    </row>
    <row r="17" spans="1:8" x14ac:dyDescent="0.2">
      <c r="A17" s="2609"/>
      <c r="B17" s="2422"/>
      <c r="C17" s="2498"/>
      <c r="D17" s="2498"/>
      <c r="E17" s="2498"/>
      <c r="F17" s="2498"/>
      <c r="G17" s="2505"/>
      <c r="H17" s="2608"/>
    </row>
    <row r="18" spans="1:8" x14ac:dyDescent="0.2">
      <c r="A18" s="2605"/>
      <c r="B18" s="2422"/>
      <c r="C18" s="2498"/>
      <c r="D18" s="2498"/>
      <c r="E18" s="2498"/>
      <c r="F18" s="2498"/>
      <c r="G18" s="2505"/>
      <c r="H18" s="2608"/>
    </row>
    <row r="19" spans="1:8" x14ac:dyDescent="0.2">
      <c r="A19" s="2611" t="s">
        <v>86</v>
      </c>
      <c r="B19" s="2413"/>
      <c r="C19" s="2416" t="s">
        <v>888</v>
      </c>
      <c r="D19" s="2417"/>
      <c r="E19" s="2417"/>
      <c r="F19" s="2417"/>
      <c r="G19" s="2414"/>
      <c r="H19" s="2607"/>
    </row>
    <row r="20" spans="1:8" x14ac:dyDescent="0.2">
      <c r="A20" s="2605"/>
      <c r="B20" s="2422"/>
      <c r="C20" s="2498"/>
      <c r="D20" s="2498"/>
      <c r="E20" s="2498"/>
      <c r="F20" s="2498"/>
      <c r="G20" s="2505"/>
      <c r="H20" s="2608"/>
    </row>
    <row r="21" spans="1:8" x14ac:dyDescent="0.2">
      <c r="A21" s="2609">
        <v>2008</v>
      </c>
      <c r="B21" s="2424">
        <f>+B10/$H$10</f>
        <v>0.27908990164842779</v>
      </c>
      <c r="C21" s="2516">
        <f t="shared" ref="C21:H21" si="0">+C10/$H$10</f>
        <v>0.2102784319157778</v>
      </c>
      <c r="D21" s="2516">
        <f t="shared" si="0"/>
        <v>3.646626956642194E-2</v>
      </c>
      <c r="E21" s="2516">
        <f t="shared" si="0"/>
        <v>1.987809945975897E-2</v>
      </c>
      <c r="F21" s="2518">
        <f t="shared" si="0"/>
        <v>1.246710070646904E-2</v>
      </c>
      <c r="G21" s="2529">
        <f t="shared" si="0"/>
        <v>0.72091009835157227</v>
      </c>
      <c r="H21" s="2612">
        <f t="shared" si="0"/>
        <v>1</v>
      </c>
    </row>
    <row r="22" spans="1:8" x14ac:dyDescent="0.2">
      <c r="A22" s="2609"/>
      <c r="B22" s="2422"/>
      <c r="C22" s="2498"/>
      <c r="D22" s="2498"/>
      <c r="E22" s="2498"/>
      <c r="F22" s="2498"/>
      <c r="G22" s="2505"/>
      <c r="H22" s="2608"/>
    </row>
    <row r="23" spans="1:8" x14ac:dyDescent="0.2">
      <c r="A23" s="2609">
        <v>2009</v>
      </c>
      <c r="B23" s="2424">
        <f t="shared" ref="B23:H23" si="1">+B12/$H$12</f>
        <v>0.33622333345325034</v>
      </c>
      <c r="C23" s="2516">
        <f t="shared" si="1"/>
        <v>0.25697017663776667</v>
      </c>
      <c r="D23" s="2516">
        <f t="shared" si="1"/>
        <v>4.1659171853077673E-2</v>
      </c>
      <c r="E23" s="2516">
        <f t="shared" si="1"/>
        <v>2.3563693923804727E-2</v>
      </c>
      <c r="F23" s="2518">
        <f t="shared" si="1"/>
        <v>1.4030291038601287E-2</v>
      </c>
      <c r="G23" s="2529">
        <f t="shared" si="1"/>
        <v>0.66377666654674961</v>
      </c>
      <c r="H23" s="2612">
        <f t="shared" si="1"/>
        <v>1</v>
      </c>
    </row>
    <row r="24" spans="1:8" x14ac:dyDescent="0.2">
      <c r="A24" s="2609"/>
      <c r="B24" s="2422"/>
      <c r="C24" s="2498"/>
      <c r="D24" s="2498"/>
      <c r="E24" s="2498"/>
      <c r="F24" s="2498"/>
      <c r="G24" s="2505"/>
      <c r="H24" s="2608"/>
    </row>
    <row r="25" spans="1:8" x14ac:dyDescent="0.2">
      <c r="A25" s="2609">
        <v>2010</v>
      </c>
      <c r="B25" s="2424">
        <f t="shared" ref="B25:H25" si="2">+B14/$H$14</f>
        <v>0.378208287523221</v>
      </c>
      <c r="C25" s="2516">
        <f t="shared" si="2"/>
        <v>0.29275505174963035</v>
      </c>
      <c r="D25" s="2516">
        <f t="shared" si="2"/>
        <v>4.4394737839784662E-2</v>
      </c>
      <c r="E25" s="2516">
        <f t="shared" si="2"/>
        <v>2.5590476551541116E-2</v>
      </c>
      <c r="F25" s="2518">
        <f t="shared" si="2"/>
        <v>1.5468021382264852E-2</v>
      </c>
      <c r="G25" s="2529">
        <f t="shared" si="2"/>
        <v>0.621791712476779</v>
      </c>
      <c r="H25" s="2612">
        <f t="shared" si="2"/>
        <v>1</v>
      </c>
    </row>
    <row r="26" spans="1:8" x14ac:dyDescent="0.2">
      <c r="A26" s="2609"/>
      <c r="B26" s="2422"/>
      <c r="C26" s="2498"/>
      <c r="D26" s="2498"/>
      <c r="E26" s="2498"/>
      <c r="F26" s="2498"/>
      <c r="G26" s="2505"/>
      <c r="H26" s="2608"/>
    </row>
    <row r="27" spans="1:8" x14ac:dyDescent="0.2">
      <c r="A27" s="2609">
        <v>2011</v>
      </c>
      <c r="B27" s="2424">
        <f t="shared" ref="B27:H27" si="3">+B16/$H$16</f>
        <v>0.41141094232045927</v>
      </c>
      <c r="C27" s="2516">
        <f t="shared" si="3"/>
        <v>0.31850665833561137</v>
      </c>
      <c r="D27" s="2516">
        <f t="shared" si="3"/>
        <v>5.0689264654196119E-2</v>
      </c>
      <c r="E27" s="2516">
        <f t="shared" si="3"/>
        <v>2.7570586167844729E-2</v>
      </c>
      <c r="F27" s="2516">
        <f t="shared" si="3"/>
        <v>1.4644433162807046E-2</v>
      </c>
      <c r="G27" s="2519">
        <f t="shared" si="3"/>
        <v>0.58858905767954073</v>
      </c>
      <c r="H27" s="2612">
        <f t="shared" si="3"/>
        <v>1</v>
      </c>
    </row>
    <row r="28" spans="1:8" ht="13.5" thickBot="1" x14ac:dyDescent="0.25">
      <c r="A28" s="2613"/>
      <c r="B28" s="2614"/>
      <c r="C28" s="2615"/>
      <c r="D28" s="2615"/>
      <c r="E28" s="2615"/>
      <c r="F28" s="2615"/>
      <c r="G28" s="2616"/>
      <c r="H28" s="2617"/>
    </row>
    <row r="30" spans="1:8" x14ac:dyDescent="0.2">
      <c r="A30" s="113" t="s">
        <v>464</v>
      </c>
    </row>
    <row r="31" spans="1:8" x14ac:dyDescent="0.2">
      <c r="A31" s="113" t="s">
        <v>889</v>
      </c>
    </row>
    <row r="32" spans="1:8" x14ac:dyDescent="0.2">
      <c r="A32" s="113" t="s">
        <v>905</v>
      </c>
    </row>
    <row r="33" spans="1:1" x14ac:dyDescent="0.2">
      <c r="A33" s="2520" t="s">
        <v>1039</v>
      </c>
    </row>
  </sheetData>
  <mergeCells count="3">
    <mergeCell ref="A5:A6"/>
    <mergeCell ref="G5:G6"/>
    <mergeCell ref="H5:H6"/>
  </mergeCells>
  <pageMargins left="0.7" right="0.7" top="0.75" bottom="0.75" header="0.3" footer="0.3"/>
  <pageSetup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zoomScaleNormal="100" workbookViewId="0">
      <selection activeCell="N8" sqref="N8"/>
    </sheetView>
  </sheetViews>
  <sheetFormatPr defaultRowHeight="12.75" x14ac:dyDescent="0.2"/>
  <cols>
    <col min="1" max="1" width="20.140625" bestFit="1" customWidth="1"/>
    <col min="2" max="2" width="11.7109375" customWidth="1"/>
    <col min="3" max="8" width="13" customWidth="1"/>
    <col min="10" max="10" width="10.5703125" bestFit="1" customWidth="1"/>
    <col min="257" max="257" width="20.140625" bestFit="1" customWidth="1"/>
    <col min="258" max="258" width="11.7109375" customWidth="1"/>
    <col min="259" max="264" width="13" customWidth="1"/>
    <col min="266" max="266" width="10.5703125" bestFit="1" customWidth="1"/>
    <col min="513" max="513" width="20.140625" bestFit="1" customWidth="1"/>
    <col min="514" max="514" width="11.7109375" customWidth="1"/>
    <col min="515" max="520" width="13" customWidth="1"/>
    <col min="522" max="522" width="10.5703125" bestFit="1" customWidth="1"/>
    <col min="769" max="769" width="20.140625" bestFit="1" customWidth="1"/>
    <col min="770" max="770" width="11.7109375" customWidth="1"/>
    <col min="771" max="776" width="13" customWidth="1"/>
    <col min="778" max="778" width="10.5703125" bestFit="1" customWidth="1"/>
    <col min="1025" max="1025" width="20.140625" bestFit="1" customWidth="1"/>
    <col min="1026" max="1026" width="11.7109375" customWidth="1"/>
    <col min="1027" max="1032" width="13" customWidth="1"/>
    <col min="1034" max="1034" width="10.5703125" bestFit="1" customWidth="1"/>
    <col min="1281" max="1281" width="20.140625" bestFit="1" customWidth="1"/>
    <col min="1282" max="1282" width="11.7109375" customWidth="1"/>
    <col min="1283" max="1288" width="13" customWidth="1"/>
    <col min="1290" max="1290" width="10.5703125" bestFit="1" customWidth="1"/>
    <col min="1537" max="1537" width="20.140625" bestFit="1" customWidth="1"/>
    <col min="1538" max="1538" width="11.7109375" customWidth="1"/>
    <col min="1539" max="1544" width="13" customWidth="1"/>
    <col min="1546" max="1546" width="10.5703125" bestFit="1" customWidth="1"/>
    <col min="1793" max="1793" width="20.140625" bestFit="1" customWidth="1"/>
    <col min="1794" max="1794" width="11.7109375" customWidth="1"/>
    <col min="1795" max="1800" width="13" customWidth="1"/>
    <col min="1802" max="1802" width="10.5703125" bestFit="1" customWidth="1"/>
    <col min="2049" max="2049" width="20.140625" bestFit="1" customWidth="1"/>
    <col min="2050" max="2050" width="11.7109375" customWidth="1"/>
    <col min="2051" max="2056" width="13" customWidth="1"/>
    <col min="2058" max="2058" width="10.5703125" bestFit="1" customWidth="1"/>
    <col min="2305" max="2305" width="20.140625" bestFit="1" customWidth="1"/>
    <col min="2306" max="2306" width="11.7109375" customWidth="1"/>
    <col min="2307" max="2312" width="13" customWidth="1"/>
    <col min="2314" max="2314" width="10.5703125" bestFit="1" customWidth="1"/>
    <col min="2561" max="2561" width="20.140625" bestFit="1" customWidth="1"/>
    <col min="2562" max="2562" width="11.7109375" customWidth="1"/>
    <col min="2563" max="2568" width="13" customWidth="1"/>
    <col min="2570" max="2570" width="10.5703125" bestFit="1" customWidth="1"/>
    <col min="2817" max="2817" width="20.140625" bestFit="1" customWidth="1"/>
    <col min="2818" max="2818" width="11.7109375" customWidth="1"/>
    <col min="2819" max="2824" width="13" customWidth="1"/>
    <col min="2826" max="2826" width="10.5703125" bestFit="1" customWidth="1"/>
    <col min="3073" max="3073" width="20.140625" bestFit="1" customWidth="1"/>
    <col min="3074" max="3074" width="11.7109375" customWidth="1"/>
    <col min="3075" max="3080" width="13" customWidth="1"/>
    <col min="3082" max="3082" width="10.5703125" bestFit="1" customWidth="1"/>
    <col min="3329" max="3329" width="20.140625" bestFit="1" customWidth="1"/>
    <col min="3330" max="3330" width="11.7109375" customWidth="1"/>
    <col min="3331" max="3336" width="13" customWidth="1"/>
    <col min="3338" max="3338" width="10.5703125" bestFit="1" customWidth="1"/>
    <col min="3585" max="3585" width="20.140625" bestFit="1" customWidth="1"/>
    <col min="3586" max="3586" width="11.7109375" customWidth="1"/>
    <col min="3587" max="3592" width="13" customWidth="1"/>
    <col min="3594" max="3594" width="10.5703125" bestFit="1" customWidth="1"/>
    <col min="3841" max="3841" width="20.140625" bestFit="1" customWidth="1"/>
    <col min="3842" max="3842" width="11.7109375" customWidth="1"/>
    <col min="3843" max="3848" width="13" customWidth="1"/>
    <col min="3850" max="3850" width="10.5703125" bestFit="1" customWidth="1"/>
    <col min="4097" max="4097" width="20.140625" bestFit="1" customWidth="1"/>
    <col min="4098" max="4098" width="11.7109375" customWidth="1"/>
    <col min="4099" max="4104" width="13" customWidth="1"/>
    <col min="4106" max="4106" width="10.5703125" bestFit="1" customWidth="1"/>
    <col min="4353" max="4353" width="20.140625" bestFit="1" customWidth="1"/>
    <col min="4354" max="4354" width="11.7109375" customWidth="1"/>
    <col min="4355" max="4360" width="13" customWidth="1"/>
    <col min="4362" max="4362" width="10.5703125" bestFit="1" customWidth="1"/>
    <col min="4609" max="4609" width="20.140625" bestFit="1" customWidth="1"/>
    <col min="4610" max="4610" width="11.7109375" customWidth="1"/>
    <col min="4611" max="4616" width="13" customWidth="1"/>
    <col min="4618" max="4618" width="10.5703125" bestFit="1" customWidth="1"/>
    <col min="4865" max="4865" width="20.140625" bestFit="1" customWidth="1"/>
    <col min="4866" max="4866" width="11.7109375" customWidth="1"/>
    <col min="4867" max="4872" width="13" customWidth="1"/>
    <col min="4874" max="4874" width="10.5703125" bestFit="1" customWidth="1"/>
    <col min="5121" max="5121" width="20.140625" bestFit="1" customWidth="1"/>
    <col min="5122" max="5122" width="11.7109375" customWidth="1"/>
    <col min="5123" max="5128" width="13" customWidth="1"/>
    <col min="5130" max="5130" width="10.5703125" bestFit="1" customWidth="1"/>
    <col min="5377" max="5377" width="20.140625" bestFit="1" customWidth="1"/>
    <col min="5378" max="5378" width="11.7109375" customWidth="1"/>
    <col min="5379" max="5384" width="13" customWidth="1"/>
    <col min="5386" max="5386" width="10.5703125" bestFit="1" customWidth="1"/>
    <col min="5633" max="5633" width="20.140625" bestFit="1" customWidth="1"/>
    <col min="5634" max="5634" width="11.7109375" customWidth="1"/>
    <col min="5635" max="5640" width="13" customWidth="1"/>
    <col min="5642" max="5642" width="10.5703125" bestFit="1" customWidth="1"/>
    <col min="5889" max="5889" width="20.140625" bestFit="1" customWidth="1"/>
    <col min="5890" max="5890" width="11.7109375" customWidth="1"/>
    <col min="5891" max="5896" width="13" customWidth="1"/>
    <col min="5898" max="5898" width="10.5703125" bestFit="1" customWidth="1"/>
    <col min="6145" max="6145" width="20.140625" bestFit="1" customWidth="1"/>
    <col min="6146" max="6146" width="11.7109375" customWidth="1"/>
    <col min="6147" max="6152" width="13" customWidth="1"/>
    <col min="6154" max="6154" width="10.5703125" bestFit="1" customWidth="1"/>
    <col min="6401" max="6401" width="20.140625" bestFit="1" customWidth="1"/>
    <col min="6402" max="6402" width="11.7109375" customWidth="1"/>
    <col min="6403" max="6408" width="13" customWidth="1"/>
    <col min="6410" max="6410" width="10.5703125" bestFit="1" customWidth="1"/>
    <col min="6657" max="6657" width="20.140625" bestFit="1" customWidth="1"/>
    <col min="6658" max="6658" width="11.7109375" customWidth="1"/>
    <col min="6659" max="6664" width="13" customWidth="1"/>
    <col min="6666" max="6666" width="10.5703125" bestFit="1" customWidth="1"/>
    <col min="6913" max="6913" width="20.140625" bestFit="1" customWidth="1"/>
    <col min="6914" max="6914" width="11.7109375" customWidth="1"/>
    <col min="6915" max="6920" width="13" customWidth="1"/>
    <col min="6922" max="6922" width="10.5703125" bestFit="1" customWidth="1"/>
    <col min="7169" max="7169" width="20.140625" bestFit="1" customWidth="1"/>
    <col min="7170" max="7170" width="11.7109375" customWidth="1"/>
    <col min="7171" max="7176" width="13" customWidth="1"/>
    <col min="7178" max="7178" width="10.5703125" bestFit="1" customWidth="1"/>
    <col min="7425" max="7425" width="20.140625" bestFit="1" customWidth="1"/>
    <col min="7426" max="7426" width="11.7109375" customWidth="1"/>
    <col min="7427" max="7432" width="13" customWidth="1"/>
    <col min="7434" max="7434" width="10.5703125" bestFit="1" customWidth="1"/>
    <col min="7681" max="7681" width="20.140625" bestFit="1" customWidth="1"/>
    <col min="7682" max="7682" width="11.7109375" customWidth="1"/>
    <col min="7683" max="7688" width="13" customWidth="1"/>
    <col min="7690" max="7690" width="10.5703125" bestFit="1" customWidth="1"/>
    <col min="7937" max="7937" width="20.140625" bestFit="1" customWidth="1"/>
    <col min="7938" max="7938" width="11.7109375" customWidth="1"/>
    <col min="7939" max="7944" width="13" customWidth="1"/>
    <col min="7946" max="7946" width="10.5703125" bestFit="1" customWidth="1"/>
    <col min="8193" max="8193" width="20.140625" bestFit="1" customWidth="1"/>
    <col min="8194" max="8194" width="11.7109375" customWidth="1"/>
    <col min="8195" max="8200" width="13" customWidth="1"/>
    <col min="8202" max="8202" width="10.5703125" bestFit="1" customWidth="1"/>
    <col min="8449" max="8449" width="20.140625" bestFit="1" customWidth="1"/>
    <col min="8450" max="8450" width="11.7109375" customWidth="1"/>
    <col min="8451" max="8456" width="13" customWidth="1"/>
    <col min="8458" max="8458" width="10.5703125" bestFit="1" customWidth="1"/>
    <col min="8705" max="8705" width="20.140625" bestFit="1" customWidth="1"/>
    <col min="8706" max="8706" width="11.7109375" customWidth="1"/>
    <col min="8707" max="8712" width="13" customWidth="1"/>
    <col min="8714" max="8714" width="10.5703125" bestFit="1" customWidth="1"/>
    <col min="8961" max="8961" width="20.140625" bestFit="1" customWidth="1"/>
    <col min="8962" max="8962" width="11.7109375" customWidth="1"/>
    <col min="8963" max="8968" width="13" customWidth="1"/>
    <col min="8970" max="8970" width="10.5703125" bestFit="1" customWidth="1"/>
    <col min="9217" max="9217" width="20.140625" bestFit="1" customWidth="1"/>
    <col min="9218" max="9218" width="11.7109375" customWidth="1"/>
    <col min="9219" max="9224" width="13" customWidth="1"/>
    <col min="9226" max="9226" width="10.5703125" bestFit="1" customWidth="1"/>
    <col min="9473" max="9473" width="20.140625" bestFit="1" customWidth="1"/>
    <col min="9474" max="9474" width="11.7109375" customWidth="1"/>
    <col min="9475" max="9480" width="13" customWidth="1"/>
    <col min="9482" max="9482" width="10.5703125" bestFit="1" customWidth="1"/>
    <col min="9729" max="9729" width="20.140625" bestFit="1" customWidth="1"/>
    <col min="9730" max="9730" width="11.7109375" customWidth="1"/>
    <col min="9731" max="9736" width="13" customWidth="1"/>
    <col min="9738" max="9738" width="10.5703125" bestFit="1" customWidth="1"/>
    <col min="9985" max="9985" width="20.140625" bestFit="1" customWidth="1"/>
    <col min="9986" max="9986" width="11.7109375" customWidth="1"/>
    <col min="9987" max="9992" width="13" customWidth="1"/>
    <col min="9994" max="9994" width="10.5703125" bestFit="1" customWidth="1"/>
    <col min="10241" max="10241" width="20.140625" bestFit="1" customWidth="1"/>
    <col min="10242" max="10242" width="11.7109375" customWidth="1"/>
    <col min="10243" max="10248" width="13" customWidth="1"/>
    <col min="10250" max="10250" width="10.5703125" bestFit="1" customWidth="1"/>
    <col min="10497" max="10497" width="20.140625" bestFit="1" customWidth="1"/>
    <col min="10498" max="10498" width="11.7109375" customWidth="1"/>
    <col min="10499" max="10504" width="13" customWidth="1"/>
    <col min="10506" max="10506" width="10.5703125" bestFit="1" customWidth="1"/>
    <col min="10753" max="10753" width="20.140625" bestFit="1" customWidth="1"/>
    <col min="10754" max="10754" width="11.7109375" customWidth="1"/>
    <col min="10755" max="10760" width="13" customWidth="1"/>
    <col min="10762" max="10762" width="10.5703125" bestFit="1" customWidth="1"/>
    <col min="11009" max="11009" width="20.140625" bestFit="1" customWidth="1"/>
    <col min="11010" max="11010" width="11.7109375" customWidth="1"/>
    <col min="11011" max="11016" width="13" customWidth="1"/>
    <col min="11018" max="11018" width="10.5703125" bestFit="1" customWidth="1"/>
    <col min="11265" max="11265" width="20.140625" bestFit="1" customWidth="1"/>
    <col min="11266" max="11266" width="11.7109375" customWidth="1"/>
    <col min="11267" max="11272" width="13" customWidth="1"/>
    <col min="11274" max="11274" width="10.5703125" bestFit="1" customWidth="1"/>
    <col min="11521" max="11521" width="20.140625" bestFit="1" customWidth="1"/>
    <col min="11522" max="11522" width="11.7109375" customWidth="1"/>
    <col min="11523" max="11528" width="13" customWidth="1"/>
    <col min="11530" max="11530" width="10.5703125" bestFit="1" customWidth="1"/>
    <col min="11777" max="11777" width="20.140625" bestFit="1" customWidth="1"/>
    <col min="11778" max="11778" width="11.7109375" customWidth="1"/>
    <col min="11779" max="11784" width="13" customWidth="1"/>
    <col min="11786" max="11786" width="10.5703125" bestFit="1" customWidth="1"/>
    <col min="12033" max="12033" width="20.140625" bestFit="1" customWidth="1"/>
    <col min="12034" max="12034" width="11.7109375" customWidth="1"/>
    <col min="12035" max="12040" width="13" customWidth="1"/>
    <col min="12042" max="12042" width="10.5703125" bestFit="1" customWidth="1"/>
    <col min="12289" max="12289" width="20.140625" bestFit="1" customWidth="1"/>
    <col min="12290" max="12290" width="11.7109375" customWidth="1"/>
    <col min="12291" max="12296" width="13" customWidth="1"/>
    <col min="12298" max="12298" width="10.5703125" bestFit="1" customWidth="1"/>
    <col min="12545" max="12545" width="20.140625" bestFit="1" customWidth="1"/>
    <col min="12546" max="12546" width="11.7109375" customWidth="1"/>
    <col min="12547" max="12552" width="13" customWidth="1"/>
    <col min="12554" max="12554" width="10.5703125" bestFit="1" customWidth="1"/>
    <col min="12801" max="12801" width="20.140625" bestFit="1" customWidth="1"/>
    <col min="12802" max="12802" width="11.7109375" customWidth="1"/>
    <col min="12803" max="12808" width="13" customWidth="1"/>
    <col min="12810" max="12810" width="10.5703125" bestFit="1" customWidth="1"/>
    <col min="13057" max="13057" width="20.140625" bestFit="1" customWidth="1"/>
    <col min="13058" max="13058" width="11.7109375" customWidth="1"/>
    <col min="13059" max="13064" width="13" customWidth="1"/>
    <col min="13066" max="13066" width="10.5703125" bestFit="1" customWidth="1"/>
    <col min="13313" max="13313" width="20.140625" bestFit="1" customWidth="1"/>
    <col min="13314" max="13314" width="11.7109375" customWidth="1"/>
    <col min="13315" max="13320" width="13" customWidth="1"/>
    <col min="13322" max="13322" width="10.5703125" bestFit="1" customWidth="1"/>
    <col min="13569" max="13569" width="20.140625" bestFit="1" customWidth="1"/>
    <col min="13570" max="13570" width="11.7109375" customWidth="1"/>
    <col min="13571" max="13576" width="13" customWidth="1"/>
    <col min="13578" max="13578" width="10.5703125" bestFit="1" customWidth="1"/>
    <col min="13825" max="13825" width="20.140625" bestFit="1" customWidth="1"/>
    <col min="13826" max="13826" width="11.7109375" customWidth="1"/>
    <col min="13827" max="13832" width="13" customWidth="1"/>
    <col min="13834" max="13834" width="10.5703125" bestFit="1" customWidth="1"/>
    <col min="14081" max="14081" width="20.140625" bestFit="1" customWidth="1"/>
    <col min="14082" max="14082" width="11.7109375" customWidth="1"/>
    <col min="14083" max="14088" width="13" customWidth="1"/>
    <col min="14090" max="14090" width="10.5703125" bestFit="1" customWidth="1"/>
    <col min="14337" max="14337" width="20.140625" bestFit="1" customWidth="1"/>
    <col min="14338" max="14338" width="11.7109375" customWidth="1"/>
    <col min="14339" max="14344" width="13" customWidth="1"/>
    <col min="14346" max="14346" width="10.5703125" bestFit="1" customWidth="1"/>
    <col min="14593" max="14593" width="20.140625" bestFit="1" customWidth="1"/>
    <col min="14594" max="14594" width="11.7109375" customWidth="1"/>
    <col min="14595" max="14600" width="13" customWidth="1"/>
    <col min="14602" max="14602" width="10.5703125" bestFit="1" customWidth="1"/>
    <col min="14849" max="14849" width="20.140625" bestFit="1" customWidth="1"/>
    <col min="14850" max="14850" width="11.7109375" customWidth="1"/>
    <col min="14851" max="14856" width="13" customWidth="1"/>
    <col min="14858" max="14858" width="10.5703125" bestFit="1" customWidth="1"/>
    <col min="15105" max="15105" width="20.140625" bestFit="1" customWidth="1"/>
    <col min="15106" max="15106" width="11.7109375" customWidth="1"/>
    <col min="15107" max="15112" width="13" customWidth="1"/>
    <col min="15114" max="15114" width="10.5703125" bestFit="1" customWidth="1"/>
    <col min="15361" max="15361" width="20.140625" bestFit="1" customWidth="1"/>
    <col min="15362" max="15362" width="11.7109375" customWidth="1"/>
    <col min="15363" max="15368" width="13" customWidth="1"/>
    <col min="15370" max="15370" width="10.5703125" bestFit="1" customWidth="1"/>
    <col min="15617" max="15617" width="20.140625" bestFit="1" customWidth="1"/>
    <col min="15618" max="15618" width="11.7109375" customWidth="1"/>
    <col min="15619" max="15624" width="13" customWidth="1"/>
    <col min="15626" max="15626" width="10.5703125" bestFit="1" customWidth="1"/>
    <col min="15873" max="15873" width="20.140625" bestFit="1" customWidth="1"/>
    <col min="15874" max="15874" width="11.7109375" customWidth="1"/>
    <col min="15875" max="15880" width="13" customWidth="1"/>
    <col min="15882" max="15882" width="10.5703125" bestFit="1" customWidth="1"/>
    <col min="16129" max="16129" width="20.140625" bestFit="1" customWidth="1"/>
    <col min="16130" max="16130" width="11.7109375" customWidth="1"/>
    <col min="16131" max="16136" width="13" customWidth="1"/>
    <col min="16138" max="16138" width="10.5703125" bestFit="1" customWidth="1"/>
  </cols>
  <sheetData>
    <row r="1" spans="1:8" ht="23.25" x14ac:dyDescent="0.35">
      <c r="A1" s="2601" t="s">
        <v>393</v>
      </c>
      <c r="B1" s="2602"/>
      <c r="C1" s="2602"/>
      <c r="D1" s="2602"/>
      <c r="E1" s="2602"/>
      <c r="F1" s="2602"/>
      <c r="G1" s="2602"/>
      <c r="H1" s="2603"/>
    </row>
    <row r="2" spans="1:8" ht="23.25" x14ac:dyDescent="0.35">
      <c r="A2" s="726" t="s">
        <v>976</v>
      </c>
      <c r="B2" s="2486"/>
      <c r="C2" s="2486"/>
      <c r="D2" s="2486"/>
      <c r="E2" s="2486"/>
      <c r="F2" s="2486"/>
      <c r="G2" s="2486"/>
      <c r="H2" s="2604"/>
    </row>
    <row r="3" spans="1:8" ht="23.25" x14ac:dyDescent="0.35">
      <c r="A3" s="726" t="s">
        <v>977</v>
      </c>
      <c r="B3" s="2486"/>
      <c r="C3" s="2486"/>
      <c r="D3" s="2486"/>
      <c r="E3" s="2486"/>
      <c r="F3" s="2486"/>
      <c r="G3" s="2486"/>
      <c r="H3" s="2604"/>
    </row>
    <row r="4" spans="1:8" ht="23.25" x14ac:dyDescent="0.35">
      <c r="A4" s="726" t="s">
        <v>88</v>
      </c>
      <c r="B4" s="2486"/>
      <c r="C4" s="2486"/>
      <c r="D4" s="2486"/>
      <c r="E4" s="2486"/>
      <c r="F4" s="2486"/>
      <c r="G4" s="2486"/>
      <c r="H4" s="2604"/>
    </row>
    <row r="5" spans="1:8" x14ac:dyDescent="0.2">
      <c r="A5" s="2822" t="s">
        <v>881</v>
      </c>
      <c r="B5" s="2487" t="s">
        <v>978</v>
      </c>
      <c r="C5" s="2488"/>
      <c r="D5" s="2489"/>
      <c r="E5" s="2487" t="s">
        <v>979</v>
      </c>
      <c r="F5" s="2490"/>
      <c r="G5" s="2489"/>
      <c r="H5" s="2826" t="s">
        <v>980</v>
      </c>
    </row>
    <row r="6" spans="1:8" ht="78" x14ac:dyDescent="0.2">
      <c r="A6" s="2823"/>
      <c r="B6" s="2491" t="s">
        <v>885</v>
      </c>
      <c r="C6" s="2492" t="s">
        <v>981</v>
      </c>
      <c r="D6" s="2493" t="s">
        <v>982</v>
      </c>
      <c r="E6" s="2494" t="s">
        <v>983</v>
      </c>
      <c r="F6" s="2495" t="s">
        <v>984</v>
      </c>
      <c r="G6" s="2496" t="s">
        <v>89</v>
      </c>
      <c r="H6" s="2828"/>
    </row>
    <row r="7" spans="1:8" x14ac:dyDescent="0.2">
      <c r="A7" s="2618"/>
      <c r="B7" s="2498"/>
      <c r="C7" s="2498"/>
      <c r="D7" s="2499"/>
      <c r="E7" s="2521"/>
      <c r="F7" s="2500"/>
      <c r="G7" s="2499"/>
      <c r="H7" s="2606"/>
    </row>
    <row r="8" spans="1:8" ht="38.25" x14ac:dyDescent="0.2">
      <c r="A8" s="2619" t="s">
        <v>985</v>
      </c>
      <c r="B8" s="2501"/>
      <c r="C8" s="2501"/>
      <c r="D8" s="2502"/>
      <c r="E8" s="2522"/>
      <c r="F8" s="2507"/>
      <c r="G8" s="2504"/>
      <c r="H8" s="2620"/>
    </row>
    <row r="9" spans="1:8" x14ac:dyDescent="0.2">
      <c r="A9" s="2621"/>
      <c r="B9" s="2498"/>
      <c r="C9" s="2498"/>
      <c r="D9" s="2506"/>
      <c r="E9" s="2523"/>
      <c r="F9" s="2507"/>
      <c r="G9" s="2506"/>
      <c r="H9" s="2608"/>
    </row>
    <row r="10" spans="1:8" x14ac:dyDescent="0.2">
      <c r="A10" s="2622">
        <v>2008</v>
      </c>
      <c r="B10" s="2508">
        <v>1201.5719999999999</v>
      </c>
      <c r="C10" s="2508">
        <v>819.40200000000004</v>
      </c>
      <c r="D10" s="2509">
        <v>520.75300000000004</v>
      </c>
      <c r="E10" s="2524">
        <v>1356.9749999999999</v>
      </c>
      <c r="F10" s="2509">
        <v>10586.120999999999</v>
      </c>
      <c r="G10" s="2509">
        <v>11943.096</v>
      </c>
      <c r="H10" s="2610">
        <v>14484.823</v>
      </c>
    </row>
    <row r="11" spans="1:8" x14ac:dyDescent="0.2">
      <c r="A11" s="2622"/>
      <c r="B11" s="2508"/>
      <c r="C11" s="2508"/>
      <c r="D11" s="2509"/>
      <c r="E11" s="2524"/>
      <c r="F11" s="2509"/>
      <c r="G11" s="2509"/>
      <c r="H11" s="2610"/>
    </row>
    <row r="12" spans="1:8" x14ac:dyDescent="0.2">
      <c r="A12" s="2622">
        <v>2009</v>
      </c>
      <c r="B12" s="2508">
        <v>1418.134</v>
      </c>
      <c r="C12" s="2508">
        <v>735.67700000000002</v>
      </c>
      <c r="D12" s="2509">
        <v>468.25799999999998</v>
      </c>
      <c r="E12" s="2524">
        <v>1361.1079999999999</v>
      </c>
      <c r="F12" s="2509">
        <v>9649.4169999999995</v>
      </c>
      <c r="G12" s="2509">
        <v>11010.525</v>
      </c>
      <c r="H12" s="2610">
        <v>13632.593999999999</v>
      </c>
    </row>
    <row r="13" spans="1:8" x14ac:dyDescent="0.2">
      <c r="A13" s="2622"/>
      <c r="B13" s="2508"/>
      <c r="C13" s="2508"/>
      <c r="D13" s="2509"/>
      <c r="E13" s="2524"/>
      <c r="F13" s="2509"/>
      <c r="G13" s="2509"/>
      <c r="H13" s="2610"/>
    </row>
    <row r="14" spans="1:8" x14ac:dyDescent="0.2">
      <c r="A14" s="2622">
        <v>2010</v>
      </c>
      <c r="B14" s="2508">
        <v>1727.925</v>
      </c>
      <c r="C14" s="2508">
        <v>968.524</v>
      </c>
      <c r="D14" s="2509">
        <v>553.822</v>
      </c>
      <c r="E14" s="2524">
        <v>1424.9259999999999</v>
      </c>
      <c r="F14" s="2509">
        <v>8943.0820000000003</v>
      </c>
      <c r="G14" s="2509">
        <v>10368.008</v>
      </c>
      <c r="H14" s="2610">
        <v>13618.279</v>
      </c>
    </row>
    <row r="15" spans="1:8" x14ac:dyDescent="0.2">
      <c r="A15" s="2622"/>
      <c r="B15" s="2508"/>
      <c r="C15" s="2508"/>
      <c r="D15" s="2509"/>
      <c r="E15" s="2524" t="s">
        <v>86</v>
      </c>
      <c r="F15" s="2509"/>
      <c r="G15" s="2509"/>
      <c r="H15" s="2610"/>
    </row>
    <row r="16" spans="1:8" x14ac:dyDescent="0.2">
      <c r="A16" s="2622">
        <v>2011</v>
      </c>
      <c r="B16" s="2508">
        <v>1858.2</v>
      </c>
      <c r="C16" s="2508">
        <v>1195.626</v>
      </c>
      <c r="D16" s="2509">
        <v>525.976</v>
      </c>
      <c r="E16" s="2524">
        <v>1662.3150000000001</v>
      </c>
      <c r="F16" s="2509">
        <v>7719</v>
      </c>
      <c r="G16" s="2509">
        <v>9381.3150000000005</v>
      </c>
      <c r="H16" s="2610">
        <v>12961.117</v>
      </c>
    </row>
    <row r="17" spans="1:8" x14ac:dyDescent="0.2">
      <c r="A17" s="2623"/>
      <c r="B17" s="2511"/>
      <c r="C17" s="2511"/>
      <c r="D17" s="2512"/>
      <c r="E17" s="2525"/>
      <c r="F17" s="2513"/>
      <c r="G17" s="2512"/>
      <c r="H17" s="2624"/>
    </row>
    <row r="18" spans="1:8" x14ac:dyDescent="0.2">
      <c r="A18" s="2621"/>
      <c r="B18" s="2498"/>
      <c r="C18" s="2498"/>
      <c r="D18" s="2506"/>
      <c r="E18" s="2523"/>
      <c r="F18" s="2507"/>
      <c r="G18" s="2506"/>
      <c r="H18" s="2608"/>
    </row>
    <row r="19" spans="1:8" ht="38.25" x14ac:dyDescent="0.2">
      <c r="A19" s="2625" t="s">
        <v>986</v>
      </c>
      <c r="B19" s="2503"/>
      <c r="C19" s="2503"/>
      <c r="D19" s="2526"/>
      <c r="E19" s="2527"/>
      <c r="F19" s="2514"/>
      <c r="G19" s="2515"/>
      <c r="H19" s="2626"/>
    </row>
    <row r="20" spans="1:8" x14ac:dyDescent="0.2">
      <c r="A20" s="2621"/>
      <c r="B20" s="2498"/>
      <c r="C20" s="2498"/>
      <c r="D20" s="2506"/>
      <c r="E20" s="2523"/>
      <c r="F20" s="2507"/>
      <c r="G20" s="2506"/>
      <c r="H20" s="2608"/>
    </row>
    <row r="21" spans="1:8" x14ac:dyDescent="0.2">
      <c r="A21" s="2622">
        <v>2008</v>
      </c>
      <c r="B21" s="2516">
        <v>8.2953861431375439E-2</v>
      </c>
      <c r="C21" s="2516">
        <v>5.6569693671783217E-2</v>
      </c>
      <c r="D21" s="2517">
        <v>3.5951630199416315E-2</v>
      </c>
      <c r="E21" s="2528">
        <v>9.3682539303379816E-2</v>
      </c>
      <c r="F21" s="2518">
        <v>0.73084227539404512</v>
      </c>
      <c r="G21" s="2518">
        <v>0.824524814697425</v>
      </c>
      <c r="H21" s="2612">
        <v>1</v>
      </c>
    </row>
    <row r="22" spans="1:8" x14ac:dyDescent="0.2">
      <c r="A22" s="2622"/>
      <c r="B22" s="2498"/>
      <c r="C22" s="2498"/>
      <c r="D22" s="2506"/>
      <c r="E22" s="2523"/>
      <c r="F22" s="2507"/>
      <c r="G22" s="2506"/>
      <c r="H22" s="2608"/>
    </row>
    <row r="23" spans="1:8" x14ac:dyDescent="0.2">
      <c r="A23" s="2622">
        <v>2009</v>
      </c>
      <c r="B23" s="2516">
        <v>0.10402525007346365</v>
      </c>
      <c r="C23" s="2516">
        <v>5.3964564630913238E-2</v>
      </c>
      <c r="D23" s="2517">
        <v>3.4348415275918878E-2</v>
      </c>
      <c r="E23" s="2528">
        <v>9.9842187040852237E-2</v>
      </c>
      <c r="F23" s="2518">
        <v>0.70781958297885206</v>
      </c>
      <c r="G23" s="2518">
        <v>0.80766177001970429</v>
      </c>
      <c r="H23" s="2612">
        <v>1</v>
      </c>
    </row>
    <row r="24" spans="1:8" x14ac:dyDescent="0.2">
      <c r="A24" s="2622"/>
      <c r="B24" s="2498"/>
      <c r="C24" s="2498"/>
      <c r="D24" s="2506"/>
      <c r="E24" s="2523"/>
      <c r="F24" s="2507"/>
      <c r="G24" s="2506"/>
      <c r="H24" s="2608"/>
    </row>
    <row r="25" spans="1:8" x14ac:dyDescent="0.2">
      <c r="A25" s="2622">
        <v>2010</v>
      </c>
      <c r="B25" s="2516">
        <v>0.12688277277914484</v>
      </c>
      <c r="C25" s="2516">
        <v>7.1119412372150692E-2</v>
      </c>
      <c r="D25" s="2517">
        <v>4.0667546905155928E-2</v>
      </c>
      <c r="E25" s="2528">
        <v>0.10463333876475873</v>
      </c>
      <c r="F25" s="2518">
        <v>0.65669692917878975</v>
      </c>
      <c r="G25" s="2518">
        <v>0.76133026794354852</v>
      </c>
      <c r="H25" s="2612">
        <v>1</v>
      </c>
    </row>
    <row r="26" spans="1:8" x14ac:dyDescent="0.2">
      <c r="A26" s="2622"/>
      <c r="B26" s="2498"/>
      <c r="C26" s="2498"/>
      <c r="D26" s="2506"/>
      <c r="E26" s="2523"/>
      <c r="F26" s="2507"/>
      <c r="G26" s="2506"/>
      <c r="H26" s="2608"/>
    </row>
    <row r="27" spans="1:8" x14ac:dyDescent="0.2">
      <c r="A27" s="2622">
        <v>2011</v>
      </c>
      <c r="B27" s="2516">
        <v>0.14336727305216054</v>
      </c>
      <c r="C27" s="2516">
        <v>9.2247141970865629E-2</v>
      </c>
      <c r="D27" s="2517">
        <v>4.0581070288926484E-2</v>
      </c>
      <c r="E27" s="2528">
        <v>0.12825399230637297</v>
      </c>
      <c r="F27" s="2518">
        <v>0.59555052238167439</v>
      </c>
      <c r="G27" s="2517">
        <v>0.72380451468804741</v>
      </c>
      <c r="H27" s="2612">
        <v>1</v>
      </c>
    </row>
    <row r="28" spans="1:8" ht="13.5" thickBot="1" x14ac:dyDescent="0.25">
      <c r="A28" s="2627"/>
      <c r="B28" s="2615"/>
      <c r="C28" s="2615"/>
      <c r="D28" s="2628"/>
      <c r="E28" s="2629"/>
      <c r="F28" s="2630"/>
      <c r="G28" s="2628"/>
      <c r="H28" s="2617"/>
    </row>
    <row r="30" spans="1:8" x14ac:dyDescent="0.2">
      <c r="A30" s="2520" t="s">
        <v>987</v>
      </c>
      <c r="B30" s="2485"/>
      <c r="C30" s="2485"/>
      <c r="D30" s="2485"/>
      <c r="E30" s="2485"/>
      <c r="F30" s="2485"/>
      <c r="G30" s="2485"/>
      <c r="H30" s="2485"/>
    </row>
    <row r="31" spans="1:8" x14ac:dyDescent="0.2">
      <c r="A31" s="2520" t="s">
        <v>988</v>
      </c>
      <c r="B31" s="2485"/>
      <c r="C31" s="2485"/>
      <c r="D31" s="2485"/>
      <c r="E31" s="2485"/>
      <c r="F31" s="2485"/>
      <c r="G31" s="2485"/>
      <c r="H31" s="2485"/>
    </row>
    <row r="32" spans="1:8" x14ac:dyDescent="0.2">
      <c r="A32" s="2520" t="s">
        <v>905</v>
      </c>
      <c r="B32" s="2485"/>
      <c r="C32" s="2485"/>
      <c r="D32" s="2485"/>
      <c r="E32" s="2485"/>
      <c r="F32" s="2485"/>
      <c r="G32" s="2485"/>
      <c r="H32" s="2485"/>
    </row>
    <row r="33" spans="1:1" x14ac:dyDescent="0.2">
      <c r="A33" s="2520" t="s">
        <v>1040</v>
      </c>
    </row>
  </sheetData>
  <mergeCells count="2">
    <mergeCell ref="A5:A6"/>
    <mergeCell ref="H5:H6"/>
  </mergeCells>
  <pageMargins left="0.7" right="0.7" top="0.75" bottom="0.75" header="0.3" footer="0.3"/>
  <pageSetup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0"/>
  <sheetViews>
    <sheetView zoomScaleNormal="100" workbookViewId="0"/>
  </sheetViews>
  <sheetFormatPr defaultRowHeight="12.75" x14ac:dyDescent="0.2"/>
  <cols>
    <col min="1" max="5" width="25.7109375" style="69" customWidth="1"/>
    <col min="6" max="16384" width="9.140625" style="69"/>
  </cols>
  <sheetData>
    <row r="1" spans="1:6" ht="5.25" customHeight="1" x14ac:dyDescent="0.2">
      <c r="A1" s="66"/>
      <c r="B1" s="67"/>
      <c r="C1" s="67"/>
      <c r="D1" s="67"/>
      <c r="E1" s="68"/>
    </row>
    <row r="2" spans="1:6" s="73" customFormat="1" ht="23.25" x14ac:dyDescent="0.2">
      <c r="A2" s="70" t="s">
        <v>87</v>
      </c>
      <c r="B2" s="71"/>
      <c r="C2" s="71"/>
      <c r="D2" s="71"/>
      <c r="E2" s="72"/>
    </row>
    <row r="3" spans="1:6" s="77" customFormat="1" ht="23.25" x14ac:dyDescent="0.2">
      <c r="A3" s="74" t="s">
        <v>917</v>
      </c>
      <c r="B3" s="75"/>
      <c r="C3" s="75"/>
      <c r="D3" s="75"/>
      <c r="E3" s="76"/>
    </row>
    <row r="4" spans="1:6" ht="30.75" customHeight="1" x14ac:dyDescent="0.2">
      <c r="A4" s="78" t="s">
        <v>88</v>
      </c>
      <c r="B4" s="79"/>
      <c r="C4" s="79"/>
      <c r="D4" s="79"/>
      <c r="E4" s="80"/>
    </row>
    <row r="5" spans="1:6" ht="9.9499999999999993" customHeight="1" x14ac:dyDescent="0.2">
      <c r="A5" s="81"/>
      <c r="B5" s="82"/>
      <c r="C5" s="83"/>
      <c r="D5" s="83"/>
      <c r="E5" s="84"/>
    </row>
    <row r="6" spans="1:6" s="88" customFormat="1" ht="12.75" customHeight="1" x14ac:dyDescent="0.2">
      <c r="A6" s="85"/>
      <c r="B6" s="85" t="s">
        <v>89</v>
      </c>
      <c r="C6" s="86"/>
      <c r="D6" s="86" t="s">
        <v>90</v>
      </c>
      <c r="E6" s="87" t="s">
        <v>91</v>
      </c>
    </row>
    <row r="7" spans="1:6" s="88" customFormat="1" ht="12.75" customHeight="1" x14ac:dyDescent="0.2">
      <c r="A7" s="85" t="s">
        <v>92</v>
      </c>
      <c r="B7" s="85" t="s">
        <v>93</v>
      </c>
      <c r="C7" s="86" t="s">
        <v>94</v>
      </c>
      <c r="D7" s="86" t="s">
        <v>95</v>
      </c>
      <c r="E7" s="87" t="s">
        <v>96</v>
      </c>
    </row>
    <row r="8" spans="1:6" s="88" customFormat="1" ht="12.75" customHeight="1" x14ac:dyDescent="0.2">
      <c r="A8" s="85" t="s">
        <v>97</v>
      </c>
      <c r="B8" s="85" t="s">
        <v>98</v>
      </c>
      <c r="C8" s="86" t="s">
        <v>99</v>
      </c>
      <c r="D8" s="86" t="s">
        <v>100</v>
      </c>
      <c r="E8" s="87" t="s">
        <v>101</v>
      </c>
    </row>
    <row r="9" spans="1:6" s="92" customFormat="1" x14ac:dyDescent="0.2">
      <c r="A9" s="85"/>
      <c r="B9" s="89" t="s">
        <v>102</v>
      </c>
      <c r="C9" s="90" t="s">
        <v>102</v>
      </c>
      <c r="D9" s="90" t="s">
        <v>102</v>
      </c>
      <c r="E9" s="91" t="s">
        <v>102</v>
      </c>
    </row>
    <row r="10" spans="1:6" s="88" customFormat="1" ht="9.9499999999999993" customHeight="1" x14ac:dyDescent="0.2">
      <c r="A10" s="93"/>
      <c r="B10" s="94"/>
      <c r="C10" s="94"/>
      <c r="D10" s="95"/>
      <c r="E10" s="96"/>
      <c r="F10" s="69"/>
    </row>
    <row r="11" spans="1:6" ht="9.9499999999999993" customHeight="1" x14ac:dyDescent="0.2">
      <c r="A11" s="97"/>
      <c r="B11" s="98"/>
      <c r="C11" s="98"/>
      <c r="D11" s="98"/>
      <c r="E11" s="99"/>
    </row>
    <row r="12" spans="1:6" s="88" customFormat="1" ht="18" customHeight="1" x14ac:dyDescent="0.2">
      <c r="A12" s="100">
        <v>1980</v>
      </c>
      <c r="B12" s="101">
        <v>71</v>
      </c>
      <c r="C12" s="101">
        <v>37</v>
      </c>
      <c r="D12" s="101">
        <v>20</v>
      </c>
      <c r="E12" s="102">
        <v>14</v>
      </c>
    </row>
    <row r="13" spans="1:6" s="88" customFormat="1" ht="10.5" customHeight="1" x14ac:dyDescent="0.2">
      <c r="A13" s="103"/>
      <c r="B13" s="104"/>
      <c r="C13" s="104"/>
      <c r="D13" s="104"/>
      <c r="E13" s="105"/>
    </row>
    <row r="14" spans="1:6" s="88" customFormat="1" ht="18" customHeight="1" x14ac:dyDescent="0.2">
      <c r="A14" s="103">
        <v>1985</v>
      </c>
      <c r="B14" s="104">
        <v>82</v>
      </c>
      <c r="C14" s="104">
        <v>170</v>
      </c>
      <c r="D14" s="104">
        <v>33</v>
      </c>
      <c r="E14" s="105">
        <v>-121</v>
      </c>
    </row>
    <row r="15" spans="1:6" s="88" customFormat="1" ht="10.5" customHeight="1" x14ac:dyDescent="0.2">
      <c r="A15" s="103"/>
      <c r="B15" s="104"/>
      <c r="C15" s="104"/>
      <c r="D15" s="104"/>
      <c r="E15" s="105"/>
    </row>
    <row r="16" spans="1:6" s="88" customFormat="1" ht="18" customHeight="1" x14ac:dyDescent="0.2">
      <c r="A16" s="103">
        <v>1990</v>
      </c>
      <c r="B16" s="104">
        <v>659</v>
      </c>
      <c r="C16" s="104">
        <v>369</v>
      </c>
      <c r="D16" s="104">
        <v>63</v>
      </c>
      <c r="E16" s="105">
        <v>227</v>
      </c>
    </row>
    <row r="17" spans="1:5" s="88" customFormat="1" ht="10.5" customHeight="1" x14ac:dyDescent="0.2">
      <c r="A17" s="103"/>
      <c r="B17" s="104"/>
      <c r="C17" s="104"/>
      <c r="D17" s="104"/>
      <c r="E17" s="105"/>
    </row>
    <row r="18" spans="1:5" s="88" customFormat="1" ht="18" customHeight="1" x14ac:dyDescent="0.2">
      <c r="A18" s="103">
        <v>1995</v>
      </c>
      <c r="B18" s="104">
        <v>838</v>
      </c>
      <c r="C18" s="104">
        <v>761</v>
      </c>
      <c r="D18" s="104">
        <v>138</v>
      </c>
      <c r="E18" s="105">
        <v>-61</v>
      </c>
    </row>
    <row r="19" spans="1:5" s="88" customFormat="1" ht="18" customHeight="1" x14ac:dyDescent="0.2">
      <c r="A19" s="100">
        <v>1996</v>
      </c>
      <c r="B19" s="104">
        <v>1146</v>
      </c>
      <c r="C19" s="104">
        <v>790</v>
      </c>
      <c r="D19" s="104">
        <v>150</v>
      </c>
      <c r="E19" s="105">
        <v>206</v>
      </c>
    </row>
    <row r="20" spans="1:5" s="88" customFormat="1" ht="18" customHeight="1" x14ac:dyDescent="0.2">
      <c r="A20" s="100">
        <v>1997</v>
      </c>
      <c r="B20" s="104">
        <v>1067</v>
      </c>
      <c r="C20" s="104">
        <v>823</v>
      </c>
      <c r="D20" s="104">
        <v>155</v>
      </c>
      <c r="E20" s="105">
        <v>89</v>
      </c>
    </row>
    <row r="21" spans="1:5" s="88" customFormat="1" ht="18" customHeight="1" x14ac:dyDescent="0.2">
      <c r="A21" s="100">
        <v>1998</v>
      </c>
      <c r="B21" s="104">
        <v>966</v>
      </c>
      <c r="C21" s="104">
        <v>847</v>
      </c>
      <c r="D21" s="104">
        <v>158</v>
      </c>
      <c r="E21" s="105">
        <v>-39</v>
      </c>
    </row>
    <row r="22" spans="1:5" s="88" customFormat="1" ht="18" customHeight="1" x14ac:dyDescent="0.2">
      <c r="A22" s="100">
        <v>1999</v>
      </c>
      <c r="B22" s="104">
        <v>902</v>
      </c>
      <c r="C22" s="104">
        <v>901</v>
      </c>
      <c r="D22" s="104">
        <v>161</v>
      </c>
      <c r="E22" s="105">
        <v>-160</v>
      </c>
    </row>
    <row r="23" spans="1:5" s="88" customFormat="1" ht="18" customHeight="1" x14ac:dyDescent="0.2">
      <c r="A23" s="100">
        <v>2000</v>
      </c>
      <c r="B23" s="104">
        <v>807</v>
      </c>
      <c r="C23" s="104">
        <v>902</v>
      </c>
      <c r="D23" s="104">
        <v>167</v>
      </c>
      <c r="E23" s="105">
        <v>-262</v>
      </c>
    </row>
    <row r="24" spans="1:5" s="88" customFormat="1" ht="18" customHeight="1" x14ac:dyDescent="0.2">
      <c r="A24" s="100">
        <v>2001</v>
      </c>
      <c r="B24" s="104">
        <v>821</v>
      </c>
      <c r="C24" s="104">
        <v>1042</v>
      </c>
      <c r="D24" s="104">
        <v>184</v>
      </c>
      <c r="E24" s="105">
        <v>-405</v>
      </c>
    </row>
    <row r="25" spans="1:5" s="88" customFormat="1" ht="18" customHeight="1" x14ac:dyDescent="0.2">
      <c r="A25" s="100">
        <v>2002</v>
      </c>
      <c r="B25" s="104">
        <v>787</v>
      </c>
      <c r="C25" s="104">
        <v>1537</v>
      </c>
      <c r="D25" s="104">
        <v>225</v>
      </c>
      <c r="E25" s="105">
        <v>-975</v>
      </c>
    </row>
    <row r="26" spans="1:5" s="88" customFormat="1" ht="18" customHeight="1" x14ac:dyDescent="0.2">
      <c r="A26" s="100">
        <v>2003</v>
      </c>
      <c r="B26" s="104">
        <v>948</v>
      </c>
      <c r="C26" s="104">
        <v>2488</v>
      </c>
      <c r="D26" s="104">
        <v>290</v>
      </c>
      <c r="E26" s="105">
        <v>-1830</v>
      </c>
    </row>
    <row r="27" spans="1:5" s="88" customFormat="1" ht="18" customHeight="1" x14ac:dyDescent="0.2">
      <c r="A27" s="100">
        <v>2004</v>
      </c>
      <c r="B27" s="104">
        <v>1458</v>
      </c>
      <c r="C27" s="104">
        <v>3006</v>
      </c>
      <c r="D27" s="104">
        <v>288</v>
      </c>
      <c r="E27" s="105">
        <v>-1836</v>
      </c>
    </row>
    <row r="28" spans="1:5" s="88" customFormat="1" ht="18" customHeight="1" x14ac:dyDescent="0.2">
      <c r="A28" s="100">
        <v>2005</v>
      </c>
      <c r="B28" s="104">
        <v>1451</v>
      </c>
      <c r="C28" s="104">
        <v>3685</v>
      </c>
      <c r="D28" s="104">
        <v>342</v>
      </c>
      <c r="E28" s="105">
        <v>-2576</v>
      </c>
    </row>
    <row r="29" spans="1:5" s="88" customFormat="1" ht="18" customHeight="1" x14ac:dyDescent="0.2">
      <c r="A29" s="100">
        <v>2006</v>
      </c>
      <c r="B29" s="104">
        <v>1442</v>
      </c>
      <c r="C29" s="104">
        <v>4082</v>
      </c>
      <c r="D29" s="104">
        <v>405</v>
      </c>
      <c r="E29" s="105">
        <v>-3045</v>
      </c>
    </row>
    <row r="30" spans="1:5" s="88" customFormat="1" ht="18" customHeight="1" x14ac:dyDescent="0.2">
      <c r="A30" s="100">
        <v>2007</v>
      </c>
      <c r="B30" s="104">
        <v>1476</v>
      </c>
      <c r="C30" s="104">
        <v>4266</v>
      </c>
      <c r="D30" s="104">
        <v>378</v>
      </c>
      <c r="E30" s="105">
        <v>-3168</v>
      </c>
    </row>
    <row r="31" spans="1:5" s="88" customFormat="1" ht="18" customHeight="1" x14ac:dyDescent="0.2">
      <c r="A31" s="100">
        <v>2008</v>
      </c>
      <c r="B31" s="104">
        <v>1340</v>
      </c>
      <c r="C31" s="104">
        <v>4292</v>
      </c>
      <c r="D31" s="104">
        <v>400</v>
      </c>
      <c r="E31" s="105">
        <f>B31-C31-D31</f>
        <v>-3352</v>
      </c>
    </row>
    <row r="32" spans="1:5" s="88" customFormat="1" ht="18" customHeight="1" x14ac:dyDescent="0.2">
      <c r="A32" s="100">
        <v>2009</v>
      </c>
      <c r="B32" s="104">
        <v>1822</v>
      </c>
      <c r="C32" s="104">
        <v>4478</v>
      </c>
      <c r="D32" s="104">
        <v>417</v>
      </c>
      <c r="E32" s="105">
        <f>B32-C32-D32</f>
        <v>-3073</v>
      </c>
    </row>
    <row r="33" spans="1:5" s="88" customFormat="1" ht="18" customHeight="1" x14ac:dyDescent="0.2">
      <c r="A33" s="100">
        <v>2010</v>
      </c>
      <c r="B33" s="104">
        <v>2231</v>
      </c>
      <c r="C33" s="104">
        <v>5467</v>
      </c>
      <c r="D33" s="104">
        <v>449</v>
      </c>
      <c r="E33" s="105">
        <f>B33-C33-D33</f>
        <v>-3685</v>
      </c>
    </row>
    <row r="34" spans="1:5" s="88" customFormat="1" ht="18" customHeight="1" x14ac:dyDescent="0.2">
      <c r="A34" s="100">
        <v>2011</v>
      </c>
      <c r="B34" s="104">
        <v>2072</v>
      </c>
      <c r="C34" s="104">
        <v>5340</v>
      </c>
      <c r="D34" s="104">
        <v>424</v>
      </c>
      <c r="E34" s="105">
        <f>B34-C34-D34</f>
        <v>-3692</v>
      </c>
    </row>
    <row r="35" spans="1:5" s="88" customFormat="1" ht="18" customHeight="1" x14ac:dyDescent="0.2">
      <c r="A35" s="100">
        <v>2012</v>
      </c>
      <c r="B35" s="104">
        <v>2642</v>
      </c>
      <c r="C35" s="104">
        <v>5384</v>
      </c>
      <c r="D35" s="104">
        <v>443</v>
      </c>
      <c r="E35" s="105">
        <f>B35-C35-D35</f>
        <v>-3185</v>
      </c>
    </row>
    <row r="36" spans="1:5" ht="5.0999999999999996" customHeight="1" x14ac:dyDescent="0.2">
      <c r="A36" s="106"/>
      <c r="B36" s="107"/>
      <c r="C36" s="107"/>
      <c r="D36" s="107"/>
      <c r="E36" s="108"/>
    </row>
    <row r="37" spans="1:5" ht="5.0999999999999996" customHeight="1" x14ac:dyDescent="0.2">
      <c r="A37" s="109"/>
      <c r="B37" s="110"/>
      <c r="C37" s="110"/>
      <c r="D37" s="110"/>
      <c r="E37" s="110"/>
    </row>
    <row r="38" spans="1:5" s="88" customFormat="1" ht="9.9499999999999993" customHeight="1" x14ac:dyDescent="0.2">
      <c r="A38" s="111" t="s">
        <v>918</v>
      </c>
      <c r="B38" s="112"/>
      <c r="C38" s="112"/>
      <c r="D38" s="112"/>
      <c r="E38" s="112"/>
    </row>
    <row r="39" spans="1:5" s="88" customFormat="1" ht="9.9499999999999993" customHeight="1" x14ac:dyDescent="0.2">
      <c r="A39" s="111" t="s">
        <v>104</v>
      </c>
      <c r="B39" s="112"/>
      <c r="C39" s="112"/>
      <c r="D39" s="112"/>
      <c r="E39" s="112"/>
    </row>
    <row r="40" spans="1:5" ht="9.9499999999999993" customHeight="1" x14ac:dyDescent="0.2">
      <c r="A40" s="113" t="s">
        <v>810</v>
      </c>
    </row>
  </sheetData>
  <pageMargins left="0.7" right="0.7" top="0.75" bottom="0.75" header="0.3" footer="0.3"/>
  <pageSetup scale="8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598"/>
  <sheetViews>
    <sheetView workbookViewId="0"/>
  </sheetViews>
  <sheetFormatPr defaultRowHeight="12.75" x14ac:dyDescent="0.2"/>
  <cols>
    <col min="1" max="1" width="2.7109375" style="12" customWidth="1"/>
    <col min="2" max="3" width="3.7109375" style="12" customWidth="1"/>
    <col min="4" max="4" width="34.85546875" style="12" customWidth="1"/>
    <col min="5" max="5" width="9.7109375" style="12" customWidth="1"/>
    <col min="6" max="6" width="2.7109375" style="12" customWidth="1"/>
    <col min="7" max="7" width="8.7109375" style="12" customWidth="1"/>
    <col min="8" max="9" width="4.7109375" style="12" customWidth="1"/>
    <col min="10" max="10" width="8.7109375" style="12" customWidth="1"/>
    <col min="11" max="11" width="5.7109375" style="12" customWidth="1"/>
    <col min="12" max="12" width="9.7109375" style="12" customWidth="1"/>
    <col min="13" max="14" width="4.7109375" style="12" customWidth="1"/>
    <col min="15" max="15" width="13.7109375" style="12" customWidth="1"/>
    <col min="16" max="16" width="11.7109375" style="12" customWidth="1"/>
    <col min="17" max="17" width="3.42578125" style="12" customWidth="1"/>
    <col min="18" max="18" width="9.140625" style="12"/>
    <col min="19" max="19" width="31.42578125" style="12" bestFit="1" customWidth="1"/>
    <col min="20" max="20" width="14.7109375" style="12" bestFit="1" customWidth="1"/>
    <col min="21" max="21" width="13.7109375" style="12" bestFit="1" customWidth="1"/>
    <col min="22" max="22" width="11.85546875" style="12" bestFit="1" customWidth="1"/>
    <col min="23" max="23" width="12" style="12" bestFit="1" customWidth="1"/>
    <col min="24" max="24" width="9.140625" style="12"/>
    <col min="25" max="25" width="11" style="12" bestFit="1" customWidth="1"/>
    <col min="26" max="26" width="10" style="12" bestFit="1" customWidth="1"/>
    <col min="27" max="28" width="11" style="12" bestFit="1" customWidth="1"/>
    <col min="29" max="16384" width="9.140625" style="12"/>
  </cols>
  <sheetData>
    <row r="1" spans="1:22" x14ac:dyDescent="0.2">
      <c r="A1" s="665"/>
      <c r="B1" s="666"/>
      <c r="C1" s="666"/>
      <c r="D1" s="666"/>
      <c r="E1" s="666"/>
      <c r="F1" s="666"/>
      <c r="G1" s="666"/>
      <c r="H1" s="666"/>
      <c r="I1" s="666"/>
      <c r="J1" s="666"/>
      <c r="K1" s="666"/>
      <c r="L1" s="666"/>
      <c r="M1" s="666"/>
      <c r="N1" s="666"/>
      <c r="O1" s="666"/>
      <c r="P1" s="666"/>
      <c r="Q1" s="776"/>
    </row>
    <row r="2" spans="1:22" s="16" customFormat="1" ht="23.25" x14ac:dyDescent="0.35">
      <c r="A2" s="1129" t="s">
        <v>394</v>
      </c>
      <c r="B2" s="14"/>
      <c r="C2" s="727"/>
      <c r="D2" s="14"/>
      <c r="E2" s="727"/>
      <c r="F2" s="727"/>
      <c r="G2" s="727"/>
      <c r="H2" s="727"/>
      <c r="I2" s="727"/>
      <c r="J2" s="727"/>
      <c r="K2" s="727"/>
      <c r="L2" s="727"/>
      <c r="M2" s="727"/>
      <c r="N2" s="727"/>
      <c r="O2" s="727"/>
      <c r="P2" s="545"/>
      <c r="Q2" s="834"/>
      <c r="V2" s="12"/>
    </row>
    <row r="3" spans="1:22" ht="20.25" x14ac:dyDescent="0.3">
      <c r="A3" s="1130" t="s">
        <v>943</v>
      </c>
      <c r="B3" s="14"/>
      <c r="C3" s="727"/>
      <c r="D3" s="547"/>
      <c r="E3" s="727"/>
      <c r="F3" s="727"/>
      <c r="G3" s="727"/>
      <c r="H3" s="727"/>
      <c r="I3" s="727"/>
      <c r="J3" s="727"/>
      <c r="K3" s="727"/>
      <c r="L3" s="727"/>
      <c r="M3" s="727"/>
      <c r="N3" s="727"/>
      <c r="O3" s="727"/>
      <c r="P3" s="545"/>
      <c r="Q3" s="834"/>
    </row>
    <row r="4" spans="1:22" ht="20.25" x14ac:dyDescent="0.3">
      <c r="A4" s="1130" t="s">
        <v>88</v>
      </c>
      <c r="B4" s="14"/>
      <c r="C4" s="727"/>
      <c r="D4" s="547"/>
      <c r="E4" s="727"/>
      <c r="F4" s="727"/>
      <c r="G4" s="727"/>
      <c r="H4" s="727"/>
      <c r="I4" s="727"/>
      <c r="J4" s="727"/>
      <c r="K4" s="727"/>
      <c r="L4" s="727"/>
      <c r="M4" s="727"/>
      <c r="N4" s="727"/>
      <c r="O4" s="727"/>
      <c r="P4" s="545"/>
      <c r="Q4" s="834"/>
    </row>
    <row r="5" spans="1:22" ht="20.25" x14ac:dyDescent="0.3">
      <c r="A5" s="1130"/>
      <c r="B5" s="14"/>
      <c r="C5" s="727"/>
      <c r="D5" s="547"/>
      <c r="E5" s="727"/>
      <c r="F5" s="727"/>
      <c r="G5" s="727"/>
      <c r="H5" s="727"/>
      <c r="I5" s="727"/>
      <c r="J5" s="727"/>
      <c r="K5" s="727"/>
      <c r="L5" s="727"/>
      <c r="M5" s="727"/>
      <c r="N5" s="727"/>
      <c r="O5" s="727"/>
      <c r="P5" s="727"/>
      <c r="Q5" s="834"/>
    </row>
    <row r="6" spans="1:22" s="43" customFormat="1" x14ac:dyDescent="0.2">
      <c r="A6" s="177"/>
      <c r="B6" s="178"/>
      <c r="C6" s="731"/>
      <c r="D6" s="731"/>
      <c r="E6" s="2829" t="s">
        <v>395</v>
      </c>
      <c r="F6" s="2830"/>
      <c r="G6" s="2830"/>
      <c r="H6" s="2830"/>
      <c r="I6" s="182"/>
      <c r="J6" s="178"/>
      <c r="K6" s="178"/>
      <c r="L6" s="178"/>
      <c r="M6" s="603"/>
      <c r="N6" s="182"/>
      <c r="O6" s="781"/>
      <c r="P6" s="781"/>
      <c r="Q6" s="782"/>
      <c r="V6" s="12"/>
    </row>
    <row r="7" spans="1:22" s="43" customFormat="1" x14ac:dyDescent="0.2">
      <c r="A7" s="554" t="s">
        <v>242</v>
      </c>
      <c r="B7" s="265"/>
      <c r="C7" s="265"/>
      <c r="D7" s="265"/>
      <c r="E7" s="2831"/>
      <c r="F7" s="2770"/>
      <c r="G7" s="2770"/>
      <c r="H7" s="2770"/>
      <c r="I7" s="2762" t="s">
        <v>396</v>
      </c>
      <c r="J7" s="2770"/>
      <c r="K7" s="2770"/>
      <c r="L7" s="2770"/>
      <c r="M7" s="2834"/>
      <c r="N7" s="2762" t="s">
        <v>397</v>
      </c>
      <c r="O7" s="2770"/>
      <c r="P7" s="2770"/>
      <c r="Q7" s="676"/>
      <c r="V7" s="12"/>
    </row>
    <row r="8" spans="1:22" s="38" customFormat="1" x14ac:dyDescent="0.2">
      <c r="A8" s="787"/>
      <c r="B8" s="1131"/>
      <c r="C8" s="747"/>
      <c r="D8" s="747"/>
      <c r="E8" s="2832"/>
      <c r="F8" s="2833"/>
      <c r="G8" s="2833"/>
      <c r="H8" s="2833"/>
      <c r="I8" s="2775" t="s">
        <v>273</v>
      </c>
      <c r="J8" s="2835"/>
      <c r="K8" s="2835"/>
      <c r="L8" s="2835"/>
      <c r="M8" s="2776"/>
      <c r="N8" s="1132"/>
      <c r="O8" s="198"/>
      <c r="P8" s="198"/>
      <c r="Q8" s="1133"/>
    </row>
    <row r="9" spans="1:22" x14ac:dyDescent="0.2">
      <c r="A9" s="790"/>
      <c r="B9" s="205"/>
      <c r="C9" s="563"/>
      <c r="D9" s="201"/>
      <c r="E9" s="2338"/>
      <c r="F9" s="2339"/>
      <c r="G9" s="2339"/>
      <c r="H9" s="2339"/>
      <c r="I9" s="2340"/>
      <c r="J9" s="2339"/>
      <c r="K9" s="2339"/>
      <c r="L9" s="2341"/>
      <c r="M9" s="2341"/>
      <c r="N9" s="1134"/>
      <c r="O9" s="205"/>
      <c r="P9" s="205"/>
      <c r="Q9" s="1135"/>
    </row>
    <row r="10" spans="1:22" s="43" customFormat="1" x14ac:dyDescent="0.2">
      <c r="A10" s="901"/>
      <c r="B10" s="2220" t="s">
        <v>244</v>
      </c>
      <c r="C10" s="566"/>
      <c r="D10" s="567"/>
      <c r="E10" s="2342">
        <v>2207</v>
      </c>
      <c r="F10" s="2343"/>
      <c r="G10" s="2344">
        <f>E10/$E$33</f>
        <v>8.6187370640840394E-2</v>
      </c>
      <c r="H10" s="2344"/>
      <c r="I10" s="2345"/>
      <c r="J10" s="2342">
        <v>564.16800000000001</v>
      </c>
      <c r="K10" s="2343"/>
      <c r="L10" s="2344">
        <f>J10/$J$33</f>
        <v>1.6897554606652366E-2</v>
      </c>
      <c r="M10" s="2346"/>
      <c r="N10" s="690"/>
      <c r="O10" s="45">
        <v>35635156</v>
      </c>
      <c r="P10" s="492">
        <f>O10/$O$33</f>
        <v>1.7198434362934362E-2</v>
      </c>
      <c r="Q10" s="1136"/>
    </row>
    <row r="11" spans="1:22" s="43" customFormat="1" ht="13.5" customHeight="1" x14ac:dyDescent="0.2">
      <c r="A11" s="901"/>
      <c r="B11" s="2220" t="s">
        <v>245</v>
      </c>
      <c r="C11" s="566"/>
      <c r="D11" s="567"/>
      <c r="E11" s="2347">
        <f>SUM(E12:E20)</f>
        <v>6261</v>
      </c>
      <c r="F11" s="2343"/>
      <c r="G11" s="2344">
        <f>E11/$E$33</f>
        <v>0.24450345608622642</v>
      </c>
      <c r="H11" s="2344"/>
      <c r="I11" s="2345"/>
      <c r="J11" s="2347">
        <f>SUM(J12:J20)</f>
        <v>14931.269000000002</v>
      </c>
      <c r="K11" s="2343"/>
      <c r="L11" s="2344">
        <v>0.44800000000000001</v>
      </c>
      <c r="M11" s="2346"/>
      <c r="N11" s="690"/>
      <c r="O11" s="50">
        <f>SUM(O12:O20)</f>
        <v>954559356</v>
      </c>
      <c r="P11" s="492">
        <f>O11/$O$33</f>
        <v>0.46069466988416991</v>
      </c>
      <c r="Q11" s="1136"/>
    </row>
    <row r="12" spans="1:22" s="1143" customFormat="1" x14ac:dyDescent="0.2">
      <c r="A12" s="901"/>
      <c r="B12" s="566"/>
      <c r="C12" s="574" t="s">
        <v>398</v>
      </c>
      <c r="D12" s="578"/>
      <c r="E12" s="2348">
        <v>580</v>
      </c>
      <c r="F12" s="2349"/>
      <c r="G12" s="2350">
        <f>+E12/E$33</f>
        <v>2.2650056625141562E-2</v>
      </c>
      <c r="H12" s="2350"/>
      <c r="I12" s="2351"/>
      <c r="J12" s="2348">
        <v>1946</v>
      </c>
      <c r="K12" s="2349"/>
      <c r="L12" s="2350">
        <f>+J12/J$33</f>
        <v>5.8285193886476197E-2</v>
      </c>
      <c r="M12" s="2352"/>
      <c r="N12" s="1141"/>
      <c r="O12" s="1137">
        <v>120525374</v>
      </c>
      <c r="P12" s="1139">
        <f>+O12/O$33</f>
        <v>5.8168616795366793E-2</v>
      </c>
      <c r="Q12" s="1142"/>
    </row>
    <row r="13" spans="1:22" s="1143" customFormat="1" x14ac:dyDescent="0.2">
      <c r="A13" s="901"/>
      <c r="B13" s="566"/>
      <c r="C13" s="574" t="s">
        <v>247</v>
      </c>
      <c r="D13" s="578"/>
      <c r="E13" s="2353">
        <v>1020</v>
      </c>
      <c r="F13" s="2349"/>
      <c r="G13" s="2350">
        <f t="shared" ref="G13:G20" si="0">+E13/E$33</f>
        <v>3.9832858202835164E-2</v>
      </c>
      <c r="H13" s="2350"/>
      <c r="I13" s="2351"/>
      <c r="J13" s="2353">
        <v>564.14800000000002</v>
      </c>
      <c r="K13" s="2349"/>
      <c r="L13" s="2350">
        <f t="shared" ref="L13:L20" si="1">+J13/J$33</f>
        <v>1.6896955581021469E-2</v>
      </c>
      <c r="M13" s="2352"/>
      <c r="N13" s="1141"/>
      <c r="O13" s="1144">
        <v>40413732</v>
      </c>
      <c r="P13" s="1139">
        <f t="shared" ref="P13:P24" si="2">+O13/O$33</f>
        <v>1.9504696911196912E-2</v>
      </c>
      <c r="Q13" s="1142"/>
    </row>
    <row r="14" spans="1:22" s="1143" customFormat="1" x14ac:dyDescent="0.2">
      <c r="A14" s="901"/>
      <c r="B14" s="566"/>
      <c r="C14" s="574" t="s">
        <v>873</v>
      </c>
      <c r="D14" s="578"/>
      <c r="E14" s="2353">
        <v>620</v>
      </c>
      <c r="F14" s="2349"/>
      <c r="G14" s="2350">
        <f t="shared" si="0"/>
        <v>2.4212129495840982E-2</v>
      </c>
      <c r="H14" s="2350"/>
      <c r="I14" s="2351"/>
      <c r="J14" s="2353">
        <v>1217.8699999999999</v>
      </c>
      <c r="K14" s="2349"/>
      <c r="L14" s="2350">
        <f t="shared" si="1"/>
        <v>3.6476767255150443E-2</v>
      </c>
      <c r="M14" s="2352"/>
      <c r="N14" s="1141"/>
      <c r="O14" s="1144">
        <v>66788589</v>
      </c>
      <c r="P14" s="1139">
        <f t="shared" si="2"/>
        <v>3.2233875000000002E-2</v>
      </c>
      <c r="Q14" s="1142"/>
    </row>
    <row r="15" spans="1:22" s="1143" customFormat="1" x14ac:dyDescent="0.2">
      <c r="A15" s="901"/>
      <c r="B15" s="566"/>
      <c r="C15" s="574" t="s">
        <v>338</v>
      </c>
      <c r="D15" s="578"/>
      <c r="E15" s="2353">
        <v>745</v>
      </c>
      <c r="F15" s="2349"/>
      <c r="G15" s="2350">
        <f t="shared" si="0"/>
        <v>2.9093607216776663E-2</v>
      </c>
      <c r="H15" s="2350"/>
      <c r="I15" s="2351"/>
      <c r="J15" s="2353">
        <v>1794.1079999999999</v>
      </c>
      <c r="K15" s="2349"/>
      <c r="L15" s="2350">
        <f t="shared" si="1"/>
        <v>5.3735833830050379E-2</v>
      </c>
      <c r="M15" s="2352"/>
      <c r="N15" s="1141"/>
      <c r="O15" s="1144">
        <v>120063423</v>
      </c>
      <c r="P15" s="1139">
        <f t="shared" si="2"/>
        <v>5.7945667471042468E-2</v>
      </c>
      <c r="Q15" s="1142"/>
    </row>
    <row r="16" spans="1:22" s="1143" customFormat="1" x14ac:dyDescent="0.2">
      <c r="A16" s="901"/>
      <c r="B16" s="566"/>
      <c r="C16" s="574" t="s">
        <v>250</v>
      </c>
      <c r="D16" s="578"/>
      <c r="E16" s="2353">
        <v>258</v>
      </c>
      <c r="F16" s="2349"/>
      <c r="G16" s="2350">
        <f t="shared" si="0"/>
        <v>1.0075370016011246E-2</v>
      </c>
      <c r="H16" s="2350"/>
      <c r="I16" s="2351"/>
      <c r="J16" s="2353">
        <v>1867.711</v>
      </c>
      <c r="K16" s="2349"/>
      <c r="L16" s="2350">
        <f t="shared" si="1"/>
        <v>5.5940338005603468E-2</v>
      </c>
      <c r="M16" s="2352"/>
      <c r="N16" s="1141"/>
      <c r="O16" s="1144">
        <v>145409943</v>
      </c>
      <c r="P16" s="1139">
        <f t="shared" si="2"/>
        <v>7.0178543918918923E-2</v>
      </c>
      <c r="Q16" s="1142"/>
    </row>
    <row r="17" spans="1:17" s="1143" customFormat="1" x14ac:dyDescent="0.2">
      <c r="A17" s="901"/>
      <c r="B17" s="566"/>
      <c r="C17" s="574" t="s">
        <v>399</v>
      </c>
      <c r="D17" s="578"/>
      <c r="E17" s="2353">
        <v>236</v>
      </c>
      <c r="F17" s="2349"/>
      <c r="G17" s="2350">
        <f t="shared" si="0"/>
        <v>9.2162299371265667E-3</v>
      </c>
      <c r="H17" s="2350"/>
      <c r="I17" s="2351"/>
      <c r="J17" s="2353">
        <v>558.11699999999996</v>
      </c>
      <c r="K17" s="2349"/>
      <c r="L17" s="2350">
        <f t="shared" si="1"/>
        <v>1.6716319402023862E-2</v>
      </c>
      <c r="M17" s="2352"/>
      <c r="N17" s="1141"/>
      <c r="O17" s="1144">
        <v>35283362</v>
      </c>
      <c r="P17" s="1139">
        <f t="shared" si="2"/>
        <v>1.7028649613899615E-2</v>
      </c>
      <c r="Q17" s="1142"/>
    </row>
    <row r="18" spans="1:17" s="1143" customFormat="1" x14ac:dyDescent="0.2">
      <c r="A18" s="901"/>
      <c r="B18" s="566"/>
      <c r="C18" s="574" t="s">
        <v>251</v>
      </c>
      <c r="D18" s="578"/>
      <c r="E18" s="2353">
        <v>355</v>
      </c>
      <c r="F18" s="2349"/>
      <c r="G18" s="2350">
        <f t="shared" si="0"/>
        <v>1.3863396727457336E-2</v>
      </c>
      <c r="H18" s="2350"/>
      <c r="I18" s="2351"/>
      <c r="J18" s="2353">
        <v>486.27499999999998</v>
      </c>
      <c r="K18" s="2349"/>
      <c r="L18" s="2350">
        <f t="shared" si="1"/>
        <v>1.4564559433271434E-2</v>
      </c>
      <c r="M18" s="2352"/>
      <c r="N18" s="1141"/>
      <c r="O18" s="1144">
        <v>50282778</v>
      </c>
      <c r="P18" s="1139">
        <f t="shared" si="2"/>
        <v>2.4267750000000001E-2</v>
      </c>
      <c r="Q18" s="1142"/>
    </row>
    <row r="19" spans="1:17" s="1143" customFormat="1" x14ac:dyDescent="0.2">
      <c r="A19" s="901"/>
      <c r="B19" s="566"/>
      <c r="C19" s="574" t="s">
        <v>252</v>
      </c>
      <c r="D19" s="578"/>
      <c r="E19" s="2353">
        <v>305</v>
      </c>
      <c r="F19" s="2349"/>
      <c r="G19" s="2350">
        <f t="shared" si="0"/>
        <v>1.1910805639083063E-2</v>
      </c>
      <c r="H19" s="2350"/>
      <c r="I19" s="2351"/>
      <c r="J19" s="2353">
        <v>330.209</v>
      </c>
      <c r="K19" s="2349"/>
      <c r="L19" s="2350">
        <f t="shared" si="1"/>
        <v>9.8901827276769872E-3</v>
      </c>
      <c r="M19" s="2352"/>
      <c r="N19" s="1141"/>
      <c r="O19" s="1144">
        <v>33502611</v>
      </c>
      <c r="P19" s="1139">
        <f t="shared" si="2"/>
        <v>1.6169213803088802E-2</v>
      </c>
      <c r="Q19" s="1142"/>
    </row>
    <row r="20" spans="1:17" s="1143" customFormat="1" x14ac:dyDescent="0.2">
      <c r="A20" s="901"/>
      <c r="B20" s="566"/>
      <c r="C20" s="574" t="s">
        <v>253</v>
      </c>
      <c r="D20" s="578"/>
      <c r="E20" s="2353">
        <v>2142</v>
      </c>
      <c r="F20" s="2349"/>
      <c r="G20" s="2350">
        <f t="shared" si="0"/>
        <v>8.3649002225953839E-2</v>
      </c>
      <c r="H20" s="2350"/>
      <c r="I20" s="2351"/>
      <c r="J20" s="2353">
        <v>6166.8310000000001</v>
      </c>
      <c r="K20" s="2349"/>
      <c r="L20" s="2350">
        <f t="shared" si="1"/>
        <v>0.18470449152113663</v>
      </c>
      <c r="M20" s="2352"/>
      <c r="N20" s="1141"/>
      <c r="O20" s="1144">
        <v>342289544</v>
      </c>
      <c r="P20" s="1139">
        <f t="shared" si="2"/>
        <v>0.16519765637065636</v>
      </c>
      <c r="Q20" s="1142"/>
    </row>
    <row r="21" spans="1:17" s="1145" customFormat="1" x14ac:dyDescent="0.2">
      <c r="A21" s="901"/>
      <c r="B21" s="2220" t="s">
        <v>254</v>
      </c>
      <c r="C21" s="566"/>
      <c r="D21" s="567"/>
      <c r="E21" s="2347">
        <f>SUM(E22:E24)</f>
        <v>938</v>
      </c>
      <c r="F21" s="2343"/>
      <c r="G21" s="2344">
        <f>E21/$E$33</f>
        <v>3.6630608817901353E-2</v>
      </c>
      <c r="H21" s="2344"/>
      <c r="I21" s="2345"/>
      <c r="J21" s="2347">
        <f>SUM(J22:J24)</f>
        <v>2412.777</v>
      </c>
      <c r="K21" s="2343"/>
      <c r="L21" s="2344">
        <v>7.1999999999999995E-2</v>
      </c>
      <c r="M21" s="2346"/>
      <c r="N21" s="690"/>
      <c r="O21" s="50">
        <f>SUM(O22:O24)</f>
        <v>251032624</v>
      </c>
      <c r="P21" s="492">
        <f>O21/$O$33</f>
        <v>0.12115474131274132</v>
      </c>
      <c r="Q21" s="1136"/>
    </row>
    <row r="22" spans="1:17" s="1143" customFormat="1" x14ac:dyDescent="0.2">
      <c r="A22" s="901"/>
      <c r="B22" s="566"/>
      <c r="C22" s="574" t="s">
        <v>255</v>
      </c>
      <c r="D22" s="578"/>
      <c r="E22" s="2353">
        <v>53</v>
      </c>
      <c r="F22" s="2349"/>
      <c r="G22" s="2350">
        <f t="shared" ref="G22:G24" si="3">+E22/E$33</f>
        <v>2.0697465536767289E-3</v>
      </c>
      <c r="H22" s="2350"/>
      <c r="I22" s="2351"/>
      <c r="J22" s="2353">
        <v>584.43100000000004</v>
      </c>
      <c r="K22" s="2349"/>
      <c r="L22" s="2350">
        <f t="shared" ref="L22:L24" si="4">+J22/J$33</f>
        <v>1.7504457424597726E-2</v>
      </c>
      <c r="M22" s="2352"/>
      <c r="N22" s="1141"/>
      <c r="O22" s="1144">
        <v>114711704</v>
      </c>
      <c r="P22" s="1139">
        <f t="shared" si="2"/>
        <v>5.5362791505791507E-2</v>
      </c>
      <c r="Q22" s="1146"/>
    </row>
    <row r="23" spans="1:17" s="1143" customFormat="1" x14ac:dyDescent="0.2">
      <c r="A23" s="901"/>
      <c r="B23" s="566"/>
      <c r="C23" s="574" t="s">
        <v>340</v>
      </c>
      <c r="D23" s="578"/>
      <c r="E23" s="2348">
        <v>511</v>
      </c>
      <c r="F23" s="2349"/>
      <c r="G23" s="2350">
        <f t="shared" si="3"/>
        <v>1.9955480923185068E-2</v>
      </c>
      <c r="H23" s="2350"/>
      <c r="I23" s="2351"/>
      <c r="J23" s="2348">
        <v>754.04600000000005</v>
      </c>
      <c r="K23" s="2349"/>
      <c r="L23" s="2350">
        <f t="shared" si="4"/>
        <v>2.2584644043844724E-2</v>
      </c>
      <c r="M23" s="2352"/>
      <c r="N23" s="1141"/>
      <c r="O23" s="1137">
        <v>44011329</v>
      </c>
      <c r="P23" s="1139">
        <f t="shared" si="2"/>
        <v>2.12409888996139E-2</v>
      </c>
      <c r="Q23" s="1146"/>
    </row>
    <row r="24" spans="1:17" s="1143" customFormat="1" x14ac:dyDescent="0.2">
      <c r="A24" s="901"/>
      <c r="B24" s="566"/>
      <c r="C24" s="574" t="s">
        <v>341</v>
      </c>
      <c r="D24" s="578"/>
      <c r="E24" s="2353">
        <v>374</v>
      </c>
      <c r="F24" s="2349"/>
      <c r="G24" s="2350">
        <f t="shared" si="3"/>
        <v>1.460538134103956E-2</v>
      </c>
      <c r="H24" s="2350"/>
      <c r="I24" s="2351"/>
      <c r="J24" s="2353">
        <v>1074.3</v>
      </c>
      <c r="K24" s="2349"/>
      <c r="L24" s="2350">
        <f t="shared" si="4"/>
        <v>3.2176661763741711E-2</v>
      </c>
      <c r="M24" s="2352"/>
      <c r="N24" s="1141"/>
      <c r="O24" s="1144">
        <v>92309591</v>
      </c>
      <c r="P24" s="1139">
        <f t="shared" si="2"/>
        <v>4.4550960907335908E-2</v>
      </c>
      <c r="Q24" s="1146"/>
    </row>
    <row r="25" spans="1:17" s="43" customFormat="1" x14ac:dyDescent="0.2">
      <c r="A25" s="901"/>
      <c r="B25" s="2220" t="s">
        <v>257</v>
      </c>
      <c r="C25" s="566"/>
      <c r="D25" s="567"/>
      <c r="E25" s="2342">
        <v>648</v>
      </c>
      <c r="F25" s="2343"/>
      <c r="G25" s="2344">
        <f t="shared" ref="G25:G29" si="5">E25/$E$33</f>
        <v>2.5305580505330574E-2</v>
      </c>
      <c r="H25" s="2344"/>
      <c r="I25" s="2345"/>
      <c r="J25" s="2342">
        <v>2250.5369999999998</v>
      </c>
      <c r="K25" s="2343"/>
      <c r="L25" s="2344">
        <f t="shared" ref="L25:L28" si="6">J25/$J$33</f>
        <v>6.740646731433117E-2</v>
      </c>
      <c r="M25" s="2346"/>
      <c r="N25" s="690"/>
      <c r="O25" s="49">
        <v>135935136</v>
      </c>
      <c r="P25" s="492">
        <f t="shared" ref="P25:P29" si="7">O25/$O$33</f>
        <v>6.560576061776062E-2</v>
      </c>
      <c r="Q25" s="1136"/>
    </row>
    <row r="26" spans="1:17" s="43" customFormat="1" x14ac:dyDescent="0.2">
      <c r="A26" s="901"/>
      <c r="B26" s="2220" t="s">
        <v>258</v>
      </c>
      <c r="C26" s="566"/>
      <c r="D26" s="567"/>
      <c r="E26" s="2342">
        <v>1867</v>
      </c>
      <c r="F26" s="2343"/>
      <c r="G26" s="2344">
        <f t="shared" si="5"/>
        <v>7.2909751239895335E-2</v>
      </c>
      <c r="H26" s="2344"/>
      <c r="I26" s="2345"/>
      <c r="J26" s="2342">
        <v>772.1</v>
      </c>
      <c r="K26" s="2343"/>
      <c r="L26" s="2344">
        <f t="shared" si="6"/>
        <v>2.3125384480857283E-2</v>
      </c>
      <c r="M26" s="2346"/>
      <c r="N26" s="690"/>
      <c r="O26" s="49">
        <v>41462941</v>
      </c>
      <c r="P26" s="492">
        <f t="shared" si="7"/>
        <v>2.0011071911196911E-2</v>
      </c>
      <c r="Q26" s="1136"/>
    </row>
    <row r="27" spans="1:17" s="43" customFormat="1" x14ac:dyDescent="0.2">
      <c r="A27" s="901"/>
      <c r="B27" s="2220" t="s">
        <v>259</v>
      </c>
      <c r="C27" s="566"/>
      <c r="D27" s="567"/>
      <c r="E27" s="2347">
        <v>1134</v>
      </c>
      <c r="F27" s="2343"/>
      <c r="G27" s="2344">
        <f t="shared" si="5"/>
        <v>4.4284765884328503E-2</v>
      </c>
      <c r="H27" s="2344"/>
      <c r="I27" s="2345"/>
      <c r="J27" s="2347">
        <v>1842.502</v>
      </c>
      <c r="K27" s="2343"/>
      <c r="L27" s="2344">
        <f t="shared" si="6"/>
        <v>5.5185296149136774E-2</v>
      </c>
      <c r="M27" s="2346"/>
      <c r="N27" s="690"/>
      <c r="O27" s="50">
        <v>93219944</v>
      </c>
      <c r="P27" s="492">
        <f t="shared" si="7"/>
        <v>4.4990320463320466E-2</v>
      </c>
      <c r="Q27" s="1136"/>
    </row>
    <row r="28" spans="1:17" s="43" customFormat="1" x14ac:dyDescent="0.2">
      <c r="A28" s="901"/>
      <c r="B28" s="2220" t="s">
        <v>260</v>
      </c>
      <c r="C28" s="566"/>
      <c r="D28" s="567"/>
      <c r="E28" s="2347">
        <v>4586</v>
      </c>
      <c r="F28" s="2343"/>
      <c r="G28" s="2344">
        <f t="shared" si="5"/>
        <v>0.1790916546256883</v>
      </c>
      <c r="H28" s="2344"/>
      <c r="I28" s="2345"/>
      <c r="J28" s="2347">
        <v>4107.3</v>
      </c>
      <c r="K28" s="2343"/>
      <c r="L28" s="2344">
        <f t="shared" si="6"/>
        <v>0.12301889868958052</v>
      </c>
      <c r="M28" s="2346"/>
      <c r="N28" s="690"/>
      <c r="O28" s="50">
        <v>183132647</v>
      </c>
      <c r="P28" s="492">
        <f t="shared" si="7"/>
        <v>8.8384482142857143E-2</v>
      </c>
      <c r="Q28" s="1136"/>
    </row>
    <row r="29" spans="1:17" s="43" customFormat="1" x14ac:dyDescent="0.2">
      <c r="A29" s="901"/>
      <c r="B29" s="2220" t="s">
        <v>261</v>
      </c>
      <c r="C29" s="566"/>
      <c r="D29" s="567"/>
      <c r="E29" s="2347">
        <f>SUM(E30:E31)</f>
        <v>7070</v>
      </c>
      <c r="F29" s="2343"/>
      <c r="G29" s="2344">
        <f t="shared" si="5"/>
        <v>0.27609637989612218</v>
      </c>
      <c r="H29" s="2344"/>
      <c r="I29" s="2345"/>
      <c r="J29" s="2347">
        <f>SUM(J30:J31)</f>
        <v>6288.1</v>
      </c>
      <c r="K29" s="2343"/>
      <c r="L29" s="2344">
        <v>0.183</v>
      </c>
      <c r="M29" s="2346"/>
      <c r="N29" s="690"/>
      <c r="O29" s="50">
        <f>SUM(O30:O31)</f>
        <v>358415603</v>
      </c>
      <c r="P29" s="492">
        <f t="shared" si="7"/>
        <v>0.17298050337837839</v>
      </c>
      <c r="Q29" s="1136"/>
    </row>
    <row r="30" spans="1:17" s="1143" customFormat="1" x14ac:dyDescent="0.2">
      <c r="A30" s="901"/>
      <c r="B30" s="566"/>
      <c r="C30" s="574" t="s">
        <v>343</v>
      </c>
      <c r="D30" s="578"/>
      <c r="E30" s="2348">
        <v>2117</v>
      </c>
      <c r="F30" s="2349"/>
      <c r="G30" s="2350">
        <f t="shared" ref="G30:G31" si="8">+E30/E$33</f>
        <v>8.2672706681766711E-2</v>
      </c>
      <c r="H30" s="2350"/>
      <c r="I30" s="2351"/>
      <c r="J30" s="2348">
        <v>3147.1</v>
      </c>
      <c r="K30" s="2349"/>
      <c r="L30" s="2350">
        <f t="shared" ref="L30:L31" si="9">+J30/J$33</f>
        <v>9.4259678150117793E-2</v>
      </c>
      <c r="M30" s="2352"/>
      <c r="N30" s="1141"/>
      <c r="O30" s="1137">
        <v>182208110</v>
      </c>
      <c r="P30" s="1139">
        <f t="shared" ref="P30:P31" si="10">+O30/O$33</f>
        <v>8.7938277027027029E-2</v>
      </c>
      <c r="Q30" s="1146"/>
    </row>
    <row r="31" spans="1:17" s="43" customFormat="1" x14ac:dyDescent="0.2">
      <c r="A31" s="901"/>
      <c r="B31" s="566"/>
      <c r="C31" s="574" t="s">
        <v>344</v>
      </c>
      <c r="D31" s="578"/>
      <c r="E31" s="2348">
        <v>4953</v>
      </c>
      <c r="F31" s="2349"/>
      <c r="G31" s="2350">
        <f t="shared" si="8"/>
        <v>0.19342367321435544</v>
      </c>
      <c r="H31" s="2350"/>
      <c r="I31" s="2351"/>
      <c r="J31" s="2348">
        <v>3141</v>
      </c>
      <c r="K31" s="2349"/>
      <c r="L31" s="2350">
        <f t="shared" si="9"/>
        <v>9.4076975332693588E-2</v>
      </c>
      <c r="M31" s="2352"/>
      <c r="N31" s="1141"/>
      <c r="O31" s="1137">
        <v>176207493</v>
      </c>
      <c r="P31" s="1139">
        <f t="shared" si="10"/>
        <v>8.5042226351351349E-2</v>
      </c>
      <c r="Q31" s="1146"/>
    </row>
    <row r="32" spans="1:17" s="43" customFormat="1" x14ac:dyDescent="0.2">
      <c r="A32" s="901"/>
      <c r="B32" s="2220" t="s">
        <v>345</v>
      </c>
      <c r="C32" s="566"/>
      <c r="D32" s="567"/>
      <c r="E32" s="2347">
        <v>896</v>
      </c>
      <c r="F32" s="2343"/>
      <c r="G32" s="2344">
        <f>E32/$E$33</f>
        <v>3.4990432303666968E-2</v>
      </c>
      <c r="H32" s="2344"/>
      <c r="I32" s="2345"/>
      <c r="J32" s="2347">
        <v>218.8</v>
      </c>
      <c r="K32" s="2343"/>
      <c r="L32" s="2344">
        <f>J32/$J$33</f>
        <v>6.5533404020354539E-3</v>
      </c>
      <c r="M32" s="2346"/>
      <c r="N32" s="690"/>
      <c r="O32" s="50">
        <v>18606593</v>
      </c>
      <c r="P32" s="492">
        <f>O32/$O$33</f>
        <v>8.9800159266409264E-3</v>
      </c>
      <c r="Q32" s="1136"/>
    </row>
    <row r="33" spans="1:25" s="43" customFormat="1" x14ac:dyDescent="0.2">
      <c r="A33" s="901"/>
      <c r="B33" s="2220" t="s">
        <v>119</v>
      </c>
      <c r="C33" s="566"/>
      <c r="D33" s="567"/>
      <c r="E33" s="2342">
        <f>SUM(E10:E11,E21,E25:E29,E32)</f>
        <v>25607</v>
      </c>
      <c r="F33" s="2343"/>
      <c r="G33" s="2344">
        <f t="shared" ref="G33" si="11">E33/$E$33</f>
        <v>1</v>
      </c>
      <c r="H33" s="2344"/>
      <c r="I33" s="2345"/>
      <c r="J33" s="2342">
        <f>SUM(J10:J11,J21,J25:J29,J32)</f>
        <v>33387.553</v>
      </c>
      <c r="K33" s="2343"/>
      <c r="L33" s="2344">
        <f t="shared" ref="L33" si="12">J33/$J$33</f>
        <v>1</v>
      </c>
      <c r="M33" s="2346"/>
      <c r="N33" s="690"/>
      <c r="O33" s="45">
        <f>SUM(O10,O12:O20,O22:O28,O30:O32)</f>
        <v>2072000000</v>
      </c>
      <c r="P33" s="492">
        <f t="shared" ref="P33" si="13">O33/$O$33</f>
        <v>1</v>
      </c>
      <c r="Q33" s="1136"/>
    </row>
    <row r="34" spans="1:25" ht="13.5" x14ac:dyDescent="0.2">
      <c r="A34" s="1147"/>
      <c r="B34" s="1148"/>
      <c r="C34" s="1149"/>
      <c r="D34" s="1150"/>
      <c r="E34" s="2354"/>
      <c r="F34" s="2355"/>
      <c r="G34" s="2355"/>
      <c r="H34" s="2355"/>
      <c r="I34" s="2356"/>
      <c r="J34" s="2357"/>
      <c r="K34" s="2357"/>
      <c r="L34" s="2357"/>
      <c r="M34" s="2357"/>
      <c r="N34" s="1151"/>
      <c r="O34" s="1152"/>
      <c r="P34" s="1152"/>
      <c r="Q34" s="1154"/>
      <c r="U34"/>
      <c r="Y34" s="1143"/>
    </row>
    <row r="35" spans="1:25" s="400" customFormat="1" x14ac:dyDescent="0.2">
      <c r="A35" s="160"/>
      <c r="B35" s="160"/>
      <c r="C35" s="160"/>
      <c r="D35" s="160"/>
      <c r="E35" s="160"/>
      <c r="F35" s="160"/>
      <c r="G35" s="160"/>
      <c r="H35" s="160"/>
      <c r="I35" s="160"/>
      <c r="J35" s="160"/>
      <c r="K35" s="160"/>
      <c r="L35" s="160"/>
      <c r="M35" s="160"/>
      <c r="N35" s="165"/>
      <c r="O35" s="165"/>
      <c r="P35" s="540"/>
      <c r="Q35" s="540"/>
      <c r="T35" s="12"/>
      <c r="U35"/>
      <c r="V35" s="12"/>
    </row>
    <row r="36" spans="1:25" s="400" customFormat="1" x14ac:dyDescent="0.2">
      <c r="A36" s="1024" t="s">
        <v>358</v>
      </c>
      <c r="B36" s="1024"/>
      <c r="C36" s="160"/>
      <c r="D36" s="160"/>
      <c r="E36" s="160"/>
      <c r="F36" s="160"/>
      <c r="G36" s="160"/>
      <c r="H36" s="160"/>
      <c r="I36" s="160"/>
      <c r="J36" s="1111"/>
      <c r="K36" s="1111"/>
      <c r="L36" s="160"/>
      <c r="M36" s="160"/>
      <c r="N36" s="165"/>
      <c r="O36" s="1155"/>
      <c r="P36" s="165"/>
      <c r="Q36" s="165"/>
      <c r="T36" s="12"/>
      <c r="U36"/>
      <c r="V36" s="12"/>
    </row>
    <row r="37" spans="1:25" x14ac:dyDescent="0.2">
      <c r="A37" s="304" t="s">
        <v>175</v>
      </c>
      <c r="U37"/>
    </row>
    <row r="38" spans="1:25" customFormat="1" x14ac:dyDescent="0.2">
      <c r="A38" s="304" t="s">
        <v>400</v>
      </c>
      <c r="B38" s="304"/>
      <c r="S38" s="12"/>
      <c r="T38" s="12"/>
      <c r="V38" s="12"/>
    </row>
    <row r="39" spans="1:25" x14ac:dyDescent="0.2">
      <c r="E39" s="812"/>
      <c r="F39" s="812"/>
      <c r="G39" s="1113"/>
      <c r="J39" s="812"/>
      <c r="K39" s="812"/>
      <c r="L39" s="1113"/>
      <c r="O39" s="812"/>
      <c r="P39" s="1113"/>
      <c r="Q39" s="1113"/>
      <c r="U39"/>
    </row>
    <row r="40" spans="1:25" x14ac:dyDescent="0.2">
      <c r="Q40"/>
      <c r="R40"/>
      <c r="S40"/>
      <c r="U40"/>
    </row>
    <row r="41" spans="1:25" x14ac:dyDescent="0.2">
      <c r="C41"/>
      <c r="D41"/>
      <c r="E41"/>
      <c r="F41"/>
      <c r="G41"/>
      <c r="H41"/>
      <c r="O41"/>
      <c r="P41"/>
      <c r="Q41"/>
      <c r="R41"/>
    </row>
    <row r="42" spans="1:25" x14ac:dyDescent="0.2">
      <c r="C42"/>
      <c r="D42"/>
      <c r="E42"/>
      <c r="F42"/>
      <c r="G42"/>
      <c r="H42"/>
      <c r="O42"/>
      <c r="P42"/>
      <c r="Q42"/>
      <c r="R42"/>
    </row>
    <row r="43" spans="1:25" x14ac:dyDescent="0.2">
      <c r="C43"/>
      <c r="D43"/>
      <c r="E43"/>
      <c r="F43"/>
      <c r="G43"/>
      <c r="H43"/>
      <c r="O43"/>
      <c r="P43"/>
      <c r="Q43"/>
      <c r="R43"/>
    </row>
    <row r="44" spans="1:25" x14ac:dyDescent="0.2">
      <c r="C44"/>
      <c r="D44"/>
      <c r="E44"/>
      <c r="F44"/>
      <c r="G44"/>
      <c r="H44"/>
      <c r="O44"/>
      <c r="P44"/>
      <c r="Q44"/>
      <c r="R44"/>
      <c r="S44"/>
    </row>
    <row r="45" spans="1:25" x14ac:dyDescent="0.2">
      <c r="C45"/>
      <c r="D45"/>
      <c r="E45"/>
      <c r="F45"/>
      <c r="G45"/>
      <c r="H45"/>
      <c r="O45"/>
      <c r="P45"/>
      <c r="Q45"/>
      <c r="R45"/>
      <c r="S45"/>
    </row>
    <row r="46" spans="1:25" x14ac:dyDescent="0.2">
      <c r="C46"/>
      <c r="D46"/>
      <c r="E46"/>
      <c r="F46"/>
      <c r="G46"/>
      <c r="H46"/>
      <c r="O46"/>
      <c r="P46"/>
      <c r="Q46"/>
      <c r="R46"/>
    </row>
    <row r="47" spans="1:25" x14ac:dyDescent="0.2">
      <c r="C47"/>
      <c r="D47"/>
      <c r="E47"/>
      <c r="F47"/>
      <c r="G47"/>
      <c r="H47"/>
      <c r="O47"/>
      <c r="P47"/>
      <c r="Q47"/>
      <c r="R47"/>
    </row>
    <row r="48" spans="1:25" x14ac:dyDescent="0.2">
      <c r="C48"/>
      <c r="D48"/>
      <c r="E48"/>
      <c r="F48"/>
      <c r="G48"/>
      <c r="H48"/>
      <c r="O48"/>
      <c r="P48"/>
      <c r="Q48"/>
      <c r="R48"/>
    </row>
    <row r="49" spans="3:18" x14ac:dyDescent="0.2">
      <c r="C49"/>
      <c r="D49"/>
      <c r="E49"/>
      <c r="F49"/>
      <c r="G49"/>
      <c r="H49"/>
      <c r="O49"/>
      <c r="P49"/>
      <c r="Q49"/>
      <c r="R49"/>
    </row>
    <row r="50" spans="3:18" x14ac:dyDescent="0.2">
      <c r="C50"/>
      <c r="D50"/>
      <c r="E50"/>
      <c r="F50"/>
      <c r="G50"/>
      <c r="H50"/>
      <c r="O50"/>
      <c r="P50"/>
      <c r="Q50"/>
      <c r="R50"/>
    </row>
    <row r="51" spans="3:18" x14ac:dyDescent="0.2">
      <c r="C51"/>
      <c r="D51"/>
      <c r="E51"/>
      <c r="F51"/>
      <c r="G51"/>
      <c r="H51"/>
      <c r="O51"/>
      <c r="P51"/>
      <c r="Q51"/>
      <c r="R51"/>
    </row>
    <row r="52" spans="3:18" x14ac:dyDescent="0.2">
      <c r="C52"/>
      <c r="D52"/>
      <c r="E52"/>
      <c r="F52"/>
      <c r="G52"/>
      <c r="H52"/>
      <c r="O52"/>
      <c r="P52"/>
      <c r="Q52"/>
      <c r="R52"/>
    </row>
    <row r="53" spans="3:18" x14ac:dyDescent="0.2">
      <c r="C53"/>
      <c r="D53"/>
      <c r="E53"/>
      <c r="F53"/>
      <c r="G53"/>
      <c r="H53"/>
      <c r="O53"/>
      <c r="P53"/>
      <c r="Q53"/>
      <c r="R53"/>
    </row>
    <row r="54" spans="3:18" x14ac:dyDescent="0.2">
      <c r="C54"/>
      <c r="D54"/>
      <c r="E54"/>
      <c r="F54"/>
      <c r="G54"/>
      <c r="H54"/>
      <c r="O54"/>
      <c r="P54"/>
      <c r="Q54"/>
      <c r="R54"/>
    </row>
    <row r="55" spans="3:18" x14ac:dyDescent="0.2">
      <c r="C55"/>
      <c r="D55"/>
      <c r="E55"/>
      <c r="F55"/>
      <c r="G55"/>
      <c r="H55"/>
      <c r="O55"/>
      <c r="P55"/>
      <c r="Q55"/>
      <c r="R55"/>
    </row>
    <row r="56" spans="3:18" x14ac:dyDescent="0.2">
      <c r="C56"/>
      <c r="D56"/>
      <c r="E56"/>
      <c r="F56"/>
      <c r="G56"/>
      <c r="H56"/>
      <c r="O56"/>
      <c r="P56"/>
      <c r="Q56"/>
      <c r="R56"/>
    </row>
    <row r="57" spans="3:18" x14ac:dyDescent="0.2">
      <c r="C57"/>
      <c r="D57"/>
      <c r="E57"/>
      <c r="F57"/>
      <c r="G57"/>
      <c r="H57"/>
      <c r="O57"/>
      <c r="P57"/>
      <c r="Q57"/>
      <c r="R57"/>
    </row>
    <row r="58" spans="3:18" x14ac:dyDescent="0.2">
      <c r="C58"/>
      <c r="D58"/>
      <c r="E58"/>
      <c r="F58"/>
      <c r="G58"/>
      <c r="H58"/>
      <c r="O58"/>
      <c r="P58"/>
      <c r="Q58"/>
      <c r="R58"/>
    </row>
    <row r="59" spans="3:18" x14ac:dyDescent="0.2">
      <c r="C59"/>
      <c r="D59"/>
      <c r="E59"/>
      <c r="F59"/>
      <c r="G59"/>
      <c r="H59"/>
      <c r="O59"/>
      <c r="P59"/>
      <c r="Q59"/>
      <c r="R59"/>
    </row>
    <row r="60" spans="3:18" x14ac:dyDescent="0.2">
      <c r="C60"/>
      <c r="D60"/>
      <c r="E60"/>
      <c r="F60"/>
      <c r="G60"/>
      <c r="H60"/>
      <c r="O60"/>
      <c r="P60"/>
      <c r="Q60"/>
      <c r="R60"/>
    </row>
    <row r="61" spans="3:18" x14ac:dyDescent="0.2">
      <c r="C61"/>
      <c r="D61"/>
      <c r="E61"/>
      <c r="F61"/>
      <c r="G61"/>
      <c r="H61"/>
      <c r="O61"/>
      <c r="P61"/>
      <c r="Q61"/>
      <c r="R61"/>
    </row>
    <row r="62" spans="3:18" x14ac:dyDescent="0.2">
      <c r="C62"/>
      <c r="D62"/>
      <c r="E62"/>
      <c r="F62"/>
      <c r="G62"/>
      <c r="H62"/>
      <c r="O62"/>
      <c r="P62"/>
      <c r="Q62"/>
      <c r="R62"/>
    </row>
    <row r="63" spans="3:18" x14ac:dyDescent="0.2">
      <c r="C63"/>
      <c r="D63"/>
      <c r="E63"/>
      <c r="F63"/>
      <c r="G63"/>
      <c r="H63"/>
      <c r="O63"/>
      <c r="P63"/>
      <c r="Q63"/>
      <c r="R63"/>
    </row>
    <row r="64" spans="3:18" x14ac:dyDescent="0.2">
      <c r="C64"/>
      <c r="D64"/>
      <c r="E64"/>
      <c r="F64"/>
      <c r="G64"/>
      <c r="H64"/>
      <c r="O64"/>
      <c r="P64"/>
      <c r="Q64"/>
      <c r="R64"/>
    </row>
    <row r="65" spans="3:18" x14ac:dyDescent="0.2">
      <c r="C65"/>
      <c r="D65"/>
      <c r="E65"/>
      <c r="F65"/>
      <c r="G65"/>
      <c r="H65"/>
      <c r="O65"/>
      <c r="P65"/>
      <c r="Q65"/>
      <c r="R65"/>
    </row>
    <row r="66" spans="3:18" x14ac:dyDescent="0.2">
      <c r="C66"/>
      <c r="D66"/>
      <c r="E66"/>
      <c r="F66"/>
      <c r="G66"/>
      <c r="H66"/>
      <c r="O66"/>
      <c r="P66"/>
      <c r="Q66"/>
      <c r="R66"/>
    </row>
    <row r="67" spans="3:18" x14ac:dyDescent="0.2">
      <c r="C67"/>
      <c r="D67"/>
      <c r="E67"/>
      <c r="F67"/>
      <c r="G67"/>
      <c r="H67"/>
      <c r="O67"/>
      <c r="P67"/>
      <c r="Q67"/>
      <c r="R67"/>
    </row>
    <row r="68" spans="3:18" x14ac:dyDescent="0.2">
      <c r="C68"/>
      <c r="D68"/>
      <c r="E68"/>
      <c r="F68"/>
      <c r="G68"/>
      <c r="H68"/>
      <c r="O68"/>
      <c r="P68"/>
      <c r="Q68"/>
      <c r="R68"/>
    </row>
    <row r="69" spans="3:18" x14ac:dyDescent="0.2">
      <c r="C69"/>
      <c r="D69"/>
      <c r="E69"/>
      <c r="F69"/>
      <c r="G69"/>
      <c r="H69"/>
      <c r="O69"/>
      <c r="P69"/>
      <c r="Q69"/>
      <c r="R69"/>
    </row>
    <row r="70" spans="3:18" x14ac:dyDescent="0.2">
      <c r="C70"/>
      <c r="D70"/>
      <c r="E70"/>
      <c r="F70"/>
      <c r="G70"/>
      <c r="H70"/>
      <c r="O70"/>
      <c r="P70"/>
      <c r="Q70"/>
      <c r="R70"/>
    </row>
    <row r="71" spans="3:18" x14ac:dyDescent="0.2">
      <c r="C71"/>
      <c r="D71"/>
      <c r="E71"/>
      <c r="F71"/>
      <c r="G71"/>
      <c r="H71"/>
      <c r="O71"/>
      <c r="P71"/>
      <c r="Q71"/>
      <c r="R71"/>
    </row>
    <row r="72" spans="3:18" x14ac:dyDescent="0.2">
      <c r="C72"/>
      <c r="D72"/>
      <c r="E72"/>
      <c r="F72"/>
      <c r="G72"/>
      <c r="H72"/>
      <c r="O72"/>
      <c r="P72"/>
      <c r="Q72"/>
      <c r="R72"/>
    </row>
    <row r="73" spans="3:18" x14ac:dyDescent="0.2">
      <c r="C73"/>
      <c r="D73"/>
      <c r="E73"/>
      <c r="F73"/>
      <c r="G73"/>
      <c r="H73"/>
      <c r="O73"/>
      <c r="P73"/>
      <c r="Q73"/>
      <c r="R73"/>
    </row>
    <row r="74" spans="3:18" x14ac:dyDescent="0.2">
      <c r="C74"/>
      <c r="D74"/>
      <c r="E74"/>
      <c r="F74"/>
      <c r="G74"/>
      <c r="H74"/>
      <c r="O74"/>
      <c r="P74"/>
      <c r="Q74"/>
      <c r="R74"/>
    </row>
    <row r="75" spans="3:18" x14ac:dyDescent="0.2">
      <c r="C75"/>
      <c r="D75"/>
      <c r="E75"/>
      <c r="F75"/>
      <c r="G75"/>
      <c r="H75"/>
      <c r="O75"/>
      <c r="P75"/>
      <c r="Q75"/>
      <c r="R75"/>
    </row>
    <row r="76" spans="3:18" x14ac:dyDescent="0.2">
      <c r="C76"/>
      <c r="D76"/>
      <c r="E76"/>
      <c r="F76"/>
      <c r="G76"/>
      <c r="H76"/>
      <c r="O76"/>
      <c r="P76"/>
      <c r="Q76"/>
      <c r="R76"/>
    </row>
    <row r="77" spans="3:18" x14ac:dyDescent="0.2">
      <c r="C77"/>
      <c r="D77"/>
      <c r="E77"/>
      <c r="F77"/>
      <c r="G77"/>
      <c r="H77"/>
      <c r="O77"/>
      <c r="P77"/>
      <c r="Q77"/>
      <c r="R77"/>
    </row>
    <row r="78" spans="3:18" x14ac:dyDescent="0.2">
      <c r="C78"/>
      <c r="D78"/>
      <c r="E78"/>
      <c r="F78"/>
      <c r="G78"/>
      <c r="H78"/>
      <c r="O78"/>
      <c r="P78"/>
      <c r="Q78"/>
      <c r="R78"/>
    </row>
    <row r="79" spans="3:18" x14ac:dyDescent="0.2">
      <c r="C79"/>
      <c r="D79"/>
      <c r="E79"/>
      <c r="F79"/>
      <c r="G79"/>
      <c r="H79"/>
      <c r="O79"/>
      <c r="P79"/>
      <c r="Q79"/>
      <c r="R79"/>
    </row>
    <row r="80" spans="3:18" x14ac:dyDescent="0.2">
      <c r="C80"/>
      <c r="D80"/>
      <c r="E80"/>
      <c r="F80"/>
      <c r="G80"/>
      <c r="H80"/>
      <c r="O80"/>
      <c r="P80"/>
      <c r="Q80"/>
      <c r="R80"/>
    </row>
    <row r="81" spans="3:19" x14ac:dyDescent="0.2">
      <c r="C81"/>
      <c r="D81"/>
      <c r="E81"/>
      <c r="F81"/>
      <c r="G81"/>
      <c r="H81"/>
      <c r="O81"/>
      <c r="P81"/>
      <c r="Q81"/>
      <c r="R81"/>
    </row>
    <row r="82" spans="3:19" x14ac:dyDescent="0.2">
      <c r="C82"/>
      <c r="D82"/>
      <c r="E82"/>
      <c r="F82"/>
      <c r="G82"/>
      <c r="H82"/>
      <c r="O82"/>
      <c r="P82"/>
      <c r="Q82"/>
      <c r="R82"/>
    </row>
    <row r="83" spans="3:19" x14ac:dyDescent="0.2">
      <c r="C83"/>
      <c r="D83"/>
      <c r="E83"/>
      <c r="F83"/>
      <c r="G83"/>
      <c r="H83"/>
      <c r="O83"/>
      <c r="P83"/>
      <c r="Q83"/>
      <c r="R83"/>
    </row>
    <row r="84" spans="3:19" x14ac:dyDescent="0.2">
      <c r="C84"/>
      <c r="D84"/>
      <c r="E84"/>
      <c r="F84"/>
      <c r="G84"/>
      <c r="H84"/>
      <c r="O84"/>
      <c r="P84"/>
      <c r="Q84"/>
      <c r="R84"/>
    </row>
    <row r="85" spans="3:19" x14ac:dyDescent="0.2">
      <c r="C85"/>
      <c r="D85"/>
      <c r="E85"/>
      <c r="F85"/>
      <c r="G85"/>
      <c r="H85"/>
      <c r="O85"/>
      <c r="P85"/>
      <c r="Q85"/>
      <c r="R85"/>
      <c r="S85"/>
    </row>
    <row r="86" spans="3:19" x14ac:dyDescent="0.2">
      <c r="C86"/>
      <c r="D86"/>
      <c r="E86"/>
      <c r="F86"/>
      <c r="G86"/>
      <c r="H86"/>
      <c r="O86"/>
      <c r="P86"/>
      <c r="Q86"/>
      <c r="R86"/>
      <c r="S86"/>
    </row>
    <row r="87" spans="3:19" x14ac:dyDescent="0.2">
      <c r="C87"/>
      <c r="D87"/>
      <c r="E87"/>
      <c r="F87"/>
      <c r="G87"/>
      <c r="H87"/>
      <c r="O87"/>
      <c r="P87"/>
      <c r="Q87"/>
      <c r="R87"/>
      <c r="S87"/>
    </row>
    <row r="88" spans="3:19" x14ac:dyDescent="0.2">
      <c r="C88"/>
      <c r="D88"/>
      <c r="E88"/>
      <c r="F88"/>
      <c r="G88"/>
      <c r="H88"/>
      <c r="O88"/>
      <c r="P88"/>
      <c r="Q88"/>
      <c r="R88"/>
    </row>
    <row r="89" spans="3:19" x14ac:dyDescent="0.2">
      <c r="C89"/>
      <c r="D89"/>
      <c r="E89"/>
      <c r="F89"/>
      <c r="G89"/>
      <c r="H89"/>
      <c r="O89"/>
      <c r="P89"/>
      <c r="Q89"/>
      <c r="R89"/>
    </row>
    <row r="90" spans="3:19" x14ac:dyDescent="0.2">
      <c r="C90"/>
      <c r="D90"/>
      <c r="E90"/>
      <c r="F90"/>
      <c r="G90"/>
      <c r="H90"/>
      <c r="O90"/>
      <c r="P90"/>
      <c r="Q90"/>
      <c r="R90"/>
    </row>
    <row r="91" spans="3:19" x14ac:dyDescent="0.2">
      <c r="C91"/>
      <c r="D91"/>
      <c r="E91"/>
      <c r="F91"/>
      <c r="G91"/>
      <c r="H91"/>
      <c r="O91"/>
      <c r="P91"/>
      <c r="Q91"/>
      <c r="R91"/>
    </row>
    <row r="92" spans="3:19" x14ac:dyDescent="0.2">
      <c r="C92"/>
      <c r="D92"/>
      <c r="E92"/>
      <c r="F92"/>
      <c r="G92"/>
      <c r="H92"/>
      <c r="O92"/>
      <c r="P92"/>
      <c r="Q92"/>
      <c r="R92"/>
    </row>
    <row r="93" spans="3:19" x14ac:dyDescent="0.2">
      <c r="C93"/>
      <c r="D93"/>
      <c r="E93"/>
      <c r="F93"/>
      <c r="G93"/>
      <c r="H93"/>
      <c r="O93"/>
      <c r="P93"/>
      <c r="Q93"/>
      <c r="R93"/>
    </row>
    <row r="94" spans="3:19" x14ac:dyDescent="0.2">
      <c r="C94"/>
      <c r="D94"/>
      <c r="E94"/>
      <c r="F94"/>
      <c r="G94"/>
      <c r="H94"/>
      <c r="O94"/>
      <c r="P94"/>
      <c r="Q94"/>
      <c r="R94"/>
    </row>
    <row r="95" spans="3:19" x14ac:dyDescent="0.2">
      <c r="C95"/>
      <c r="D95"/>
      <c r="E95"/>
      <c r="F95"/>
      <c r="G95"/>
      <c r="H95"/>
      <c r="O95"/>
      <c r="P95"/>
      <c r="Q95"/>
      <c r="R95"/>
    </row>
    <row r="96" spans="3:19" x14ac:dyDescent="0.2">
      <c r="C96"/>
      <c r="D96"/>
      <c r="E96"/>
      <c r="F96"/>
      <c r="G96"/>
      <c r="H96"/>
      <c r="O96"/>
      <c r="P96"/>
      <c r="Q96"/>
      <c r="R96"/>
    </row>
    <row r="97" spans="3:18" x14ac:dyDescent="0.2">
      <c r="C97"/>
      <c r="D97"/>
      <c r="E97"/>
      <c r="F97"/>
      <c r="G97"/>
      <c r="H97"/>
      <c r="O97"/>
      <c r="P97"/>
      <c r="Q97"/>
      <c r="R97"/>
    </row>
    <row r="98" spans="3:18" x14ac:dyDescent="0.2">
      <c r="C98"/>
      <c r="D98"/>
      <c r="E98"/>
      <c r="F98"/>
      <c r="G98"/>
      <c r="H98"/>
      <c r="O98"/>
      <c r="P98"/>
      <c r="Q98"/>
      <c r="R98"/>
    </row>
    <row r="99" spans="3:18" x14ac:dyDescent="0.2">
      <c r="C99"/>
      <c r="D99"/>
      <c r="E99"/>
      <c r="F99"/>
      <c r="G99"/>
      <c r="H99"/>
      <c r="O99"/>
      <c r="P99"/>
      <c r="Q99"/>
      <c r="R99"/>
    </row>
    <row r="100" spans="3:18" x14ac:dyDescent="0.2">
      <c r="C100"/>
      <c r="D100"/>
      <c r="E100"/>
      <c r="F100"/>
      <c r="G100"/>
      <c r="H100"/>
      <c r="O100"/>
      <c r="P100"/>
      <c r="Q100"/>
      <c r="R100"/>
    </row>
    <row r="101" spans="3:18" x14ac:dyDescent="0.2">
      <c r="C101"/>
      <c r="D101"/>
      <c r="E101"/>
      <c r="F101"/>
      <c r="G101"/>
      <c r="H101"/>
      <c r="O101"/>
      <c r="P101"/>
      <c r="Q101"/>
      <c r="R101"/>
    </row>
    <row r="102" spans="3:18" x14ac:dyDescent="0.2">
      <c r="C102"/>
      <c r="D102"/>
      <c r="E102"/>
      <c r="F102"/>
      <c r="G102"/>
      <c r="H102"/>
      <c r="O102"/>
      <c r="P102"/>
      <c r="Q102"/>
      <c r="R102"/>
    </row>
    <row r="103" spans="3:18" x14ac:dyDescent="0.2">
      <c r="C103"/>
      <c r="D103"/>
      <c r="E103"/>
      <c r="F103"/>
      <c r="G103"/>
      <c r="H103"/>
      <c r="O103"/>
      <c r="P103"/>
      <c r="Q103"/>
      <c r="R103"/>
    </row>
    <row r="104" spans="3:18" x14ac:dyDescent="0.2">
      <c r="C104"/>
      <c r="D104"/>
      <c r="E104"/>
      <c r="F104"/>
      <c r="G104"/>
      <c r="H104"/>
      <c r="O104"/>
      <c r="P104"/>
      <c r="Q104"/>
      <c r="R104"/>
    </row>
    <row r="105" spans="3:18" x14ac:dyDescent="0.2">
      <c r="C105"/>
      <c r="D105"/>
      <c r="E105"/>
      <c r="F105"/>
      <c r="G105"/>
      <c r="H105"/>
      <c r="O105"/>
      <c r="P105"/>
      <c r="Q105"/>
      <c r="R105"/>
    </row>
    <row r="106" spans="3:18" x14ac:dyDescent="0.2">
      <c r="C106"/>
      <c r="D106"/>
      <c r="E106"/>
      <c r="F106"/>
      <c r="G106"/>
      <c r="H106"/>
      <c r="O106"/>
      <c r="P106"/>
      <c r="Q106"/>
      <c r="R106"/>
    </row>
    <row r="107" spans="3:18" x14ac:dyDescent="0.2">
      <c r="C107"/>
      <c r="D107"/>
      <c r="E107"/>
      <c r="F107"/>
      <c r="G107"/>
      <c r="H107"/>
      <c r="O107"/>
      <c r="P107"/>
      <c r="Q107"/>
      <c r="R107"/>
    </row>
    <row r="108" spans="3:18" x14ac:dyDescent="0.2">
      <c r="C108"/>
      <c r="D108"/>
      <c r="E108"/>
      <c r="F108"/>
      <c r="G108"/>
      <c r="H108"/>
      <c r="O108"/>
      <c r="P108"/>
      <c r="Q108"/>
      <c r="R108"/>
    </row>
    <row r="109" spans="3:18" x14ac:dyDescent="0.2">
      <c r="C109"/>
      <c r="D109"/>
      <c r="E109"/>
      <c r="F109"/>
      <c r="G109"/>
      <c r="H109"/>
      <c r="O109"/>
      <c r="P109"/>
      <c r="Q109"/>
      <c r="R109"/>
    </row>
    <row r="110" spans="3:18" x14ac:dyDescent="0.2">
      <c r="C110"/>
      <c r="D110"/>
      <c r="E110"/>
      <c r="F110"/>
      <c r="G110"/>
      <c r="H110"/>
      <c r="O110"/>
      <c r="P110"/>
      <c r="Q110"/>
      <c r="R110"/>
    </row>
    <row r="111" spans="3:18" x14ac:dyDescent="0.2">
      <c r="C111"/>
      <c r="D111"/>
      <c r="E111"/>
      <c r="F111"/>
      <c r="G111"/>
      <c r="H111"/>
      <c r="O111"/>
      <c r="P111"/>
      <c r="Q111"/>
      <c r="R111"/>
    </row>
    <row r="112" spans="3:18" x14ac:dyDescent="0.2">
      <c r="C112"/>
      <c r="D112"/>
      <c r="E112"/>
      <c r="F112"/>
      <c r="G112"/>
      <c r="H112"/>
      <c r="O112"/>
      <c r="P112"/>
      <c r="Q112"/>
      <c r="R112"/>
    </row>
    <row r="113" spans="3:18" x14ac:dyDescent="0.2">
      <c r="C113"/>
      <c r="D113"/>
      <c r="E113"/>
      <c r="F113"/>
      <c r="G113"/>
      <c r="H113"/>
      <c r="O113"/>
      <c r="P113"/>
      <c r="Q113"/>
      <c r="R113"/>
    </row>
    <row r="114" spans="3:18" x14ac:dyDescent="0.2">
      <c r="C114"/>
      <c r="D114"/>
      <c r="E114"/>
      <c r="F114"/>
      <c r="G114"/>
      <c r="H114"/>
      <c r="O114"/>
      <c r="P114"/>
      <c r="Q114"/>
      <c r="R114"/>
    </row>
    <row r="115" spans="3:18" x14ac:dyDescent="0.2">
      <c r="C115"/>
      <c r="D115"/>
      <c r="E115"/>
      <c r="F115"/>
      <c r="G115"/>
      <c r="H115"/>
      <c r="O115"/>
      <c r="P115"/>
      <c r="Q115"/>
      <c r="R115"/>
    </row>
    <row r="116" spans="3:18" x14ac:dyDescent="0.2">
      <c r="C116"/>
      <c r="D116"/>
      <c r="E116"/>
      <c r="F116"/>
      <c r="G116"/>
      <c r="H116"/>
      <c r="O116"/>
      <c r="P116"/>
      <c r="Q116"/>
      <c r="R116"/>
    </row>
    <row r="117" spans="3:18" x14ac:dyDescent="0.2">
      <c r="C117"/>
      <c r="D117"/>
      <c r="E117"/>
      <c r="F117"/>
      <c r="G117"/>
      <c r="H117"/>
      <c r="O117"/>
      <c r="P117"/>
      <c r="Q117"/>
      <c r="R117"/>
    </row>
    <row r="118" spans="3:18" x14ac:dyDescent="0.2">
      <c r="C118"/>
      <c r="D118"/>
      <c r="E118"/>
      <c r="F118"/>
      <c r="G118"/>
      <c r="H118"/>
      <c r="O118"/>
      <c r="P118"/>
      <c r="Q118"/>
      <c r="R118"/>
    </row>
    <row r="119" spans="3:18" x14ac:dyDescent="0.2">
      <c r="C119"/>
      <c r="D119"/>
      <c r="E119"/>
      <c r="F119"/>
      <c r="G119"/>
      <c r="H119"/>
      <c r="O119"/>
      <c r="P119"/>
      <c r="Q119"/>
      <c r="R119"/>
    </row>
    <row r="120" spans="3:18" x14ac:dyDescent="0.2">
      <c r="C120"/>
      <c r="D120"/>
      <c r="E120"/>
      <c r="F120"/>
      <c r="G120"/>
      <c r="H120"/>
      <c r="O120"/>
      <c r="P120"/>
      <c r="Q120"/>
      <c r="R120"/>
    </row>
    <row r="121" spans="3:18" x14ac:dyDescent="0.2">
      <c r="C121"/>
      <c r="D121"/>
      <c r="E121"/>
      <c r="F121"/>
      <c r="G121"/>
      <c r="H121"/>
      <c r="O121"/>
      <c r="P121"/>
      <c r="Q121"/>
      <c r="R121"/>
    </row>
    <row r="122" spans="3:18" x14ac:dyDescent="0.2">
      <c r="C122"/>
      <c r="D122"/>
      <c r="E122"/>
      <c r="F122"/>
      <c r="G122"/>
      <c r="H122"/>
      <c r="O122"/>
      <c r="P122"/>
      <c r="Q122"/>
      <c r="R122"/>
    </row>
    <row r="123" spans="3:18" x14ac:dyDescent="0.2">
      <c r="C123"/>
      <c r="D123"/>
      <c r="E123"/>
      <c r="F123"/>
      <c r="G123"/>
      <c r="H123"/>
      <c r="O123"/>
      <c r="P123"/>
      <c r="Q123"/>
      <c r="R123"/>
    </row>
    <row r="124" spans="3:18" x14ac:dyDescent="0.2">
      <c r="C124"/>
      <c r="D124"/>
      <c r="E124"/>
      <c r="F124"/>
      <c r="G124"/>
      <c r="H124"/>
      <c r="O124"/>
      <c r="P124"/>
      <c r="Q124"/>
      <c r="R124"/>
    </row>
    <row r="125" spans="3:18" x14ac:dyDescent="0.2">
      <c r="C125"/>
      <c r="D125"/>
      <c r="E125"/>
      <c r="F125"/>
      <c r="G125"/>
      <c r="H125"/>
      <c r="O125"/>
      <c r="P125"/>
      <c r="Q125"/>
      <c r="R125"/>
    </row>
    <row r="126" spans="3:18" x14ac:dyDescent="0.2">
      <c r="C126"/>
      <c r="D126"/>
      <c r="E126"/>
      <c r="F126"/>
      <c r="G126"/>
      <c r="H126"/>
      <c r="O126"/>
      <c r="P126"/>
      <c r="Q126"/>
      <c r="R126"/>
    </row>
    <row r="127" spans="3:18" x14ac:dyDescent="0.2">
      <c r="C127"/>
      <c r="D127"/>
      <c r="E127"/>
      <c r="F127"/>
      <c r="G127"/>
      <c r="H127"/>
      <c r="O127"/>
      <c r="P127"/>
      <c r="Q127"/>
      <c r="R127"/>
    </row>
    <row r="128" spans="3:18" x14ac:dyDescent="0.2">
      <c r="C128"/>
      <c r="D128"/>
      <c r="E128"/>
      <c r="F128"/>
      <c r="G128"/>
      <c r="H128"/>
      <c r="O128"/>
      <c r="P128"/>
      <c r="Q128"/>
      <c r="R128"/>
    </row>
    <row r="129" spans="3:18" x14ac:dyDescent="0.2">
      <c r="C129"/>
      <c r="D129"/>
      <c r="E129"/>
      <c r="F129"/>
      <c r="G129"/>
      <c r="H129"/>
      <c r="O129"/>
      <c r="P129"/>
      <c r="Q129"/>
      <c r="R129"/>
    </row>
    <row r="130" spans="3:18" x14ac:dyDescent="0.2">
      <c r="C130"/>
      <c r="D130"/>
      <c r="E130"/>
      <c r="F130"/>
      <c r="G130"/>
      <c r="H130"/>
      <c r="O130"/>
      <c r="P130"/>
      <c r="Q130"/>
      <c r="R130"/>
    </row>
    <row r="131" spans="3:18" x14ac:dyDescent="0.2">
      <c r="C131"/>
      <c r="D131"/>
      <c r="E131"/>
      <c r="F131"/>
      <c r="G131"/>
      <c r="H131"/>
      <c r="O131"/>
      <c r="P131"/>
      <c r="Q131"/>
      <c r="R131"/>
    </row>
    <row r="132" spans="3:18" x14ac:dyDescent="0.2">
      <c r="C132"/>
      <c r="D132"/>
      <c r="E132"/>
      <c r="F132"/>
      <c r="G132"/>
      <c r="H132"/>
      <c r="O132"/>
      <c r="P132"/>
      <c r="Q132"/>
      <c r="R132"/>
    </row>
    <row r="133" spans="3:18" x14ac:dyDescent="0.2">
      <c r="C133"/>
      <c r="D133"/>
      <c r="E133"/>
      <c r="F133"/>
      <c r="G133"/>
      <c r="H133"/>
      <c r="O133"/>
      <c r="P133"/>
      <c r="Q133"/>
      <c r="R133"/>
    </row>
    <row r="134" spans="3:18" x14ac:dyDescent="0.2">
      <c r="C134"/>
      <c r="D134"/>
      <c r="E134"/>
      <c r="F134"/>
      <c r="G134"/>
      <c r="H134"/>
      <c r="O134"/>
      <c r="P134"/>
      <c r="Q134"/>
      <c r="R134"/>
    </row>
    <row r="135" spans="3:18" x14ac:dyDescent="0.2">
      <c r="C135"/>
      <c r="D135"/>
      <c r="E135"/>
      <c r="F135"/>
      <c r="G135"/>
      <c r="H135"/>
      <c r="O135"/>
      <c r="P135"/>
      <c r="Q135"/>
      <c r="R135"/>
    </row>
    <row r="136" spans="3:18" x14ac:dyDescent="0.2">
      <c r="C136"/>
      <c r="D136"/>
      <c r="E136"/>
      <c r="F136"/>
      <c r="G136"/>
      <c r="H136"/>
      <c r="O136"/>
      <c r="P136"/>
      <c r="Q136"/>
      <c r="R136"/>
    </row>
    <row r="137" spans="3:18" x14ac:dyDescent="0.2">
      <c r="C137"/>
      <c r="D137"/>
      <c r="E137"/>
      <c r="F137"/>
      <c r="G137"/>
      <c r="H137"/>
      <c r="O137"/>
      <c r="P137"/>
      <c r="Q137"/>
      <c r="R137"/>
    </row>
    <row r="138" spans="3:18" x14ac:dyDescent="0.2">
      <c r="C138"/>
      <c r="D138"/>
      <c r="E138"/>
      <c r="F138"/>
      <c r="G138"/>
      <c r="H138"/>
      <c r="O138"/>
      <c r="P138"/>
      <c r="Q138"/>
      <c r="R138"/>
    </row>
    <row r="139" spans="3:18" x14ac:dyDescent="0.2">
      <c r="C139"/>
      <c r="D139"/>
      <c r="E139"/>
      <c r="F139"/>
      <c r="G139"/>
      <c r="H139"/>
      <c r="O139"/>
      <c r="P139"/>
      <c r="Q139"/>
      <c r="R139"/>
    </row>
    <row r="140" spans="3:18" x14ac:dyDescent="0.2">
      <c r="C140"/>
      <c r="D140"/>
      <c r="E140"/>
      <c r="F140"/>
      <c r="G140"/>
      <c r="H140"/>
      <c r="O140"/>
      <c r="P140"/>
      <c r="Q140"/>
      <c r="R140"/>
    </row>
    <row r="141" spans="3:18" x14ac:dyDescent="0.2">
      <c r="C141"/>
      <c r="D141"/>
      <c r="E141"/>
      <c r="F141"/>
      <c r="G141"/>
      <c r="H141"/>
      <c r="O141"/>
      <c r="P141"/>
      <c r="Q141"/>
      <c r="R141"/>
    </row>
    <row r="142" spans="3:18" x14ac:dyDescent="0.2">
      <c r="C142"/>
      <c r="D142"/>
      <c r="E142"/>
      <c r="F142"/>
      <c r="G142"/>
      <c r="H142"/>
      <c r="O142"/>
      <c r="P142"/>
      <c r="Q142"/>
      <c r="R142"/>
    </row>
    <row r="143" spans="3:18" x14ac:dyDescent="0.2">
      <c r="C143"/>
      <c r="D143"/>
      <c r="E143"/>
      <c r="F143"/>
      <c r="G143"/>
      <c r="H143"/>
      <c r="O143"/>
      <c r="P143"/>
      <c r="Q143"/>
      <c r="R143"/>
    </row>
    <row r="144" spans="3:18" x14ac:dyDescent="0.2">
      <c r="C144"/>
      <c r="D144"/>
      <c r="E144"/>
      <c r="F144"/>
      <c r="G144"/>
      <c r="H144"/>
      <c r="O144"/>
      <c r="P144"/>
      <c r="Q144"/>
      <c r="R144"/>
    </row>
    <row r="145" spans="3:18" x14ac:dyDescent="0.2">
      <c r="C145"/>
      <c r="D145"/>
      <c r="E145"/>
      <c r="F145"/>
      <c r="G145"/>
      <c r="H145"/>
      <c r="O145"/>
      <c r="P145"/>
      <c r="Q145"/>
      <c r="R145"/>
    </row>
    <row r="146" spans="3:18" x14ac:dyDescent="0.2">
      <c r="C146"/>
      <c r="D146"/>
      <c r="E146"/>
      <c r="F146"/>
      <c r="G146"/>
      <c r="H146"/>
    </row>
    <row r="147" spans="3:18" x14ac:dyDescent="0.2">
      <c r="C147"/>
      <c r="D147"/>
      <c r="E147"/>
      <c r="F147"/>
      <c r="G147"/>
      <c r="H147"/>
    </row>
    <row r="148" spans="3:18" x14ac:dyDescent="0.2">
      <c r="C148"/>
      <c r="D148"/>
      <c r="E148"/>
      <c r="F148"/>
      <c r="G148"/>
      <c r="H148"/>
    </row>
    <row r="149" spans="3:18" x14ac:dyDescent="0.2">
      <c r="C149"/>
      <c r="D149"/>
      <c r="E149"/>
      <c r="F149"/>
      <c r="G149"/>
      <c r="H149"/>
    </row>
    <row r="150" spans="3:18" x14ac:dyDescent="0.2">
      <c r="C150"/>
      <c r="D150"/>
      <c r="E150"/>
      <c r="F150"/>
      <c r="G150"/>
      <c r="H150"/>
    </row>
    <row r="151" spans="3:18" x14ac:dyDescent="0.2">
      <c r="C151"/>
      <c r="D151"/>
      <c r="E151"/>
      <c r="F151"/>
      <c r="G151"/>
      <c r="H151"/>
    </row>
    <row r="152" spans="3:18" x14ac:dyDescent="0.2">
      <c r="C152"/>
      <c r="D152"/>
      <c r="E152"/>
      <c r="F152"/>
      <c r="G152"/>
      <c r="H152"/>
    </row>
    <row r="153" spans="3:18" x14ac:dyDescent="0.2">
      <c r="C153"/>
      <c r="D153"/>
      <c r="E153"/>
      <c r="F153"/>
      <c r="G153"/>
      <c r="H153"/>
    </row>
    <row r="154" spans="3:18" x14ac:dyDescent="0.2">
      <c r="C154"/>
      <c r="D154"/>
      <c r="E154"/>
      <c r="F154"/>
      <c r="G154"/>
      <c r="H154"/>
    </row>
    <row r="155" spans="3:18" x14ac:dyDescent="0.2">
      <c r="C155"/>
      <c r="D155"/>
      <c r="E155"/>
      <c r="F155"/>
      <c r="G155"/>
      <c r="H155"/>
    </row>
    <row r="156" spans="3:18" x14ac:dyDescent="0.2">
      <c r="C156"/>
      <c r="D156"/>
      <c r="E156"/>
      <c r="F156"/>
      <c r="G156"/>
      <c r="H156"/>
    </row>
    <row r="157" spans="3:18" x14ac:dyDescent="0.2">
      <c r="C157"/>
      <c r="D157"/>
      <c r="E157"/>
      <c r="F157"/>
      <c r="G157"/>
      <c r="H157"/>
    </row>
    <row r="158" spans="3:18" x14ac:dyDescent="0.2">
      <c r="C158"/>
      <c r="D158"/>
      <c r="E158"/>
      <c r="F158"/>
      <c r="G158"/>
      <c r="H158"/>
    </row>
    <row r="159" spans="3:18" x14ac:dyDescent="0.2">
      <c r="C159"/>
      <c r="D159"/>
      <c r="E159"/>
      <c r="F159"/>
      <c r="G159"/>
      <c r="H159"/>
    </row>
    <row r="160" spans="3:18" x14ac:dyDescent="0.2">
      <c r="C160"/>
      <c r="D160"/>
      <c r="E160"/>
      <c r="F160"/>
      <c r="G160"/>
      <c r="H160"/>
    </row>
    <row r="161" spans="3:8" x14ac:dyDescent="0.2">
      <c r="C161"/>
      <c r="D161"/>
      <c r="E161"/>
      <c r="F161"/>
      <c r="G161"/>
      <c r="H161"/>
    </row>
    <row r="162" spans="3:8" x14ac:dyDescent="0.2">
      <c r="C162"/>
      <c r="D162"/>
      <c r="E162"/>
      <c r="F162"/>
      <c r="G162"/>
      <c r="H162"/>
    </row>
    <row r="163" spans="3:8" x14ac:dyDescent="0.2">
      <c r="C163"/>
      <c r="D163"/>
      <c r="E163"/>
      <c r="F163"/>
      <c r="G163"/>
      <c r="H163"/>
    </row>
    <row r="164" spans="3:8" x14ac:dyDescent="0.2">
      <c r="C164"/>
      <c r="D164"/>
      <c r="E164"/>
      <c r="F164"/>
      <c r="G164"/>
      <c r="H164"/>
    </row>
    <row r="165" spans="3:8" x14ac:dyDescent="0.2">
      <c r="C165"/>
      <c r="D165"/>
      <c r="E165"/>
      <c r="F165"/>
      <c r="G165"/>
      <c r="H165"/>
    </row>
    <row r="166" spans="3:8" x14ac:dyDescent="0.2">
      <c r="C166"/>
      <c r="D166"/>
      <c r="E166"/>
      <c r="F166"/>
      <c r="G166"/>
      <c r="H166"/>
    </row>
    <row r="167" spans="3:8" x14ac:dyDescent="0.2">
      <c r="C167"/>
      <c r="D167"/>
      <c r="E167"/>
      <c r="F167"/>
      <c r="G167"/>
      <c r="H167"/>
    </row>
    <row r="168" spans="3:8" x14ac:dyDescent="0.2">
      <c r="C168"/>
      <c r="D168"/>
      <c r="E168"/>
      <c r="F168"/>
      <c r="G168"/>
      <c r="H168"/>
    </row>
    <row r="169" spans="3:8" x14ac:dyDescent="0.2">
      <c r="C169"/>
      <c r="D169"/>
      <c r="E169"/>
      <c r="F169"/>
      <c r="G169"/>
      <c r="H169"/>
    </row>
    <row r="170" spans="3:8" x14ac:dyDescent="0.2">
      <c r="C170"/>
      <c r="D170"/>
      <c r="E170"/>
      <c r="F170"/>
      <c r="G170"/>
      <c r="H170"/>
    </row>
    <row r="171" spans="3:8" x14ac:dyDescent="0.2">
      <c r="C171"/>
      <c r="D171"/>
      <c r="E171"/>
      <c r="F171"/>
      <c r="G171"/>
      <c r="H171"/>
    </row>
    <row r="172" spans="3:8" x14ac:dyDescent="0.2">
      <c r="C172"/>
      <c r="D172"/>
      <c r="E172"/>
      <c r="F172"/>
      <c r="G172"/>
      <c r="H172"/>
    </row>
    <row r="173" spans="3:8" x14ac:dyDescent="0.2">
      <c r="C173"/>
      <c r="D173"/>
      <c r="E173"/>
      <c r="F173"/>
      <c r="G173"/>
      <c r="H173"/>
    </row>
    <row r="174" spans="3:8" x14ac:dyDescent="0.2">
      <c r="C174"/>
      <c r="D174"/>
      <c r="E174"/>
      <c r="F174"/>
      <c r="G174"/>
      <c r="H174"/>
    </row>
    <row r="175" spans="3:8" x14ac:dyDescent="0.2">
      <c r="C175"/>
      <c r="D175"/>
      <c r="E175"/>
      <c r="F175"/>
      <c r="G175"/>
      <c r="H175"/>
    </row>
    <row r="176" spans="3:8" x14ac:dyDescent="0.2">
      <c r="C176"/>
      <c r="D176"/>
      <c r="E176"/>
      <c r="F176"/>
      <c r="G176"/>
      <c r="H176"/>
    </row>
    <row r="177" spans="3:8" x14ac:dyDescent="0.2">
      <c r="C177"/>
      <c r="D177"/>
      <c r="E177"/>
      <c r="F177"/>
      <c r="G177"/>
      <c r="H177"/>
    </row>
    <row r="178" spans="3:8" x14ac:dyDescent="0.2">
      <c r="C178"/>
      <c r="D178"/>
      <c r="E178"/>
      <c r="F178"/>
      <c r="G178"/>
      <c r="H178"/>
    </row>
    <row r="179" spans="3:8" x14ac:dyDescent="0.2">
      <c r="C179"/>
      <c r="D179"/>
      <c r="E179"/>
      <c r="F179"/>
      <c r="G179"/>
      <c r="H179"/>
    </row>
    <row r="180" spans="3:8" x14ac:dyDescent="0.2">
      <c r="C180"/>
      <c r="D180"/>
      <c r="E180"/>
      <c r="F180"/>
      <c r="G180"/>
      <c r="H180"/>
    </row>
    <row r="181" spans="3:8" x14ac:dyDescent="0.2">
      <c r="C181"/>
      <c r="D181"/>
      <c r="E181"/>
      <c r="F181"/>
      <c r="G181"/>
      <c r="H181"/>
    </row>
    <row r="182" spans="3:8" x14ac:dyDescent="0.2">
      <c r="C182"/>
      <c r="D182"/>
      <c r="E182"/>
      <c r="F182"/>
      <c r="G182"/>
      <c r="H182"/>
    </row>
    <row r="183" spans="3:8" x14ac:dyDescent="0.2">
      <c r="C183"/>
      <c r="D183"/>
      <c r="E183"/>
      <c r="F183"/>
      <c r="G183"/>
      <c r="H183"/>
    </row>
    <row r="184" spans="3:8" x14ac:dyDescent="0.2">
      <c r="C184"/>
      <c r="D184"/>
      <c r="E184"/>
      <c r="F184"/>
      <c r="G184"/>
      <c r="H184"/>
    </row>
    <row r="185" spans="3:8" x14ac:dyDescent="0.2">
      <c r="C185"/>
      <c r="D185"/>
      <c r="E185"/>
      <c r="F185"/>
      <c r="G185"/>
      <c r="H185"/>
    </row>
    <row r="186" spans="3:8" x14ac:dyDescent="0.2">
      <c r="C186"/>
      <c r="D186"/>
      <c r="E186"/>
      <c r="F186"/>
      <c r="G186"/>
      <c r="H186"/>
    </row>
    <row r="187" spans="3:8" x14ac:dyDescent="0.2">
      <c r="C187"/>
      <c r="D187"/>
      <c r="E187"/>
      <c r="F187"/>
      <c r="G187"/>
      <c r="H187"/>
    </row>
    <row r="188" spans="3:8" x14ac:dyDescent="0.2">
      <c r="C188"/>
      <c r="D188"/>
      <c r="E188"/>
      <c r="F188"/>
      <c r="G188"/>
      <c r="H188"/>
    </row>
    <row r="189" spans="3:8" x14ac:dyDescent="0.2">
      <c r="C189"/>
      <c r="D189"/>
      <c r="E189"/>
      <c r="F189"/>
      <c r="G189"/>
      <c r="H189"/>
    </row>
    <row r="190" spans="3:8" x14ac:dyDescent="0.2">
      <c r="C190"/>
      <c r="D190"/>
      <c r="E190"/>
      <c r="F190"/>
      <c r="G190"/>
      <c r="H190"/>
    </row>
    <row r="191" spans="3:8" x14ac:dyDescent="0.2">
      <c r="C191"/>
      <c r="D191"/>
      <c r="E191"/>
      <c r="F191"/>
      <c r="G191"/>
      <c r="H191"/>
    </row>
    <row r="192" spans="3:8" x14ac:dyDescent="0.2">
      <c r="C192"/>
      <c r="D192"/>
      <c r="E192"/>
      <c r="F192"/>
      <c r="G192"/>
      <c r="H192"/>
    </row>
    <row r="193" spans="3:8" x14ac:dyDescent="0.2">
      <c r="C193"/>
      <c r="D193"/>
      <c r="E193"/>
      <c r="F193"/>
      <c r="G193"/>
      <c r="H193"/>
    </row>
    <row r="194" spans="3:8" x14ac:dyDescent="0.2">
      <c r="C194"/>
      <c r="D194"/>
      <c r="E194"/>
      <c r="F194"/>
      <c r="G194"/>
      <c r="H194"/>
    </row>
    <row r="195" spans="3:8" x14ac:dyDescent="0.2">
      <c r="C195"/>
      <c r="D195"/>
      <c r="E195"/>
      <c r="F195"/>
      <c r="G195"/>
      <c r="H195"/>
    </row>
    <row r="196" spans="3:8" x14ac:dyDescent="0.2">
      <c r="C196"/>
      <c r="D196"/>
      <c r="E196"/>
      <c r="F196"/>
      <c r="G196"/>
      <c r="H196"/>
    </row>
    <row r="197" spans="3:8" x14ac:dyDescent="0.2">
      <c r="C197"/>
      <c r="D197"/>
      <c r="E197"/>
      <c r="F197"/>
      <c r="G197"/>
      <c r="H197"/>
    </row>
    <row r="198" spans="3:8" x14ac:dyDescent="0.2">
      <c r="C198"/>
      <c r="D198"/>
      <c r="E198"/>
      <c r="F198"/>
      <c r="G198"/>
      <c r="H198"/>
    </row>
    <row r="199" spans="3:8" x14ac:dyDescent="0.2">
      <c r="C199"/>
      <c r="D199"/>
      <c r="E199"/>
      <c r="F199"/>
      <c r="G199"/>
      <c r="H199"/>
    </row>
    <row r="200" spans="3:8" x14ac:dyDescent="0.2">
      <c r="C200"/>
      <c r="D200"/>
      <c r="E200"/>
      <c r="F200"/>
      <c r="G200"/>
      <c r="H200"/>
    </row>
    <row r="201" spans="3:8" x14ac:dyDescent="0.2">
      <c r="C201"/>
      <c r="D201"/>
      <c r="E201"/>
      <c r="F201"/>
      <c r="G201"/>
      <c r="H201"/>
    </row>
    <row r="202" spans="3:8" x14ac:dyDescent="0.2">
      <c r="C202"/>
      <c r="D202"/>
      <c r="E202"/>
      <c r="F202"/>
      <c r="G202"/>
      <c r="H202"/>
    </row>
    <row r="203" spans="3:8" x14ac:dyDescent="0.2">
      <c r="C203"/>
      <c r="D203"/>
      <c r="E203"/>
      <c r="F203"/>
      <c r="G203"/>
      <c r="H203"/>
    </row>
    <row r="204" spans="3:8" x14ac:dyDescent="0.2">
      <c r="C204"/>
      <c r="D204"/>
      <c r="E204"/>
      <c r="F204"/>
      <c r="G204"/>
      <c r="H204"/>
    </row>
    <row r="205" spans="3:8" x14ac:dyDescent="0.2">
      <c r="C205"/>
      <c r="D205"/>
      <c r="E205"/>
      <c r="F205"/>
      <c r="G205"/>
      <c r="H205"/>
    </row>
    <row r="206" spans="3:8" x14ac:dyDescent="0.2">
      <c r="C206"/>
      <c r="D206"/>
      <c r="E206"/>
      <c r="F206"/>
      <c r="G206"/>
      <c r="H206"/>
    </row>
    <row r="207" spans="3:8" x14ac:dyDescent="0.2">
      <c r="C207"/>
      <c r="D207"/>
      <c r="E207"/>
      <c r="F207"/>
      <c r="G207"/>
      <c r="H207"/>
    </row>
    <row r="208" spans="3:8" x14ac:dyDescent="0.2">
      <c r="C208"/>
      <c r="D208"/>
      <c r="E208"/>
      <c r="F208"/>
      <c r="G208"/>
      <c r="H208"/>
    </row>
    <row r="209" spans="3:8" x14ac:dyDescent="0.2">
      <c r="C209"/>
      <c r="D209"/>
      <c r="E209"/>
      <c r="F209"/>
      <c r="G209"/>
      <c r="H209"/>
    </row>
    <row r="210" spans="3:8" x14ac:dyDescent="0.2">
      <c r="C210"/>
      <c r="D210"/>
      <c r="E210"/>
      <c r="F210"/>
      <c r="G210"/>
      <c r="H210"/>
    </row>
    <row r="211" spans="3:8" x14ac:dyDescent="0.2">
      <c r="C211"/>
      <c r="D211"/>
      <c r="E211"/>
      <c r="F211"/>
      <c r="G211"/>
      <c r="H211"/>
    </row>
    <row r="212" spans="3:8" x14ac:dyDescent="0.2">
      <c r="C212"/>
      <c r="D212"/>
      <c r="E212"/>
      <c r="F212"/>
      <c r="G212"/>
      <c r="H212"/>
    </row>
    <row r="213" spans="3:8" x14ac:dyDescent="0.2">
      <c r="C213"/>
      <c r="D213"/>
      <c r="E213"/>
      <c r="F213"/>
      <c r="G213"/>
      <c r="H213"/>
    </row>
    <row r="214" spans="3:8" x14ac:dyDescent="0.2">
      <c r="C214"/>
      <c r="D214"/>
      <c r="E214"/>
      <c r="F214"/>
      <c r="G214"/>
      <c r="H214"/>
    </row>
    <row r="215" spans="3:8" x14ac:dyDescent="0.2">
      <c r="C215"/>
      <c r="D215"/>
      <c r="E215"/>
      <c r="F215"/>
      <c r="G215"/>
      <c r="H215"/>
    </row>
    <row r="216" spans="3:8" x14ac:dyDescent="0.2">
      <c r="C216"/>
      <c r="D216"/>
      <c r="E216"/>
      <c r="F216"/>
      <c r="G216"/>
      <c r="H216"/>
    </row>
    <row r="217" spans="3:8" x14ac:dyDescent="0.2">
      <c r="C217"/>
      <c r="D217"/>
      <c r="E217"/>
      <c r="F217"/>
      <c r="G217"/>
      <c r="H217"/>
    </row>
    <row r="218" spans="3:8" x14ac:dyDescent="0.2">
      <c r="C218"/>
      <c r="D218"/>
      <c r="E218"/>
      <c r="F218"/>
      <c r="G218"/>
      <c r="H218"/>
    </row>
    <row r="219" spans="3:8" x14ac:dyDescent="0.2">
      <c r="C219"/>
      <c r="D219"/>
      <c r="E219"/>
      <c r="F219"/>
      <c r="G219"/>
      <c r="H219"/>
    </row>
    <row r="220" spans="3:8" x14ac:dyDescent="0.2">
      <c r="C220"/>
      <c r="D220"/>
      <c r="E220"/>
      <c r="F220"/>
      <c r="G220"/>
      <c r="H220"/>
    </row>
    <row r="221" spans="3:8" x14ac:dyDescent="0.2">
      <c r="C221"/>
      <c r="D221"/>
      <c r="E221"/>
      <c r="F221"/>
      <c r="G221"/>
      <c r="H221"/>
    </row>
    <row r="222" spans="3:8" x14ac:dyDescent="0.2">
      <c r="C222"/>
      <c r="D222"/>
      <c r="E222"/>
      <c r="F222"/>
      <c r="G222"/>
      <c r="H222"/>
    </row>
    <row r="223" spans="3:8" x14ac:dyDescent="0.2">
      <c r="C223"/>
      <c r="D223"/>
      <c r="E223"/>
      <c r="F223"/>
      <c r="G223"/>
      <c r="H223"/>
    </row>
    <row r="224" spans="3:8" x14ac:dyDescent="0.2">
      <c r="C224"/>
      <c r="D224"/>
      <c r="E224"/>
      <c r="F224"/>
      <c r="G224"/>
      <c r="H224"/>
    </row>
    <row r="225" spans="3:8" x14ac:dyDescent="0.2">
      <c r="C225"/>
      <c r="D225"/>
      <c r="E225"/>
      <c r="F225"/>
      <c r="G225"/>
      <c r="H225"/>
    </row>
    <row r="226" spans="3:8" x14ac:dyDescent="0.2">
      <c r="C226"/>
      <c r="D226"/>
      <c r="E226"/>
      <c r="F226"/>
      <c r="G226"/>
      <c r="H226"/>
    </row>
    <row r="227" spans="3:8" x14ac:dyDescent="0.2">
      <c r="C227"/>
      <c r="D227"/>
      <c r="E227"/>
      <c r="F227"/>
      <c r="G227"/>
      <c r="H227"/>
    </row>
    <row r="228" spans="3:8" x14ac:dyDescent="0.2">
      <c r="C228"/>
      <c r="D228"/>
      <c r="E228"/>
      <c r="F228"/>
      <c r="G228"/>
      <c r="H228"/>
    </row>
    <row r="229" spans="3:8" x14ac:dyDescent="0.2">
      <c r="C229"/>
      <c r="D229"/>
      <c r="E229"/>
      <c r="F229"/>
      <c r="G229"/>
      <c r="H229"/>
    </row>
    <row r="230" spans="3:8" x14ac:dyDescent="0.2">
      <c r="C230"/>
      <c r="D230"/>
      <c r="E230"/>
      <c r="F230"/>
      <c r="G230"/>
      <c r="H230"/>
    </row>
    <row r="231" spans="3:8" x14ac:dyDescent="0.2">
      <c r="C231"/>
      <c r="D231"/>
      <c r="E231"/>
      <c r="F231"/>
      <c r="G231"/>
      <c r="H231"/>
    </row>
    <row r="232" spans="3:8" x14ac:dyDescent="0.2">
      <c r="C232"/>
      <c r="D232"/>
      <c r="E232"/>
      <c r="F232"/>
      <c r="G232"/>
      <c r="H232"/>
    </row>
    <row r="233" spans="3:8" x14ac:dyDescent="0.2">
      <c r="C233"/>
      <c r="D233"/>
      <c r="E233"/>
      <c r="F233"/>
      <c r="G233"/>
      <c r="H233"/>
    </row>
    <row r="234" spans="3:8" x14ac:dyDescent="0.2">
      <c r="C234"/>
      <c r="D234"/>
      <c r="E234"/>
      <c r="F234"/>
      <c r="G234"/>
      <c r="H234"/>
    </row>
    <row r="235" spans="3:8" x14ac:dyDescent="0.2">
      <c r="C235"/>
      <c r="D235"/>
      <c r="E235"/>
      <c r="F235"/>
      <c r="G235"/>
      <c r="H235"/>
    </row>
    <row r="236" spans="3:8" x14ac:dyDescent="0.2">
      <c r="C236"/>
      <c r="D236"/>
      <c r="E236"/>
      <c r="F236"/>
      <c r="G236"/>
      <c r="H236"/>
    </row>
    <row r="237" spans="3:8" x14ac:dyDescent="0.2">
      <c r="C237"/>
      <c r="D237"/>
      <c r="E237"/>
      <c r="F237"/>
      <c r="G237"/>
      <c r="H237"/>
    </row>
    <row r="238" spans="3:8" x14ac:dyDescent="0.2">
      <c r="C238"/>
      <c r="D238"/>
      <c r="E238"/>
      <c r="F238"/>
      <c r="G238"/>
      <c r="H238"/>
    </row>
    <row r="239" spans="3:8" x14ac:dyDescent="0.2">
      <c r="C239"/>
      <c r="D239"/>
      <c r="E239"/>
      <c r="F239"/>
      <c r="G239"/>
      <c r="H239"/>
    </row>
    <row r="240" spans="3:8" x14ac:dyDescent="0.2">
      <c r="C240"/>
      <c r="D240"/>
      <c r="E240"/>
      <c r="F240"/>
      <c r="G240"/>
      <c r="H240"/>
    </row>
    <row r="241" spans="3:8" x14ac:dyDescent="0.2">
      <c r="C241"/>
      <c r="D241"/>
      <c r="E241"/>
      <c r="F241"/>
      <c r="G241"/>
      <c r="H241"/>
    </row>
    <row r="242" spans="3:8" x14ac:dyDescent="0.2">
      <c r="C242"/>
      <c r="D242"/>
      <c r="E242"/>
      <c r="F242"/>
      <c r="G242"/>
      <c r="H242"/>
    </row>
    <row r="243" spans="3:8" x14ac:dyDescent="0.2">
      <c r="C243"/>
      <c r="D243"/>
      <c r="E243"/>
      <c r="F243"/>
      <c r="G243"/>
      <c r="H243"/>
    </row>
    <row r="244" spans="3:8" x14ac:dyDescent="0.2">
      <c r="C244"/>
      <c r="D244"/>
      <c r="E244"/>
      <c r="F244"/>
      <c r="G244"/>
      <c r="H244"/>
    </row>
    <row r="245" spans="3:8" x14ac:dyDescent="0.2">
      <c r="C245"/>
      <c r="D245"/>
      <c r="E245"/>
      <c r="F245"/>
      <c r="G245"/>
      <c r="H245"/>
    </row>
    <row r="246" spans="3:8" x14ac:dyDescent="0.2">
      <c r="C246"/>
      <c r="D246"/>
      <c r="E246"/>
      <c r="F246"/>
      <c r="G246"/>
      <c r="H246"/>
    </row>
    <row r="247" spans="3:8" x14ac:dyDescent="0.2">
      <c r="C247"/>
      <c r="D247"/>
      <c r="E247"/>
      <c r="F247"/>
      <c r="G247"/>
      <c r="H247"/>
    </row>
    <row r="248" spans="3:8" x14ac:dyDescent="0.2">
      <c r="C248"/>
      <c r="D248"/>
      <c r="E248"/>
      <c r="F248"/>
      <c r="G248"/>
      <c r="H248"/>
    </row>
    <row r="249" spans="3:8" x14ac:dyDescent="0.2">
      <c r="C249"/>
      <c r="D249"/>
      <c r="E249"/>
      <c r="F249"/>
      <c r="G249"/>
      <c r="H249"/>
    </row>
    <row r="250" spans="3:8" x14ac:dyDescent="0.2">
      <c r="C250"/>
      <c r="D250"/>
      <c r="E250"/>
      <c r="F250"/>
      <c r="G250"/>
      <c r="H250"/>
    </row>
    <row r="251" spans="3:8" x14ac:dyDescent="0.2">
      <c r="C251"/>
      <c r="D251"/>
      <c r="E251"/>
      <c r="F251"/>
      <c r="G251"/>
      <c r="H251"/>
    </row>
    <row r="252" spans="3:8" x14ac:dyDescent="0.2">
      <c r="C252"/>
      <c r="D252"/>
      <c r="E252"/>
      <c r="F252"/>
      <c r="G252"/>
      <c r="H252"/>
    </row>
    <row r="253" spans="3:8" x14ac:dyDescent="0.2">
      <c r="C253"/>
      <c r="D253"/>
      <c r="E253"/>
      <c r="F253"/>
      <c r="G253"/>
      <c r="H253"/>
    </row>
    <row r="254" spans="3:8" x14ac:dyDescent="0.2">
      <c r="C254"/>
      <c r="D254"/>
      <c r="E254"/>
      <c r="F254"/>
      <c r="G254"/>
      <c r="H254"/>
    </row>
    <row r="255" spans="3:8" x14ac:dyDescent="0.2">
      <c r="C255"/>
      <c r="D255"/>
      <c r="E255"/>
      <c r="F255"/>
      <c r="G255"/>
      <c r="H255"/>
    </row>
    <row r="256" spans="3:8" x14ac:dyDescent="0.2">
      <c r="C256"/>
      <c r="D256"/>
      <c r="E256"/>
      <c r="F256"/>
      <c r="G256"/>
      <c r="H256"/>
    </row>
    <row r="257" spans="3:8" x14ac:dyDescent="0.2">
      <c r="C257"/>
      <c r="D257"/>
      <c r="E257"/>
      <c r="F257"/>
      <c r="G257"/>
      <c r="H257"/>
    </row>
    <row r="258" spans="3:8" x14ac:dyDescent="0.2">
      <c r="C258"/>
      <c r="D258"/>
      <c r="E258"/>
      <c r="F258"/>
      <c r="G258"/>
      <c r="H258"/>
    </row>
    <row r="259" spans="3:8" x14ac:dyDescent="0.2">
      <c r="C259"/>
      <c r="D259"/>
      <c r="E259"/>
      <c r="F259"/>
      <c r="G259"/>
      <c r="H259"/>
    </row>
    <row r="260" spans="3:8" x14ac:dyDescent="0.2">
      <c r="C260"/>
      <c r="D260"/>
      <c r="E260"/>
      <c r="F260"/>
      <c r="G260"/>
      <c r="H260"/>
    </row>
    <row r="261" spans="3:8" x14ac:dyDescent="0.2">
      <c r="C261"/>
      <c r="D261"/>
      <c r="E261"/>
      <c r="F261"/>
      <c r="G261"/>
      <c r="H261"/>
    </row>
    <row r="262" spans="3:8" x14ac:dyDescent="0.2">
      <c r="C262"/>
      <c r="D262"/>
      <c r="E262"/>
      <c r="F262"/>
      <c r="G262"/>
      <c r="H262"/>
    </row>
    <row r="263" spans="3:8" x14ac:dyDescent="0.2">
      <c r="C263"/>
      <c r="D263"/>
      <c r="E263"/>
      <c r="F263"/>
      <c r="G263"/>
      <c r="H263"/>
    </row>
    <row r="264" spans="3:8" x14ac:dyDescent="0.2">
      <c r="C264"/>
      <c r="D264"/>
      <c r="E264"/>
      <c r="F264"/>
      <c r="G264"/>
      <c r="H264"/>
    </row>
    <row r="265" spans="3:8" x14ac:dyDescent="0.2">
      <c r="C265"/>
      <c r="D265"/>
      <c r="E265"/>
      <c r="F265"/>
      <c r="G265"/>
      <c r="H265"/>
    </row>
    <row r="266" spans="3:8" x14ac:dyDescent="0.2">
      <c r="C266"/>
      <c r="D266"/>
      <c r="E266"/>
      <c r="F266"/>
      <c r="G266"/>
      <c r="H266"/>
    </row>
    <row r="267" spans="3:8" x14ac:dyDescent="0.2">
      <c r="C267"/>
      <c r="D267"/>
      <c r="E267"/>
      <c r="F267"/>
      <c r="G267"/>
      <c r="H267"/>
    </row>
    <row r="268" spans="3:8" x14ac:dyDescent="0.2">
      <c r="C268"/>
      <c r="D268"/>
      <c r="E268"/>
      <c r="F268"/>
      <c r="G268"/>
      <c r="H268"/>
    </row>
    <row r="269" spans="3:8" x14ac:dyDescent="0.2">
      <c r="C269"/>
      <c r="D269"/>
      <c r="E269"/>
      <c r="F269"/>
      <c r="G269"/>
      <c r="H269"/>
    </row>
    <row r="270" spans="3:8" x14ac:dyDescent="0.2">
      <c r="C270"/>
      <c r="D270"/>
      <c r="E270"/>
      <c r="F270"/>
      <c r="G270"/>
      <c r="H270"/>
    </row>
    <row r="271" spans="3:8" x14ac:dyDescent="0.2">
      <c r="C271"/>
      <c r="D271"/>
      <c r="E271"/>
      <c r="F271"/>
      <c r="G271"/>
      <c r="H271"/>
    </row>
    <row r="272" spans="3:8" x14ac:dyDescent="0.2">
      <c r="C272"/>
      <c r="D272"/>
      <c r="E272"/>
      <c r="F272"/>
      <c r="G272"/>
      <c r="H272"/>
    </row>
    <row r="273" spans="3:8" x14ac:dyDescent="0.2">
      <c r="C273"/>
      <c r="D273"/>
      <c r="E273"/>
      <c r="F273"/>
      <c r="G273"/>
      <c r="H273"/>
    </row>
    <row r="274" spans="3:8" x14ac:dyDescent="0.2">
      <c r="C274"/>
      <c r="D274"/>
      <c r="E274"/>
      <c r="F274"/>
      <c r="G274"/>
      <c r="H274"/>
    </row>
    <row r="275" spans="3:8" x14ac:dyDescent="0.2">
      <c r="C275"/>
      <c r="D275"/>
      <c r="E275"/>
      <c r="F275"/>
      <c r="G275"/>
      <c r="H275"/>
    </row>
    <row r="276" spans="3:8" x14ac:dyDescent="0.2">
      <c r="C276"/>
      <c r="D276"/>
      <c r="E276"/>
      <c r="F276"/>
      <c r="G276"/>
      <c r="H276"/>
    </row>
    <row r="277" spans="3:8" x14ac:dyDescent="0.2">
      <c r="C277"/>
      <c r="D277"/>
      <c r="E277"/>
      <c r="F277"/>
      <c r="G277"/>
      <c r="H277"/>
    </row>
    <row r="278" spans="3:8" x14ac:dyDescent="0.2">
      <c r="C278"/>
      <c r="D278"/>
      <c r="E278"/>
      <c r="F278"/>
      <c r="G278"/>
      <c r="H278"/>
    </row>
    <row r="279" spans="3:8" x14ac:dyDescent="0.2">
      <c r="C279"/>
      <c r="D279"/>
      <c r="E279"/>
      <c r="F279"/>
      <c r="G279"/>
      <c r="H279"/>
    </row>
    <row r="280" spans="3:8" x14ac:dyDescent="0.2">
      <c r="C280"/>
      <c r="D280"/>
      <c r="E280"/>
      <c r="F280"/>
      <c r="G280"/>
      <c r="H280"/>
    </row>
    <row r="281" spans="3:8" x14ac:dyDescent="0.2">
      <c r="C281"/>
      <c r="D281"/>
      <c r="E281"/>
      <c r="F281"/>
      <c r="G281"/>
      <c r="H281"/>
    </row>
    <row r="282" spans="3:8" x14ac:dyDescent="0.2">
      <c r="C282"/>
      <c r="D282"/>
      <c r="E282"/>
      <c r="F282"/>
      <c r="G282"/>
      <c r="H282"/>
    </row>
    <row r="283" spans="3:8" x14ac:dyDescent="0.2">
      <c r="C283"/>
      <c r="D283"/>
      <c r="E283"/>
      <c r="F283"/>
      <c r="G283"/>
      <c r="H283"/>
    </row>
    <row r="284" spans="3:8" x14ac:dyDescent="0.2">
      <c r="C284"/>
      <c r="D284"/>
      <c r="E284"/>
      <c r="F284"/>
      <c r="G284"/>
      <c r="H284"/>
    </row>
    <row r="285" spans="3:8" x14ac:dyDescent="0.2">
      <c r="C285"/>
      <c r="D285"/>
      <c r="E285"/>
      <c r="F285"/>
      <c r="G285"/>
      <c r="H285"/>
    </row>
    <row r="286" spans="3:8" x14ac:dyDescent="0.2">
      <c r="C286"/>
      <c r="D286"/>
      <c r="E286"/>
      <c r="F286"/>
      <c r="G286"/>
      <c r="H286"/>
    </row>
    <row r="287" spans="3:8" x14ac:dyDescent="0.2">
      <c r="C287"/>
      <c r="D287"/>
      <c r="E287"/>
      <c r="F287"/>
      <c r="G287"/>
      <c r="H287"/>
    </row>
    <row r="288" spans="3:8" x14ac:dyDescent="0.2">
      <c r="C288"/>
      <c r="D288"/>
      <c r="E288"/>
      <c r="F288"/>
      <c r="G288"/>
      <c r="H288"/>
    </row>
    <row r="289" spans="3:8" x14ac:dyDescent="0.2">
      <c r="C289"/>
      <c r="D289"/>
      <c r="E289"/>
      <c r="F289"/>
      <c r="G289"/>
      <c r="H289"/>
    </row>
    <row r="290" spans="3:8" x14ac:dyDescent="0.2">
      <c r="C290"/>
      <c r="D290"/>
      <c r="E290"/>
      <c r="F290"/>
      <c r="G290"/>
      <c r="H290"/>
    </row>
    <row r="291" spans="3:8" x14ac:dyDescent="0.2">
      <c r="C291"/>
      <c r="D291"/>
      <c r="E291"/>
      <c r="F291"/>
      <c r="G291"/>
      <c r="H291"/>
    </row>
    <row r="292" spans="3:8" x14ac:dyDescent="0.2">
      <c r="C292"/>
      <c r="D292"/>
      <c r="E292"/>
      <c r="F292"/>
      <c r="G292"/>
      <c r="H292"/>
    </row>
    <row r="293" spans="3:8" x14ac:dyDescent="0.2">
      <c r="C293"/>
      <c r="D293"/>
      <c r="E293"/>
      <c r="F293"/>
      <c r="G293"/>
      <c r="H293"/>
    </row>
    <row r="294" spans="3:8" x14ac:dyDescent="0.2">
      <c r="C294"/>
      <c r="D294"/>
      <c r="E294"/>
      <c r="F294"/>
      <c r="G294"/>
      <c r="H294"/>
    </row>
    <row r="295" spans="3:8" x14ac:dyDescent="0.2">
      <c r="C295"/>
      <c r="D295"/>
      <c r="E295"/>
      <c r="F295"/>
      <c r="G295"/>
      <c r="H295"/>
    </row>
    <row r="296" spans="3:8" x14ac:dyDescent="0.2">
      <c r="C296"/>
      <c r="D296"/>
      <c r="E296"/>
      <c r="F296"/>
      <c r="G296"/>
      <c r="H296"/>
    </row>
    <row r="297" spans="3:8" x14ac:dyDescent="0.2">
      <c r="C297"/>
      <c r="D297"/>
      <c r="E297"/>
      <c r="F297"/>
      <c r="G297"/>
      <c r="H297"/>
    </row>
    <row r="298" spans="3:8" x14ac:dyDescent="0.2">
      <c r="C298"/>
      <c r="D298"/>
      <c r="E298"/>
      <c r="F298"/>
      <c r="G298"/>
      <c r="H298"/>
    </row>
    <row r="299" spans="3:8" x14ac:dyDescent="0.2">
      <c r="C299"/>
      <c r="D299"/>
      <c r="E299"/>
      <c r="F299"/>
      <c r="G299"/>
      <c r="H299"/>
    </row>
    <row r="300" spans="3:8" x14ac:dyDescent="0.2">
      <c r="C300"/>
      <c r="D300"/>
      <c r="E300"/>
      <c r="F300"/>
      <c r="G300"/>
      <c r="H300"/>
    </row>
    <row r="301" spans="3:8" x14ac:dyDescent="0.2">
      <c r="C301"/>
      <c r="D301"/>
      <c r="E301"/>
      <c r="F301"/>
      <c r="G301"/>
      <c r="H301"/>
    </row>
    <row r="302" spans="3:8" x14ac:dyDescent="0.2">
      <c r="C302"/>
      <c r="D302"/>
      <c r="E302"/>
      <c r="F302"/>
      <c r="G302"/>
      <c r="H302"/>
    </row>
    <row r="303" spans="3:8" x14ac:dyDescent="0.2">
      <c r="C303"/>
      <c r="D303"/>
      <c r="E303"/>
      <c r="F303"/>
      <c r="G303"/>
      <c r="H303"/>
    </row>
    <row r="304" spans="3:8" x14ac:dyDescent="0.2">
      <c r="C304"/>
      <c r="D304"/>
      <c r="E304"/>
      <c r="F304"/>
      <c r="G304"/>
      <c r="H304"/>
    </row>
    <row r="305" spans="3:8" x14ac:dyDescent="0.2">
      <c r="C305"/>
      <c r="D305"/>
      <c r="E305"/>
      <c r="F305"/>
      <c r="G305"/>
      <c r="H305"/>
    </row>
    <row r="306" spans="3:8" x14ac:dyDescent="0.2">
      <c r="C306"/>
      <c r="D306"/>
      <c r="E306"/>
      <c r="F306"/>
      <c r="G306"/>
      <c r="H306"/>
    </row>
    <row r="307" spans="3:8" x14ac:dyDescent="0.2">
      <c r="C307"/>
      <c r="D307"/>
      <c r="E307"/>
      <c r="F307"/>
      <c r="G307"/>
      <c r="H307"/>
    </row>
    <row r="308" spans="3:8" x14ac:dyDescent="0.2">
      <c r="C308"/>
      <c r="D308"/>
      <c r="E308"/>
      <c r="F308"/>
      <c r="G308"/>
      <c r="H308"/>
    </row>
    <row r="309" spans="3:8" x14ac:dyDescent="0.2">
      <c r="C309"/>
      <c r="D309"/>
      <c r="E309"/>
      <c r="F309"/>
      <c r="G309"/>
      <c r="H309"/>
    </row>
    <row r="310" spans="3:8" x14ac:dyDescent="0.2">
      <c r="C310"/>
      <c r="D310"/>
      <c r="E310"/>
      <c r="F310"/>
      <c r="G310"/>
      <c r="H310"/>
    </row>
    <row r="311" spans="3:8" x14ac:dyDescent="0.2">
      <c r="C311"/>
      <c r="D311"/>
      <c r="E311"/>
      <c r="F311"/>
      <c r="G311"/>
      <c r="H311"/>
    </row>
    <row r="312" spans="3:8" x14ac:dyDescent="0.2">
      <c r="C312"/>
      <c r="D312"/>
      <c r="E312"/>
      <c r="F312"/>
      <c r="G312"/>
      <c r="H312"/>
    </row>
    <row r="313" spans="3:8" x14ac:dyDescent="0.2">
      <c r="C313"/>
      <c r="D313"/>
      <c r="E313"/>
      <c r="F313"/>
      <c r="G313"/>
      <c r="H313"/>
    </row>
    <row r="314" spans="3:8" x14ac:dyDescent="0.2">
      <c r="C314"/>
      <c r="D314"/>
      <c r="E314"/>
      <c r="F314"/>
      <c r="G314"/>
      <c r="H314"/>
    </row>
    <row r="315" spans="3:8" x14ac:dyDescent="0.2">
      <c r="C315"/>
      <c r="D315"/>
      <c r="E315"/>
      <c r="F315"/>
      <c r="G315"/>
      <c r="H315"/>
    </row>
    <row r="316" spans="3:8" x14ac:dyDescent="0.2">
      <c r="C316"/>
      <c r="D316"/>
      <c r="E316"/>
      <c r="F316"/>
      <c r="G316"/>
      <c r="H316"/>
    </row>
    <row r="317" spans="3:8" x14ac:dyDescent="0.2">
      <c r="C317"/>
      <c r="D317"/>
      <c r="E317"/>
      <c r="F317"/>
      <c r="G317"/>
      <c r="H317"/>
    </row>
    <row r="318" spans="3:8" x14ac:dyDescent="0.2">
      <c r="C318"/>
      <c r="D318"/>
      <c r="E318"/>
      <c r="F318"/>
      <c r="G318"/>
      <c r="H318"/>
    </row>
    <row r="319" spans="3:8" x14ac:dyDescent="0.2">
      <c r="C319"/>
      <c r="D319"/>
      <c r="E319"/>
      <c r="F319"/>
      <c r="G319"/>
      <c r="H319"/>
    </row>
    <row r="320" spans="3:8" x14ac:dyDescent="0.2">
      <c r="C320"/>
      <c r="D320"/>
      <c r="E320"/>
      <c r="F320"/>
      <c r="G320"/>
      <c r="H320"/>
    </row>
    <row r="321" spans="3:8" x14ac:dyDescent="0.2">
      <c r="C321"/>
      <c r="D321"/>
      <c r="E321"/>
      <c r="F321"/>
      <c r="G321"/>
      <c r="H321"/>
    </row>
    <row r="322" spans="3:8" x14ac:dyDescent="0.2">
      <c r="C322"/>
      <c r="D322"/>
      <c r="E322"/>
      <c r="F322"/>
      <c r="G322"/>
      <c r="H322"/>
    </row>
    <row r="323" spans="3:8" x14ac:dyDescent="0.2">
      <c r="C323"/>
      <c r="D323"/>
      <c r="E323"/>
      <c r="F323"/>
      <c r="G323"/>
      <c r="H323"/>
    </row>
    <row r="324" spans="3:8" x14ac:dyDescent="0.2">
      <c r="C324"/>
      <c r="D324"/>
      <c r="E324"/>
      <c r="F324"/>
      <c r="G324"/>
      <c r="H324"/>
    </row>
    <row r="325" spans="3:8" x14ac:dyDescent="0.2">
      <c r="C325"/>
      <c r="D325"/>
      <c r="E325"/>
      <c r="F325"/>
      <c r="G325"/>
      <c r="H325"/>
    </row>
    <row r="326" spans="3:8" x14ac:dyDescent="0.2">
      <c r="C326"/>
      <c r="D326"/>
      <c r="E326"/>
      <c r="F326"/>
      <c r="G326"/>
      <c r="H326"/>
    </row>
    <row r="327" spans="3:8" x14ac:dyDescent="0.2">
      <c r="C327"/>
      <c r="D327"/>
      <c r="E327"/>
      <c r="F327"/>
      <c r="G327"/>
      <c r="H327"/>
    </row>
    <row r="328" spans="3:8" x14ac:dyDescent="0.2">
      <c r="C328"/>
      <c r="D328"/>
      <c r="E328"/>
      <c r="F328"/>
      <c r="G328"/>
      <c r="H328"/>
    </row>
    <row r="329" spans="3:8" x14ac:dyDescent="0.2">
      <c r="C329"/>
      <c r="D329"/>
      <c r="E329"/>
      <c r="F329"/>
      <c r="G329"/>
      <c r="H329"/>
    </row>
    <row r="330" spans="3:8" x14ac:dyDescent="0.2">
      <c r="C330"/>
      <c r="D330"/>
      <c r="E330"/>
      <c r="F330"/>
      <c r="G330"/>
      <c r="H330"/>
    </row>
    <row r="331" spans="3:8" x14ac:dyDescent="0.2">
      <c r="C331"/>
      <c r="D331"/>
      <c r="E331"/>
      <c r="F331"/>
      <c r="G331"/>
      <c r="H331"/>
    </row>
    <row r="332" spans="3:8" x14ac:dyDescent="0.2">
      <c r="C332"/>
      <c r="D332"/>
      <c r="E332"/>
      <c r="F332"/>
      <c r="G332"/>
      <c r="H332"/>
    </row>
    <row r="333" spans="3:8" x14ac:dyDescent="0.2">
      <c r="C333"/>
      <c r="D333"/>
      <c r="E333"/>
      <c r="F333"/>
      <c r="G333"/>
      <c r="H333"/>
    </row>
    <row r="334" spans="3:8" x14ac:dyDescent="0.2">
      <c r="C334"/>
      <c r="D334"/>
      <c r="E334"/>
      <c r="F334"/>
      <c r="G334"/>
      <c r="H334"/>
    </row>
    <row r="335" spans="3:8" x14ac:dyDescent="0.2">
      <c r="C335"/>
      <c r="D335"/>
      <c r="E335"/>
      <c r="F335"/>
      <c r="G335"/>
      <c r="H335"/>
    </row>
    <row r="336" spans="3:8" x14ac:dyDescent="0.2">
      <c r="C336"/>
      <c r="D336"/>
      <c r="E336"/>
      <c r="F336"/>
      <c r="G336"/>
      <c r="H336"/>
    </row>
    <row r="337" spans="3:8" x14ac:dyDescent="0.2">
      <c r="C337"/>
      <c r="D337"/>
      <c r="E337"/>
      <c r="F337"/>
      <c r="G337"/>
      <c r="H337"/>
    </row>
    <row r="338" spans="3:8" x14ac:dyDescent="0.2">
      <c r="C338"/>
      <c r="D338"/>
      <c r="E338"/>
      <c r="F338"/>
      <c r="G338"/>
      <c r="H338"/>
    </row>
    <row r="339" spans="3:8" x14ac:dyDescent="0.2">
      <c r="C339"/>
      <c r="D339"/>
      <c r="E339"/>
      <c r="F339"/>
      <c r="G339"/>
      <c r="H339"/>
    </row>
    <row r="340" spans="3:8" x14ac:dyDescent="0.2">
      <c r="C340"/>
      <c r="D340"/>
      <c r="E340"/>
      <c r="F340"/>
      <c r="G340"/>
      <c r="H340"/>
    </row>
    <row r="341" spans="3:8" x14ac:dyDescent="0.2">
      <c r="C341"/>
      <c r="D341"/>
      <c r="E341"/>
      <c r="F341"/>
      <c r="G341"/>
      <c r="H341"/>
    </row>
    <row r="342" spans="3:8" x14ac:dyDescent="0.2">
      <c r="C342"/>
      <c r="D342"/>
      <c r="E342"/>
      <c r="F342"/>
      <c r="G342"/>
      <c r="H342"/>
    </row>
    <row r="343" spans="3:8" x14ac:dyDescent="0.2">
      <c r="C343"/>
      <c r="D343"/>
      <c r="E343"/>
      <c r="F343"/>
      <c r="G343"/>
      <c r="H343"/>
    </row>
    <row r="344" spans="3:8" x14ac:dyDescent="0.2">
      <c r="C344"/>
      <c r="D344"/>
      <c r="E344"/>
      <c r="F344"/>
      <c r="G344"/>
      <c r="H344"/>
    </row>
    <row r="345" spans="3:8" x14ac:dyDescent="0.2">
      <c r="C345"/>
      <c r="D345"/>
      <c r="E345"/>
      <c r="F345"/>
      <c r="G345"/>
      <c r="H345"/>
    </row>
    <row r="346" spans="3:8" x14ac:dyDescent="0.2">
      <c r="C346"/>
      <c r="D346"/>
      <c r="E346"/>
      <c r="F346"/>
      <c r="G346"/>
      <c r="H346"/>
    </row>
    <row r="347" spans="3:8" x14ac:dyDescent="0.2">
      <c r="C347"/>
      <c r="D347"/>
      <c r="E347"/>
      <c r="F347"/>
      <c r="G347"/>
      <c r="H347"/>
    </row>
    <row r="348" spans="3:8" x14ac:dyDescent="0.2">
      <c r="C348"/>
      <c r="D348"/>
      <c r="E348"/>
      <c r="F348"/>
      <c r="G348"/>
      <c r="H348"/>
    </row>
    <row r="349" spans="3:8" x14ac:dyDescent="0.2">
      <c r="C349"/>
      <c r="D349"/>
      <c r="E349"/>
      <c r="F349"/>
      <c r="G349"/>
      <c r="H349"/>
    </row>
    <row r="350" spans="3:8" x14ac:dyDescent="0.2">
      <c r="C350"/>
      <c r="D350"/>
      <c r="E350"/>
      <c r="F350"/>
      <c r="G350"/>
      <c r="H350"/>
    </row>
    <row r="351" spans="3:8" x14ac:dyDescent="0.2">
      <c r="C351"/>
      <c r="D351"/>
      <c r="E351"/>
      <c r="F351"/>
      <c r="G351"/>
      <c r="H351"/>
    </row>
    <row r="352" spans="3:8" x14ac:dyDescent="0.2">
      <c r="C352"/>
      <c r="D352"/>
      <c r="E352"/>
      <c r="F352"/>
      <c r="G352"/>
      <c r="H352"/>
    </row>
    <row r="353" spans="3:8" x14ac:dyDescent="0.2">
      <c r="C353"/>
      <c r="D353"/>
      <c r="E353"/>
      <c r="F353"/>
      <c r="G353"/>
      <c r="H353"/>
    </row>
    <row r="354" spans="3:8" x14ac:dyDescent="0.2">
      <c r="C354"/>
      <c r="D354"/>
      <c r="E354"/>
      <c r="F354"/>
      <c r="G354"/>
      <c r="H354"/>
    </row>
    <row r="355" spans="3:8" x14ac:dyDescent="0.2">
      <c r="C355"/>
      <c r="D355"/>
      <c r="E355"/>
      <c r="F355"/>
      <c r="G355"/>
      <c r="H355"/>
    </row>
    <row r="356" spans="3:8" x14ac:dyDescent="0.2">
      <c r="C356"/>
      <c r="D356"/>
      <c r="E356"/>
      <c r="F356"/>
      <c r="G356"/>
      <c r="H356"/>
    </row>
    <row r="357" spans="3:8" x14ac:dyDescent="0.2">
      <c r="C357"/>
      <c r="D357"/>
      <c r="E357"/>
      <c r="F357"/>
      <c r="G357"/>
      <c r="H357"/>
    </row>
    <row r="358" spans="3:8" x14ac:dyDescent="0.2">
      <c r="C358"/>
      <c r="D358"/>
      <c r="E358"/>
      <c r="F358"/>
      <c r="G358"/>
      <c r="H358"/>
    </row>
    <row r="359" spans="3:8" x14ac:dyDescent="0.2">
      <c r="C359"/>
      <c r="D359"/>
      <c r="E359"/>
      <c r="F359"/>
      <c r="G359"/>
      <c r="H359"/>
    </row>
    <row r="360" spans="3:8" x14ac:dyDescent="0.2">
      <c r="C360"/>
      <c r="D360"/>
      <c r="E360"/>
      <c r="F360"/>
      <c r="G360"/>
      <c r="H360"/>
    </row>
    <row r="361" spans="3:8" x14ac:dyDescent="0.2">
      <c r="C361"/>
      <c r="D361"/>
      <c r="E361"/>
      <c r="F361"/>
      <c r="G361"/>
      <c r="H361"/>
    </row>
    <row r="362" spans="3:8" x14ac:dyDescent="0.2">
      <c r="C362"/>
      <c r="D362"/>
      <c r="E362"/>
      <c r="F362"/>
      <c r="G362"/>
      <c r="H362"/>
    </row>
    <row r="363" spans="3:8" x14ac:dyDescent="0.2">
      <c r="C363"/>
      <c r="D363"/>
      <c r="E363"/>
      <c r="F363"/>
      <c r="G363"/>
      <c r="H363"/>
    </row>
    <row r="364" spans="3:8" x14ac:dyDescent="0.2">
      <c r="C364"/>
      <c r="D364"/>
      <c r="E364"/>
      <c r="F364"/>
      <c r="G364"/>
      <c r="H364"/>
    </row>
    <row r="365" spans="3:8" x14ac:dyDescent="0.2">
      <c r="C365"/>
      <c r="D365"/>
      <c r="E365"/>
      <c r="F365"/>
      <c r="G365"/>
      <c r="H365"/>
    </row>
    <row r="366" spans="3:8" x14ac:dyDescent="0.2">
      <c r="C366"/>
      <c r="D366"/>
      <c r="E366"/>
      <c r="F366"/>
      <c r="G366"/>
      <c r="H366"/>
    </row>
    <row r="367" spans="3:8" x14ac:dyDescent="0.2">
      <c r="C367"/>
      <c r="D367"/>
      <c r="E367"/>
      <c r="F367"/>
      <c r="G367"/>
      <c r="H367"/>
    </row>
    <row r="368" spans="3:8" x14ac:dyDescent="0.2">
      <c r="C368"/>
      <c r="D368"/>
      <c r="E368"/>
      <c r="F368"/>
      <c r="G368"/>
      <c r="H368"/>
    </row>
    <row r="369" spans="3:8" x14ac:dyDescent="0.2">
      <c r="C369"/>
      <c r="D369"/>
      <c r="E369"/>
      <c r="F369"/>
      <c r="G369"/>
      <c r="H369"/>
    </row>
    <row r="370" spans="3:8" x14ac:dyDescent="0.2">
      <c r="C370"/>
      <c r="D370"/>
      <c r="E370"/>
      <c r="F370"/>
      <c r="G370"/>
      <c r="H370"/>
    </row>
    <row r="371" spans="3:8" x14ac:dyDescent="0.2">
      <c r="C371"/>
      <c r="D371"/>
      <c r="E371"/>
      <c r="F371"/>
      <c r="G371"/>
      <c r="H371"/>
    </row>
    <row r="372" spans="3:8" x14ac:dyDescent="0.2">
      <c r="C372"/>
      <c r="D372"/>
      <c r="E372"/>
      <c r="F372"/>
      <c r="G372"/>
      <c r="H372"/>
    </row>
    <row r="373" spans="3:8" x14ac:dyDescent="0.2">
      <c r="C373"/>
      <c r="D373"/>
      <c r="E373"/>
      <c r="F373"/>
      <c r="G373"/>
      <c r="H373"/>
    </row>
    <row r="374" spans="3:8" x14ac:dyDescent="0.2">
      <c r="C374"/>
      <c r="D374"/>
      <c r="E374"/>
      <c r="F374"/>
      <c r="G374"/>
      <c r="H374"/>
    </row>
    <row r="375" spans="3:8" x14ac:dyDescent="0.2">
      <c r="C375"/>
      <c r="D375"/>
      <c r="E375"/>
      <c r="F375"/>
      <c r="G375"/>
      <c r="H375"/>
    </row>
    <row r="376" spans="3:8" x14ac:dyDescent="0.2">
      <c r="C376"/>
      <c r="D376"/>
      <c r="E376"/>
      <c r="F376"/>
      <c r="G376"/>
      <c r="H376"/>
    </row>
    <row r="377" spans="3:8" x14ac:dyDescent="0.2">
      <c r="C377"/>
      <c r="D377"/>
      <c r="E377"/>
      <c r="F377"/>
      <c r="G377"/>
      <c r="H377"/>
    </row>
    <row r="378" spans="3:8" x14ac:dyDescent="0.2">
      <c r="C378"/>
      <c r="D378"/>
      <c r="E378"/>
      <c r="F378"/>
      <c r="G378"/>
      <c r="H378"/>
    </row>
    <row r="379" spans="3:8" x14ac:dyDescent="0.2">
      <c r="C379"/>
      <c r="D379"/>
      <c r="E379"/>
      <c r="F379"/>
      <c r="G379"/>
      <c r="H379"/>
    </row>
    <row r="380" spans="3:8" x14ac:dyDescent="0.2">
      <c r="C380"/>
      <c r="D380"/>
      <c r="E380"/>
      <c r="F380"/>
      <c r="G380"/>
      <c r="H380"/>
    </row>
    <row r="381" spans="3:8" x14ac:dyDescent="0.2">
      <c r="C381"/>
      <c r="D381"/>
      <c r="E381"/>
      <c r="F381"/>
      <c r="G381"/>
      <c r="H381"/>
    </row>
    <row r="382" spans="3:8" x14ac:dyDescent="0.2">
      <c r="C382"/>
      <c r="D382"/>
      <c r="E382"/>
      <c r="F382"/>
      <c r="G382"/>
      <c r="H382"/>
    </row>
    <row r="383" spans="3:8" x14ac:dyDescent="0.2">
      <c r="C383"/>
      <c r="D383"/>
      <c r="E383"/>
      <c r="F383"/>
      <c r="G383"/>
      <c r="H383"/>
    </row>
    <row r="384" spans="3:8" x14ac:dyDescent="0.2">
      <c r="C384"/>
      <c r="D384"/>
      <c r="E384"/>
      <c r="F384"/>
      <c r="G384"/>
      <c r="H384"/>
    </row>
    <row r="385" spans="3:8" x14ac:dyDescent="0.2">
      <c r="C385"/>
      <c r="D385"/>
      <c r="E385"/>
      <c r="F385"/>
      <c r="G385"/>
      <c r="H385"/>
    </row>
    <row r="386" spans="3:8" x14ac:dyDescent="0.2">
      <c r="C386"/>
      <c r="D386"/>
      <c r="E386"/>
      <c r="F386"/>
      <c r="G386"/>
      <c r="H386"/>
    </row>
    <row r="387" spans="3:8" x14ac:dyDescent="0.2">
      <c r="C387"/>
      <c r="D387"/>
      <c r="E387"/>
      <c r="F387"/>
      <c r="G387"/>
      <c r="H387"/>
    </row>
    <row r="388" spans="3:8" x14ac:dyDescent="0.2">
      <c r="C388"/>
      <c r="D388"/>
      <c r="E388"/>
      <c r="F388"/>
      <c r="G388"/>
      <c r="H388"/>
    </row>
    <row r="389" spans="3:8" x14ac:dyDescent="0.2">
      <c r="C389"/>
      <c r="D389"/>
      <c r="E389"/>
      <c r="F389"/>
      <c r="G389"/>
      <c r="H389"/>
    </row>
    <row r="390" spans="3:8" x14ac:dyDescent="0.2">
      <c r="C390"/>
      <c r="D390"/>
      <c r="E390"/>
      <c r="F390"/>
      <c r="G390"/>
      <c r="H390"/>
    </row>
    <row r="391" spans="3:8" x14ac:dyDescent="0.2">
      <c r="C391"/>
      <c r="D391"/>
      <c r="E391"/>
      <c r="F391"/>
      <c r="G391"/>
      <c r="H391"/>
    </row>
    <row r="392" spans="3:8" x14ac:dyDescent="0.2">
      <c r="C392"/>
      <c r="D392"/>
      <c r="E392"/>
      <c r="F392"/>
      <c r="G392"/>
      <c r="H392"/>
    </row>
    <row r="393" spans="3:8" x14ac:dyDescent="0.2">
      <c r="C393"/>
      <c r="D393"/>
      <c r="E393"/>
      <c r="F393"/>
      <c r="G393"/>
      <c r="H393"/>
    </row>
    <row r="394" spans="3:8" x14ac:dyDescent="0.2">
      <c r="C394"/>
      <c r="D394"/>
      <c r="E394"/>
      <c r="F394"/>
      <c r="G394"/>
      <c r="H394"/>
    </row>
    <row r="395" spans="3:8" x14ac:dyDescent="0.2">
      <c r="C395"/>
      <c r="D395"/>
      <c r="E395"/>
      <c r="F395"/>
      <c r="G395"/>
      <c r="H395"/>
    </row>
    <row r="396" spans="3:8" x14ac:dyDescent="0.2">
      <c r="C396"/>
      <c r="D396"/>
      <c r="E396"/>
      <c r="F396"/>
      <c r="G396"/>
      <c r="H396"/>
    </row>
    <row r="397" spans="3:8" x14ac:dyDescent="0.2">
      <c r="C397"/>
      <c r="D397"/>
      <c r="E397"/>
      <c r="F397"/>
      <c r="G397"/>
      <c r="H397"/>
    </row>
    <row r="398" spans="3:8" x14ac:dyDescent="0.2">
      <c r="C398"/>
      <c r="D398"/>
      <c r="E398"/>
      <c r="F398"/>
      <c r="G398"/>
      <c r="H398"/>
    </row>
    <row r="399" spans="3:8" x14ac:dyDescent="0.2">
      <c r="C399"/>
      <c r="D399"/>
      <c r="E399"/>
      <c r="F399"/>
      <c r="G399"/>
      <c r="H399"/>
    </row>
    <row r="400" spans="3:8" x14ac:dyDescent="0.2">
      <c r="C400"/>
      <c r="D400"/>
      <c r="E400"/>
      <c r="F400"/>
      <c r="G400"/>
      <c r="H400"/>
    </row>
    <row r="401" spans="3:8" x14ac:dyDescent="0.2">
      <c r="C401"/>
      <c r="D401"/>
      <c r="E401"/>
      <c r="F401"/>
      <c r="G401"/>
      <c r="H401"/>
    </row>
    <row r="402" spans="3:8" x14ac:dyDescent="0.2">
      <c r="C402"/>
      <c r="D402"/>
      <c r="E402"/>
      <c r="F402"/>
      <c r="G402"/>
      <c r="H402"/>
    </row>
    <row r="403" spans="3:8" x14ac:dyDescent="0.2">
      <c r="C403"/>
      <c r="D403"/>
      <c r="E403"/>
      <c r="F403"/>
      <c r="G403"/>
      <c r="H403"/>
    </row>
    <row r="404" spans="3:8" x14ac:dyDescent="0.2">
      <c r="C404"/>
      <c r="D404"/>
      <c r="E404"/>
      <c r="F404"/>
      <c r="G404"/>
      <c r="H404"/>
    </row>
    <row r="405" spans="3:8" x14ac:dyDescent="0.2">
      <c r="C405"/>
      <c r="D405"/>
      <c r="E405"/>
      <c r="F405"/>
      <c r="G405"/>
      <c r="H405"/>
    </row>
    <row r="406" spans="3:8" x14ac:dyDescent="0.2">
      <c r="C406"/>
      <c r="D406"/>
      <c r="E406"/>
      <c r="F406"/>
      <c r="G406"/>
      <c r="H406"/>
    </row>
    <row r="407" spans="3:8" x14ac:dyDescent="0.2">
      <c r="C407"/>
      <c r="D407"/>
      <c r="E407"/>
      <c r="F407"/>
      <c r="G407"/>
      <c r="H407"/>
    </row>
    <row r="408" spans="3:8" x14ac:dyDescent="0.2">
      <c r="C408"/>
      <c r="D408"/>
      <c r="E408"/>
      <c r="F408"/>
      <c r="G408"/>
      <c r="H408"/>
    </row>
    <row r="409" spans="3:8" x14ac:dyDescent="0.2">
      <c r="C409"/>
      <c r="D409"/>
      <c r="E409"/>
      <c r="F409"/>
      <c r="G409"/>
      <c r="H409"/>
    </row>
    <row r="410" spans="3:8" x14ac:dyDescent="0.2">
      <c r="C410"/>
      <c r="D410"/>
      <c r="E410"/>
      <c r="F410"/>
      <c r="G410"/>
      <c r="H410"/>
    </row>
    <row r="411" spans="3:8" x14ac:dyDescent="0.2">
      <c r="C411"/>
      <c r="D411"/>
      <c r="E411"/>
      <c r="F411"/>
      <c r="G411"/>
      <c r="H411"/>
    </row>
    <row r="412" spans="3:8" x14ac:dyDescent="0.2">
      <c r="C412"/>
      <c r="D412"/>
      <c r="E412"/>
      <c r="F412"/>
      <c r="G412"/>
      <c r="H412"/>
    </row>
    <row r="413" spans="3:8" x14ac:dyDescent="0.2">
      <c r="C413"/>
      <c r="D413"/>
      <c r="E413"/>
      <c r="F413"/>
      <c r="G413"/>
      <c r="H413"/>
    </row>
    <row r="414" spans="3:8" x14ac:dyDescent="0.2">
      <c r="C414"/>
      <c r="D414"/>
      <c r="E414"/>
      <c r="F414"/>
      <c r="G414"/>
      <c r="H414"/>
    </row>
    <row r="415" spans="3:8" x14ac:dyDescent="0.2">
      <c r="C415"/>
      <c r="D415"/>
      <c r="E415"/>
      <c r="F415"/>
      <c r="G415"/>
      <c r="H415"/>
    </row>
    <row r="416" spans="3:8" x14ac:dyDescent="0.2">
      <c r="C416"/>
      <c r="D416"/>
      <c r="E416"/>
      <c r="F416"/>
      <c r="G416"/>
      <c r="H416"/>
    </row>
    <row r="417" spans="3:8" x14ac:dyDescent="0.2">
      <c r="C417"/>
      <c r="D417"/>
      <c r="E417"/>
      <c r="F417"/>
      <c r="G417"/>
      <c r="H417"/>
    </row>
    <row r="418" spans="3:8" x14ac:dyDescent="0.2">
      <c r="C418"/>
      <c r="D418"/>
      <c r="E418"/>
      <c r="F418"/>
      <c r="G418"/>
      <c r="H418"/>
    </row>
    <row r="419" spans="3:8" x14ac:dyDescent="0.2">
      <c r="C419"/>
      <c r="D419"/>
      <c r="E419"/>
      <c r="F419"/>
      <c r="G419"/>
      <c r="H419"/>
    </row>
    <row r="420" spans="3:8" x14ac:dyDescent="0.2">
      <c r="C420"/>
      <c r="D420"/>
      <c r="E420"/>
      <c r="F420"/>
      <c r="G420"/>
      <c r="H420"/>
    </row>
    <row r="421" spans="3:8" x14ac:dyDescent="0.2">
      <c r="C421"/>
      <c r="D421"/>
      <c r="E421"/>
      <c r="F421"/>
      <c r="G421"/>
      <c r="H421"/>
    </row>
    <row r="422" spans="3:8" x14ac:dyDescent="0.2">
      <c r="C422"/>
      <c r="D422"/>
      <c r="E422"/>
      <c r="F422"/>
      <c r="G422"/>
      <c r="H422"/>
    </row>
    <row r="423" spans="3:8" x14ac:dyDescent="0.2">
      <c r="C423"/>
      <c r="D423"/>
      <c r="E423"/>
      <c r="F423"/>
      <c r="G423"/>
      <c r="H423"/>
    </row>
    <row r="424" spans="3:8" x14ac:dyDescent="0.2">
      <c r="C424"/>
      <c r="D424"/>
      <c r="E424"/>
      <c r="F424"/>
      <c r="G424"/>
      <c r="H424"/>
    </row>
    <row r="425" spans="3:8" x14ac:dyDescent="0.2">
      <c r="C425"/>
      <c r="D425"/>
      <c r="E425"/>
      <c r="F425"/>
      <c r="G425"/>
      <c r="H425"/>
    </row>
    <row r="426" spans="3:8" x14ac:dyDescent="0.2">
      <c r="C426"/>
      <c r="D426"/>
      <c r="E426"/>
      <c r="F426"/>
      <c r="G426"/>
      <c r="H426"/>
    </row>
    <row r="427" spans="3:8" x14ac:dyDescent="0.2">
      <c r="C427"/>
      <c r="D427"/>
      <c r="E427"/>
      <c r="F427"/>
      <c r="G427"/>
      <c r="H427"/>
    </row>
    <row r="428" spans="3:8" x14ac:dyDescent="0.2">
      <c r="C428"/>
      <c r="D428"/>
      <c r="E428"/>
      <c r="F428"/>
      <c r="G428"/>
      <c r="H428"/>
    </row>
    <row r="429" spans="3:8" x14ac:dyDescent="0.2">
      <c r="C429"/>
      <c r="D429"/>
      <c r="E429"/>
      <c r="F429"/>
      <c r="G429"/>
      <c r="H429"/>
    </row>
    <row r="430" spans="3:8" x14ac:dyDescent="0.2">
      <c r="C430"/>
      <c r="D430"/>
      <c r="E430"/>
      <c r="F430"/>
      <c r="G430"/>
      <c r="H430"/>
    </row>
    <row r="431" spans="3:8" x14ac:dyDescent="0.2">
      <c r="C431"/>
      <c r="D431"/>
      <c r="E431"/>
      <c r="F431"/>
      <c r="G431"/>
      <c r="H431"/>
    </row>
    <row r="432" spans="3:8" x14ac:dyDescent="0.2">
      <c r="C432"/>
      <c r="D432"/>
      <c r="E432"/>
      <c r="F432"/>
      <c r="G432"/>
      <c r="H432"/>
    </row>
    <row r="433" spans="3:8" x14ac:dyDescent="0.2">
      <c r="C433"/>
      <c r="D433"/>
      <c r="E433"/>
      <c r="F433"/>
      <c r="G433"/>
      <c r="H433"/>
    </row>
    <row r="434" spans="3:8" x14ac:dyDescent="0.2">
      <c r="C434"/>
      <c r="D434"/>
      <c r="E434"/>
      <c r="F434"/>
      <c r="G434"/>
      <c r="H434"/>
    </row>
    <row r="435" spans="3:8" x14ac:dyDescent="0.2">
      <c r="C435"/>
      <c r="D435"/>
      <c r="E435"/>
      <c r="F435"/>
      <c r="G435"/>
      <c r="H435"/>
    </row>
    <row r="436" spans="3:8" x14ac:dyDescent="0.2">
      <c r="C436"/>
      <c r="D436"/>
      <c r="E436"/>
      <c r="F436"/>
      <c r="G436"/>
      <c r="H436"/>
    </row>
    <row r="437" spans="3:8" x14ac:dyDescent="0.2">
      <c r="C437"/>
      <c r="D437"/>
      <c r="E437"/>
      <c r="F437"/>
      <c r="G437"/>
      <c r="H437"/>
    </row>
    <row r="438" spans="3:8" x14ac:dyDescent="0.2">
      <c r="C438"/>
      <c r="D438"/>
      <c r="E438"/>
      <c r="F438"/>
      <c r="G438"/>
      <c r="H438"/>
    </row>
    <row r="439" spans="3:8" x14ac:dyDescent="0.2">
      <c r="C439"/>
      <c r="D439"/>
      <c r="E439"/>
      <c r="F439"/>
      <c r="G439"/>
      <c r="H439"/>
    </row>
    <row r="440" spans="3:8" x14ac:dyDescent="0.2">
      <c r="C440"/>
      <c r="D440"/>
      <c r="E440"/>
      <c r="F440"/>
      <c r="G440"/>
      <c r="H440"/>
    </row>
    <row r="441" spans="3:8" x14ac:dyDescent="0.2">
      <c r="C441"/>
      <c r="D441"/>
      <c r="E441"/>
      <c r="F441"/>
      <c r="G441"/>
      <c r="H441"/>
    </row>
    <row r="442" spans="3:8" x14ac:dyDescent="0.2">
      <c r="C442"/>
      <c r="D442"/>
      <c r="E442"/>
      <c r="F442"/>
      <c r="G442"/>
      <c r="H442"/>
    </row>
    <row r="443" spans="3:8" x14ac:dyDescent="0.2">
      <c r="C443"/>
      <c r="D443"/>
      <c r="E443"/>
      <c r="F443"/>
      <c r="G443"/>
      <c r="H443"/>
    </row>
    <row r="444" spans="3:8" x14ac:dyDescent="0.2">
      <c r="C444"/>
      <c r="D444"/>
      <c r="E444"/>
      <c r="F444"/>
      <c r="G444"/>
      <c r="H444"/>
    </row>
    <row r="445" spans="3:8" x14ac:dyDescent="0.2">
      <c r="C445"/>
      <c r="D445"/>
      <c r="E445"/>
      <c r="F445"/>
      <c r="G445"/>
      <c r="H445"/>
    </row>
    <row r="446" spans="3:8" x14ac:dyDescent="0.2">
      <c r="C446"/>
      <c r="D446"/>
      <c r="E446"/>
      <c r="F446"/>
      <c r="G446"/>
      <c r="H446"/>
    </row>
    <row r="447" spans="3:8" x14ac:dyDescent="0.2">
      <c r="C447"/>
      <c r="D447"/>
      <c r="E447"/>
      <c r="F447"/>
      <c r="G447"/>
      <c r="H447"/>
    </row>
    <row r="448" spans="3:8" x14ac:dyDescent="0.2">
      <c r="C448"/>
      <c r="D448"/>
      <c r="E448"/>
      <c r="F448"/>
      <c r="G448"/>
      <c r="H448"/>
    </row>
    <row r="449" spans="3:8" x14ac:dyDescent="0.2">
      <c r="C449"/>
      <c r="D449"/>
      <c r="E449"/>
      <c r="F449"/>
      <c r="G449"/>
      <c r="H449"/>
    </row>
    <row r="450" spans="3:8" x14ac:dyDescent="0.2">
      <c r="C450"/>
      <c r="D450"/>
      <c r="E450"/>
      <c r="F450"/>
      <c r="G450"/>
      <c r="H450"/>
    </row>
    <row r="451" spans="3:8" x14ac:dyDescent="0.2">
      <c r="C451"/>
      <c r="D451"/>
      <c r="E451"/>
      <c r="F451"/>
      <c r="G451"/>
      <c r="H451"/>
    </row>
    <row r="452" spans="3:8" x14ac:dyDescent="0.2">
      <c r="C452"/>
      <c r="D452"/>
      <c r="E452"/>
      <c r="F452"/>
      <c r="G452"/>
      <c r="H452"/>
    </row>
    <row r="453" spans="3:8" x14ac:dyDescent="0.2">
      <c r="C453"/>
      <c r="D453"/>
      <c r="E453"/>
      <c r="F453"/>
      <c r="G453"/>
      <c r="H453"/>
    </row>
    <row r="454" spans="3:8" x14ac:dyDescent="0.2">
      <c r="C454"/>
      <c r="D454"/>
      <c r="E454"/>
      <c r="F454"/>
      <c r="G454"/>
      <c r="H454"/>
    </row>
    <row r="455" spans="3:8" x14ac:dyDescent="0.2">
      <c r="C455"/>
      <c r="D455"/>
      <c r="E455"/>
      <c r="F455"/>
      <c r="G455"/>
      <c r="H455"/>
    </row>
    <row r="456" spans="3:8" x14ac:dyDescent="0.2">
      <c r="C456"/>
      <c r="D456"/>
      <c r="E456"/>
      <c r="F456"/>
      <c r="G456"/>
      <c r="H456"/>
    </row>
    <row r="457" spans="3:8" x14ac:dyDescent="0.2">
      <c r="C457"/>
      <c r="D457"/>
      <c r="E457"/>
      <c r="F457"/>
      <c r="G457"/>
      <c r="H457"/>
    </row>
    <row r="458" spans="3:8" x14ac:dyDescent="0.2">
      <c r="C458"/>
      <c r="D458"/>
      <c r="E458"/>
      <c r="F458"/>
      <c r="G458"/>
      <c r="H458"/>
    </row>
    <row r="459" spans="3:8" x14ac:dyDescent="0.2">
      <c r="C459"/>
      <c r="D459"/>
      <c r="E459"/>
      <c r="F459"/>
      <c r="G459"/>
      <c r="H459"/>
    </row>
    <row r="460" spans="3:8" x14ac:dyDescent="0.2">
      <c r="C460"/>
      <c r="D460"/>
      <c r="E460"/>
      <c r="F460"/>
      <c r="G460"/>
      <c r="H460"/>
    </row>
    <row r="461" spans="3:8" x14ac:dyDescent="0.2">
      <c r="C461"/>
      <c r="D461"/>
      <c r="E461"/>
      <c r="F461"/>
      <c r="G461"/>
      <c r="H461"/>
    </row>
    <row r="462" spans="3:8" x14ac:dyDescent="0.2">
      <c r="C462"/>
      <c r="D462"/>
      <c r="E462"/>
      <c r="F462"/>
      <c r="G462"/>
      <c r="H462"/>
    </row>
    <row r="463" spans="3:8" x14ac:dyDescent="0.2">
      <c r="C463"/>
      <c r="D463"/>
      <c r="E463"/>
      <c r="F463"/>
      <c r="G463"/>
      <c r="H463"/>
    </row>
    <row r="464" spans="3:8" x14ac:dyDescent="0.2">
      <c r="C464"/>
      <c r="D464"/>
      <c r="E464"/>
      <c r="F464"/>
      <c r="G464"/>
      <c r="H464"/>
    </row>
    <row r="465" spans="3:8" x14ac:dyDescent="0.2">
      <c r="C465"/>
      <c r="D465"/>
      <c r="E465"/>
      <c r="F465"/>
      <c r="G465"/>
      <c r="H465"/>
    </row>
    <row r="466" spans="3:8" x14ac:dyDescent="0.2">
      <c r="C466"/>
      <c r="D466"/>
      <c r="E466"/>
      <c r="F466"/>
      <c r="G466"/>
      <c r="H466"/>
    </row>
    <row r="467" spans="3:8" x14ac:dyDescent="0.2">
      <c r="C467"/>
      <c r="D467"/>
      <c r="E467"/>
      <c r="F467"/>
      <c r="G467"/>
      <c r="H467"/>
    </row>
    <row r="468" spans="3:8" x14ac:dyDescent="0.2">
      <c r="C468"/>
      <c r="D468"/>
      <c r="E468"/>
      <c r="F468"/>
      <c r="G468"/>
      <c r="H468"/>
    </row>
    <row r="469" spans="3:8" x14ac:dyDescent="0.2">
      <c r="C469"/>
      <c r="D469"/>
      <c r="E469"/>
      <c r="F469"/>
      <c r="G469"/>
      <c r="H469"/>
    </row>
    <row r="470" spans="3:8" x14ac:dyDescent="0.2">
      <c r="C470"/>
      <c r="D470"/>
      <c r="E470"/>
      <c r="F470"/>
      <c r="G470"/>
      <c r="H470"/>
    </row>
    <row r="471" spans="3:8" x14ac:dyDescent="0.2">
      <c r="C471"/>
      <c r="D471"/>
      <c r="E471"/>
      <c r="F471"/>
      <c r="G471"/>
      <c r="H471"/>
    </row>
    <row r="472" spans="3:8" x14ac:dyDescent="0.2">
      <c r="C472"/>
      <c r="D472"/>
      <c r="E472"/>
      <c r="F472"/>
      <c r="G472"/>
      <c r="H472"/>
    </row>
    <row r="473" spans="3:8" x14ac:dyDescent="0.2">
      <c r="C473"/>
      <c r="D473"/>
      <c r="E473"/>
      <c r="F473"/>
      <c r="G473"/>
      <c r="H473"/>
    </row>
    <row r="474" spans="3:8" x14ac:dyDescent="0.2">
      <c r="C474"/>
      <c r="D474"/>
      <c r="E474"/>
      <c r="F474"/>
      <c r="G474"/>
      <c r="H474"/>
    </row>
    <row r="475" spans="3:8" x14ac:dyDescent="0.2">
      <c r="C475"/>
      <c r="D475"/>
      <c r="E475"/>
      <c r="F475"/>
      <c r="G475"/>
      <c r="H475"/>
    </row>
    <row r="476" spans="3:8" x14ac:dyDescent="0.2">
      <c r="C476"/>
      <c r="D476"/>
      <c r="E476"/>
      <c r="F476"/>
      <c r="G476"/>
      <c r="H476"/>
    </row>
    <row r="477" spans="3:8" x14ac:dyDescent="0.2">
      <c r="C477"/>
      <c r="D477"/>
      <c r="E477"/>
      <c r="F477"/>
      <c r="G477"/>
      <c r="H477"/>
    </row>
    <row r="478" spans="3:8" x14ac:dyDescent="0.2">
      <c r="C478"/>
      <c r="D478"/>
      <c r="E478"/>
      <c r="F478"/>
      <c r="G478"/>
      <c r="H478"/>
    </row>
    <row r="479" spans="3:8" x14ac:dyDescent="0.2">
      <c r="C479"/>
      <c r="D479"/>
      <c r="E479"/>
      <c r="F479"/>
      <c r="G479"/>
      <c r="H479"/>
    </row>
    <row r="480" spans="3:8" x14ac:dyDescent="0.2">
      <c r="C480"/>
      <c r="D480"/>
      <c r="E480"/>
      <c r="F480"/>
      <c r="G480"/>
      <c r="H480"/>
    </row>
    <row r="481" spans="3:8" x14ac:dyDescent="0.2">
      <c r="C481"/>
      <c r="D481"/>
      <c r="E481"/>
      <c r="F481"/>
      <c r="G481"/>
      <c r="H481"/>
    </row>
    <row r="482" spans="3:8" x14ac:dyDescent="0.2">
      <c r="C482"/>
      <c r="D482"/>
      <c r="E482"/>
      <c r="F482"/>
      <c r="G482"/>
      <c r="H482"/>
    </row>
    <row r="483" spans="3:8" x14ac:dyDescent="0.2">
      <c r="C483"/>
      <c r="D483"/>
      <c r="E483"/>
      <c r="F483"/>
      <c r="G483"/>
      <c r="H483"/>
    </row>
    <row r="484" spans="3:8" x14ac:dyDescent="0.2">
      <c r="C484"/>
      <c r="D484"/>
      <c r="E484"/>
      <c r="F484"/>
      <c r="G484"/>
      <c r="H484"/>
    </row>
    <row r="485" spans="3:8" x14ac:dyDescent="0.2">
      <c r="C485"/>
      <c r="D485"/>
      <c r="E485"/>
      <c r="F485"/>
      <c r="G485"/>
      <c r="H485"/>
    </row>
    <row r="486" spans="3:8" x14ac:dyDescent="0.2">
      <c r="C486"/>
      <c r="D486"/>
      <c r="E486"/>
      <c r="F486"/>
      <c r="G486"/>
      <c r="H486"/>
    </row>
    <row r="487" spans="3:8" x14ac:dyDescent="0.2">
      <c r="C487"/>
      <c r="D487"/>
      <c r="E487"/>
      <c r="F487"/>
      <c r="G487"/>
      <c r="H487"/>
    </row>
    <row r="488" spans="3:8" x14ac:dyDescent="0.2">
      <c r="C488"/>
      <c r="D488"/>
      <c r="E488"/>
      <c r="F488"/>
      <c r="G488"/>
      <c r="H488"/>
    </row>
    <row r="489" spans="3:8" x14ac:dyDescent="0.2">
      <c r="C489"/>
      <c r="D489"/>
      <c r="E489"/>
      <c r="F489"/>
      <c r="G489"/>
      <c r="H489"/>
    </row>
    <row r="490" spans="3:8" x14ac:dyDescent="0.2">
      <c r="C490"/>
      <c r="D490"/>
      <c r="E490"/>
      <c r="F490"/>
      <c r="G490"/>
      <c r="H490"/>
    </row>
    <row r="491" spans="3:8" x14ac:dyDescent="0.2">
      <c r="C491"/>
      <c r="D491"/>
      <c r="E491"/>
      <c r="F491"/>
      <c r="G491"/>
      <c r="H491"/>
    </row>
    <row r="492" spans="3:8" x14ac:dyDescent="0.2">
      <c r="C492"/>
      <c r="D492"/>
      <c r="E492"/>
      <c r="F492"/>
      <c r="G492"/>
      <c r="H492"/>
    </row>
    <row r="493" spans="3:8" x14ac:dyDescent="0.2">
      <c r="C493"/>
      <c r="D493"/>
      <c r="E493"/>
      <c r="F493"/>
      <c r="G493"/>
      <c r="H493"/>
    </row>
    <row r="494" spans="3:8" x14ac:dyDescent="0.2">
      <c r="C494"/>
      <c r="D494"/>
      <c r="E494"/>
      <c r="F494"/>
      <c r="G494"/>
      <c r="H494"/>
    </row>
    <row r="495" spans="3:8" x14ac:dyDescent="0.2">
      <c r="C495"/>
      <c r="D495"/>
      <c r="E495"/>
      <c r="F495"/>
      <c r="G495"/>
      <c r="H495"/>
    </row>
    <row r="496" spans="3:8" x14ac:dyDescent="0.2">
      <c r="C496"/>
      <c r="D496"/>
      <c r="E496"/>
      <c r="F496"/>
      <c r="G496"/>
      <c r="H496"/>
    </row>
    <row r="497" spans="3:8" x14ac:dyDescent="0.2">
      <c r="C497"/>
      <c r="D497"/>
      <c r="E497"/>
      <c r="F497"/>
      <c r="G497"/>
      <c r="H497"/>
    </row>
    <row r="498" spans="3:8" x14ac:dyDescent="0.2">
      <c r="C498"/>
      <c r="D498"/>
      <c r="E498"/>
      <c r="F498"/>
      <c r="G498"/>
      <c r="H498"/>
    </row>
    <row r="499" spans="3:8" x14ac:dyDescent="0.2">
      <c r="C499"/>
      <c r="D499"/>
      <c r="E499"/>
      <c r="F499"/>
      <c r="G499"/>
      <c r="H499"/>
    </row>
    <row r="500" spans="3:8" x14ac:dyDescent="0.2">
      <c r="C500"/>
      <c r="D500"/>
      <c r="E500"/>
      <c r="F500"/>
      <c r="G500"/>
      <c r="H500"/>
    </row>
    <row r="501" spans="3:8" x14ac:dyDescent="0.2">
      <c r="C501"/>
      <c r="D501"/>
      <c r="E501"/>
      <c r="F501"/>
      <c r="G501"/>
      <c r="H501"/>
    </row>
    <row r="502" spans="3:8" x14ac:dyDescent="0.2">
      <c r="C502"/>
      <c r="D502"/>
      <c r="E502"/>
      <c r="F502"/>
      <c r="G502"/>
      <c r="H502"/>
    </row>
    <row r="503" spans="3:8" x14ac:dyDescent="0.2">
      <c r="C503"/>
      <c r="D503"/>
      <c r="E503"/>
      <c r="F503"/>
      <c r="G503"/>
      <c r="H503"/>
    </row>
    <row r="504" spans="3:8" x14ac:dyDescent="0.2">
      <c r="C504"/>
      <c r="D504"/>
      <c r="E504"/>
      <c r="F504"/>
      <c r="G504"/>
      <c r="H504"/>
    </row>
    <row r="505" spans="3:8" x14ac:dyDescent="0.2">
      <c r="C505"/>
      <c r="D505"/>
      <c r="E505"/>
      <c r="F505"/>
      <c r="G505"/>
      <c r="H505"/>
    </row>
    <row r="506" spans="3:8" x14ac:dyDescent="0.2">
      <c r="C506"/>
      <c r="D506"/>
      <c r="E506"/>
      <c r="F506"/>
      <c r="G506"/>
      <c r="H506"/>
    </row>
    <row r="507" spans="3:8" x14ac:dyDescent="0.2">
      <c r="C507"/>
      <c r="D507"/>
      <c r="E507"/>
      <c r="F507"/>
      <c r="G507"/>
      <c r="H507"/>
    </row>
    <row r="508" spans="3:8" x14ac:dyDescent="0.2">
      <c r="C508"/>
      <c r="D508"/>
      <c r="E508"/>
      <c r="F508"/>
      <c r="G508"/>
      <c r="H508"/>
    </row>
    <row r="509" spans="3:8" x14ac:dyDescent="0.2">
      <c r="C509"/>
      <c r="D509"/>
      <c r="E509"/>
      <c r="F509"/>
      <c r="G509"/>
      <c r="H509"/>
    </row>
    <row r="510" spans="3:8" x14ac:dyDescent="0.2">
      <c r="C510"/>
      <c r="D510"/>
      <c r="E510"/>
      <c r="F510"/>
      <c r="G510"/>
      <c r="H510"/>
    </row>
    <row r="511" spans="3:8" x14ac:dyDescent="0.2">
      <c r="C511"/>
      <c r="D511"/>
      <c r="E511"/>
      <c r="F511"/>
      <c r="G511"/>
      <c r="H511"/>
    </row>
    <row r="512" spans="3:8" x14ac:dyDescent="0.2">
      <c r="C512"/>
      <c r="D512"/>
      <c r="E512"/>
      <c r="F512"/>
      <c r="G512"/>
      <c r="H512"/>
    </row>
    <row r="513" spans="3:10" x14ac:dyDescent="0.2">
      <c r="C513"/>
      <c r="D513"/>
      <c r="E513"/>
      <c r="F513"/>
      <c r="G513"/>
      <c r="H513"/>
    </row>
    <row r="514" spans="3:10" x14ac:dyDescent="0.2">
      <c r="C514"/>
      <c r="D514"/>
      <c r="E514"/>
      <c r="F514"/>
      <c r="G514"/>
      <c r="H514"/>
    </row>
    <row r="515" spans="3:10" x14ac:dyDescent="0.2">
      <c r="C515"/>
      <c r="D515"/>
      <c r="E515"/>
      <c r="F515"/>
      <c r="G515"/>
      <c r="H515"/>
    </row>
    <row r="516" spans="3:10" x14ac:dyDescent="0.2">
      <c r="C516"/>
      <c r="D516"/>
      <c r="E516"/>
      <c r="F516"/>
      <c r="G516"/>
      <c r="H516"/>
    </row>
    <row r="517" spans="3:10" x14ac:dyDescent="0.2">
      <c r="C517"/>
      <c r="D517"/>
      <c r="E517"/>
      <c r="F517"/>
      <c r="G517"/>
      <c r="H517"/>
    </row>
    <row r="518" spans="3:10" x14ac:dyDescent="0.2">
      <c r="C518"/>
      <c r="D518"/>
      <c r="E518"/>
      <c r="F518"/>
      <c r="G518"/>
      <c r="H518"/>
    </row>
    <row r="519" spans="3:10" x14ac:dyDescent="0.2">
      <c r="C519"/>
      <c r="D519"/>
      <c r="E519"/>
      <c r="F519"/>
      <c r="G519"/>
      <c r="H519"/>
    </row>
    <row r="520" spans="3:10" x14ac:dyDescent="0.2">
      <c r="C520"/>
      <c r="D520"/>
      <c r="E520"/>
      <c r="F520"/>
      <c r="G520"/>
      <c r="H520"/>
    </row>
    <row r="521" spans="3:10" x14ac:dyDescent="0.2">
      <c r="C521"/>
      <c r="D521"/>
      <c r="E521"/>
      <c r="F521"/>
      <c r="G521"/>
      <c r="H521"/>
    </row>
    <row r="522" spans="3:10" x14ac:dyDescent="0.2">
      <c r="C522"/>
      <c r="D522"/>
      <c r="E522"/>
      <c r="F522"/>
      <c r="G522"/>
      <c r="H522"/>
    </row>
    <row r="523" spans="3:10" x14ac:dyDescent="0.2">
      <c r="C523"/>
      <c r="D523"/>
      <c r="E523"/>
      <c r="F523"/>
      <c r="G523"/>
      <c r="H523"/>
    </row>
    <row r="524" spans="3:10" x14ac:dyDescent="0.2">
      <c r="E524"/>
      <c r="F524"/>
      <c r="G524"/>
      <c r="H524"/>
      <c r="I524"/>
      <c r="J524"/>
    </row>
    <row r="525" spans="3:10" x14ac:dyDescent="0.2">
      <c r="E525"/>
      <c r="F525"/>
      <c r="G525"/>
      <c r="H525"/>
      <c r="I525"/>
      <c r="J525"/>
    </row>
    <row r="526" spans="3:10" x14ac:dyDescent="0.2">
      <c r="E526"/>
      <c r="F526"/>
      <c r="G526"/>
      <c r="H526"/>
      <c r="I526"/>
      <c r="J526"/>
    </row>
    <row r="527" spans="3:10" x14ac:dyDescent="0.2">
      <c r="E527"/>
      <c r="F527"/>
      <c r="G527"/>
      <c r="H527"/>
      <c r="I527"/>
      <c r="J527"/>
    </row>
    <row r="528" spans="3:10" x14ac:dyDescent="0.2">
      <c r="E528"/>
      <c r="F528"/>
      <c r="G528"/>
      <c r="H528"/>
      <c r="I528"/>
      <c r="J528"/>
    </row>
    <row r="529" spans="5:10" x14ac:dyDescent="0.2">
      <c r="E529"/>
      <c r="F529"/>
      <c r="G529"/>
      <c r="H529"/>
      <c r="I529"/>
      <c r="J529"/>
    </row>
    <row r="530" spans="5:10" x14ac:dyDescent="0.2">
      <c r="E530"/>
      <c r="F530"/>
      <c r="G530"/>
      <c r="H530"/>
      <c r="I530"/>
      <c r="J530"/>
    </row>
    <row r="531" spans="5:10" x14ac:dyDescent="0.2">
      <c r="E531"/>
      <c r="F531"/>
      <c r="G531"/>
      <c r="H531"/>
      <c r="I531"/>
      <c r="J531"/>
    </row>
    <row r="532" spans="5:10" x14ac:dyDescent="0.2">
      <c r="E532"/>
      <c r="F532"/>
      <c r="G532"/>
      <c r="H532"/>
      <c r="I532"/>
      <c r="J532"/>
    </row>
    <row r="533" spans="5:10" x14ac:dyDescent="0.2">
      <c r="E533"/>
      <c r="F533"/>
      <c r="G533"/>
      <c r="H533"/>
      <c r="I533"/>
      <c r="J533"/>
    </row>
    <row r="534" spans="5:10" x14ac:dyDescent="0.2">
      <c r="E534"/>
      <c r="F534"/>
      <c r="G534"/>
      <c r="H534"/>
      <c r="I534"/>
      <c r="J534"/>
    </row>
    <row r="535" spans="5:10" x14ac:dyDescent="0.2">
      <c r="E535"/>
      <c r="F535"/>
      <c r="G535"/>
      <c r="H535"/>
      <c r="I535"/>
      <c r="J535"/>
    </row>
    <row r="536" spans="5:10" x14ac:dyDescent="0.2">
      <c r="E536"/>
      <c r="F536"/>
      <c r="G536"/>
      <c r="H536"/>
      <c r="I536"/>
      <c r="J536"/>
    </row>
    <row r="537" spans="5:10" x14ac:dyDescent="0.2">
      <c r="E537"/>
      <c r="F537"/>
      <c r="G537"/>
      <c r="H537"/>
      <c r="I537"/>
      <c r="J537"/>
    </row>
    <row r="538" spans="5:10" x14ac:dyDescent="0.2">
      <c r="E538"/>
      <c r="F538"/>
      <c r="G538"/>
      <c r="H538"/>
      <c r="I538"/>
      <c r="J538"/>
    </row>
    <row r="539" spans="5:10" x14ac:dyDescent="0.2">
      <c r="E539"/>
      <c r="F539"/>
      <c r="G539"/>
      <c r="H539"/>
      <c r="I539"/>
      <c r="J539"/>
    </row>
    <row r="540" spans="5:10" x14ac:dyDescent="0.2">
      <c r="E540"/>
      <c r="F540"/>
      <c r="G540"/>
      <c r="H540"/>
      <c r="I540"/>
      <c r="J540"/>
    </row>
    <row r="541" spans="5:10" x14ac:dyDescent="0.2">
      <c r="E541"/>
      <c r="F541"/>
      <c r="G541"/>
      <c r="H541"/>
      <c r="I541"/>
      <c r="J541"/>
    </row>
    <row r="542" spans="5:10" x14ac:dyDescent="0.2">
      <c r="E542"/>
      <c r="F542"/>
      <c r="G542"/>
      <c r="H542"/>
      <c r="I542"/>
      <c r="J542"/>
    </row>
    <row r="543" spans="5:10" x14ac:dyDescent="0.2">
      <c r="E543"/>
      <c r="F543"/>
      <c r="G543"/>
      <c r="H543"/>
      <c r="I543"/>
      <c r="J543"/>
    </row>
    <row r="544" spans="5:10" x14ac:dyDescent="0.2">
      <c r="E544"/>
      <c r="F544"/>
      <c r="G544"/>
      <c r="H544"/>
      <c r="I544"/>
      <c r="J544"/>
    </row>
    <row r="545" spans="5:10" x14ac:dyDescent="0.2">
      <c r="E545"/>
      <c r="F545"/>
      <c r="G545"/>
      <c r="H545"/>
      <c r="I545"/>
      <c r="J545"/>
    </row>
    <row r="546" spans="5:10" x14ac:dyDescent="0.2">
      <c r="E546"/>
      <c r="F546"/>
      <c r="G546"/>
      <c r="H546"/>
      <c r="I546"/>
      <c r="J546"/>
    </row>
    <row r="547" spans="5:10" x14ac:dyDescent="0.2">
      <c r="E547"/>
      <c r="F547"/>
      <c r="G547"/>
      <c r="H547"/>
      <c r="I547"/>
      <c r="J547"/>
    </row>
    <row r="548" spans="5:10" x14ac:dyDescent="0.2">
      <c r="E548"/>
      <c r="F548"/>
      <c r="G548"/>
      <c r="H548"/>
      <c r="I548"/>
      <c r="J548"/>
    </row>
    <row r="549" spans="5:10" x14ac:dyDescent="0.2">
      <c r="E549"/>
      <c r="F549"/>
      <c r="G549"/>
      <c r="H549"/>
      <c r="I549"/>
      <c r="J549"/>
    </row>
    <row r="550" spans="5:10" x14ac:dyDescent="0.2">
      <c r="E550"/>
      <c r="F550"/>
      <c r="G550"/>
      <c r="H550"/>
      <c r="I550"/>
      <c r="J550"/>
    </row>
    <row r="551" spans="5:10" x14ac:dyDescent="0.2">
      <c r="E551"/>
      <c r="F551"/>
      <c r="G551"/>
      <c r="H551"/>
      <c r="I551"/>
      <c r="J551"/>
    </row>
    <row r="552" spans="5:10" x14ac:dyDescent="0.2">
      <c r="E552"/>
      <c r="F552"/>
      <c r="G552"/>
      <c r="H552"/>
      <c r="I552"/>
      <c r="J552"/>
    </row>
    <row r="553" spans="5:10" x14ac:dyDescent="0.2">
      <c r="E553"/>
      <c r="F553"/>
      <c r="G553"/>
      <c r="H553"/>
      <c r="I553"/>
      <c r="J553"/>
    </row>
    <row r="554" spans="5:10" x14ac:dyDescent="0.2">
      <c r="E554"/>
      <c r="F554"/>
      <c r="G554"/>
      <c r="H554"/>
      <c r="I554"/>
      <c r="J554"/>
    </row>
    <row r="555" spans="5:10" x14ac:dyDescent="0.2">
      <c r="E555"/>
      <c r="F555"/>
      <c r="G555"/>
      <c r="H555"/>
      <c r="I555"/>
      <c r="J555"/>
    </row>
    <row r="556" spans="5:10" x14ac:dyDescent="0.2">
      <c r="E556"/>
      <c r="F556"/>
      <c r="G556"/>
      <c r="H556"/>
      <c r="I556"/>
      <c r="J556"/>
    </row>
    <row r="557" spans="5:10" x14ac:dyDescent="0.2">
      <c r="E557"/>
      <c r="F557"/>
      <c r="G557"/>
      <c r="H557"/>
      <c r="I557"/>
      <c r="J557"/>
    </row>
    <row r="558" spans="5:10" x14ac:dyDescent="0.2">
      <c r="E558"/>
      <c r="F558"/>
      <c r="G558"/>
      <c r="H558"/>
      <c r="I558"/>
      <c r="J558"/>
    </row>
    <row r="559" spans="5:10" x14ac:dyDescent="0.2">
      <c r="E559"/>
      <c r="F559"/>
      <c r="G559"/>
      <c r="H559"/>
      <c r="I559"/>
      <c r="J559"/>
    </row>
    <row r="560" spans="5:10" x14ac:dyDescent="0.2">
      <c r="E560"/>
      <c r="F560"/>
      <c r="G560"/>
      <c r="H560"/>
      <c r="I560"/>
      <c r="J560"/>
    </row>
    <row r="561" spans="5:10" x14ac:dyDescent="0.2">
      <c r="E561"/>
      <c r="F561"/>
      <c r="G561"/>
      <c r="H561"/>
      <c r="I561"/>
      <c r="J561"/>
    </row>
    <row r="562" spans="5:10" x14ac:dyDescent="0.2">
      <c r="E562"/>
      <c r="F562"/>
      <c r="G562"/>
      <c r="H562"/>
      <c r="I562"/>
      <c r="J562"/>
    </row>
    <row r="563" spans="5:10" x14ac:dyDescent="0.2">
      <c r="E563"/>
      <c r="F563"/>
      <c r="G563"/>
      <c r="H563"/>
      <c r="I563"/>
      <c r="J563"/>
    </row>
    <row r="564" spans="5:10" x14ac:dyDescent="0.2">
      <c r="E564"/>
      <c r="F564"/>
      <c r="G564"/>
      <c r="H564"/>
      <c r="I564"/>
      <c r="J564"/>
    </row>
    <row r="565" spans="5:10" x14ac:dyDescent="0.2">
      <c r="E565"/>
      <c r="F565"/>
      <c r="G565"/>
      <c r="H565"/>
      <c r="I565"/>
      <c r="J565"/>
    </row>
    <row r="566" spans="5:10" x14ac:dyDescent="0.2">
      <c r="E566"/>
      <c r="F566"/>
      <c r="G566"/>
      <c r="H566"/>
      <c r="I566"/>
      <c r="J566"/>
    </row>
    <row r="567" spans="5:10" x14ac:dyDescent="0.2">
      <c r="E567"/>
      <c r="F567"/>
      <c r="G567"/>
      <c r="H567"/>
      <c r="I567"/>
      <c r="J567"/>
    </row>
    <row r="568" spans="5:10" x14ac:dyDescent="0.2">
      <c r="E568"/>
      <c r="F568"/>
      <c r="G568"/>
      <c r="H568"/>
      <c r="I568"/>
      <c r="J568"/>
    </row>
    <row r="569" spans="5:10" x14ac:dyDescent="0.2">
      <c r="E569"/>
      <c r="F569"/>
      <c r="G569"/>
      <c r="H569"/>
      <c r="I569"/>
      <c r="J569"/>
    </row>
    <row r="570" spans="5:10" x14ac:dyDescent="0.2">
      <c r="E570"/>
      <c r="F570"/>
      <c r="G570"/>
      <c r="H570"/>
      <c r="I570"/>
      <c r="J570"/>
    </row>
    <row r="571" spans="5:10" x14ac:dyDescent="0.2">
      <c r="E571"/>
      <c r="F571"/>
      <c r="G571"/>
      <c r="H571"/>
      <c r="I571"/>
      <c r="J571"/>
    </row>
    <row r="572" spans="5:10" x14ac:dyDescent="0.2">
      <c r="E572"/>
      <c r="F572"/>
      <c r="G572"/>
      <c r="H572"/>
      <c r="I572"/>
      <c r="J572"/>
    </row>
    <row r="573" spans="5:10" x14ac:dyDescent="0.2">
      <c r="E573"/>
      <c r="F573"/>
      <c r="G573"/>
      <c r="H573"/>
      <c r="I573"/>
      <c r="J573"/>
    </row>
    <row r="574" spans="5:10" x14ac:dyDescent="0.2">
      <c r="E574"/>
      <c r="F574"/>
      <c r="G574"/>
      <c r="H574"/>
      <c r="I574"/>
      <c r="J574"/>
    </row>
    <row r="575" spans="5:10" x14ac:dyDescent="0.2">
      <c r="E575"/>
      <c r="F575"/>
      <c r="G575"/>
      <c r="H575"/>
      <c r="I575"/>
      <c r="J575"/>
    </row>
    <row r="576" spans="5:10" x14ac:dyDescent="0.2">
      <c r="E576"/>
      <c r="F576"/>
      <c r="G576"/>
      <c r="H576"/>
      <c r="I576"/>
      <c r="J576"/>
    </row>
    <row r="577" spans="5:10" x14ac:dyDescent="0.2">
      <c r="E577"/>
      <c r="F577"/>
      <c r="G577"/>
      <c r="H577"/>
      <c r="I577"/>
      <c r="J577"/>
    </row>
    <row r="578" spans="5:10" x14ac:dyDescent="0.2">
      <c r="E578"/>
      <c r="F578"/>
      <c r="G578"/>
      <c r="H578"/>
      <c r="I578"/>
      <c r="J578"/>
    </row>
    <row r="579" spans="5:10" x14ac:dyDescent="0.2">
      <c r="E579"/>
      <c r="F579"/>
      <c r="G579"/>
      <c r="H579"/>
      <c r="I579"/>
      <c r="J579"/>
    </row>
    <row r="580" spans="5:10" x14ac:dyDescent="0.2">
      <c r="E580"/>
      <c r="F580"/>
      <c r="G580"/>
      <c r="H580"/>
      <c r="I580"/>
      <c r="J580"/>
    </row>
    <row r="581" spans="5:10" x14ac:dyDescent="0.2">
      <c r="E581"/>
      <c r="F581"/>
      <c r="G581"/>
      <c r="H581"/>
      <c r="I581"/>
      <c r="J581"/>
    </row>
    <row r="582" spans="5:10" x14ac:dyDescent="0.2">
      <c r="E582"/>
      <c r="F582"/>
      <c r="G582"/>
      <c r="H582"/>
      <c r="I582"/>
      <c r="J582"/>
    </row>
    <row r="583" spans="5:10" x14ac:dyDescent="0.2">
      <c r="E583"/>
      <c r="F583"/>
      <c r="G583"/>
      <c r="H583"/>
      <c r="I583"/>
      <c r="J583"/>
    </row>
    <row r="584" spans="5:10" x14ac:dyDescent="0.2">
      <c r="E584"/>
      <c r="F584"/>
      <c r="G584"/>
      <c r="H584"/>
      <c r="I584"/>
      <c r="J584"/>
    </row>
    <row r="585" spans="5:10" x14ac:dyDescent="0.2">
      <c r="E585"/>
      <c r="F585"/>
      <c r="G585"/>
      <c r="H585"/>
      <c r="I585"/>
      <c r="J585"/>
    </row>
    <row r="586" spans="5:10" x14ac:dyDescent="0.2">
      <c r="E586"/>
      <c r="F586"/>
      <c r="G586"/>
      <c r="H586"/>
      <c r="I586"/>
      <c r="J586"/>
    </row>
    <row r="587" spans="5:10" x14ac:dyDescent="0.2">
      <c r="E587"/>
      <c r="F587"/>
      <c r="G587"/>
      <c r="H587"/>
      <c r="I587"/>
      <c r="J587"/>
    </row>
    <row r="588" spans="5:10" x14ac:dyDescent="0.2">
      <c r="E588"/>
      <c r="F588"/>
      <c r="G588"/>
      <c r="H588"/>
      <c r="I588"/>
      <c r="J588"/>
    </row>
    <row r="589" spans="5:10" x14ac:dyDescent="0.2">
      <c r="E589"/>
      <c r="F589"/>
      <c r="G589"/>
      <c r="H589"/>
      <c r="I589"/>
      <c r="J589"/>
    </row>
    <row r="590" spans="5:10" x14ac:dyDescent="0.2">
      <c r="E590"/>
      <c r="F590"/>
      <c r="G590"/>
      <c r="H590"/>
      <c r="I590"/>
      <c r="J590"/>
    </row>
    <row r="591" spans="5:10" x14ac:dyDescent="0.2">
      <c r="E591"/>
      <c r="F591"/>
      <c r="G591"/>
      <c r="H591"/>
      <c r="I591"/>
      <c r="J591"/>
    </row>
    <row r="592" spans="5:10" x14ac:dyDescent="0.2">
      <c r="E592"/>
      <c r="F592"/>
      <c r="G592"/>
      <c r="H592"/>
      <c r="I592"/>
      <c r="J592"/>
    </row>
    <row r="593" spans="5:10" x14ac:dyDescent="0.2">
      <c r="E593"/>
      <c r="F593"/>
      <c r="G593"/>
      <c r="H593"/>
      <c r="I593"/>
      <c r="J593"/>
    </row>
    <row r="594" spans="5:10" x14ac:dyDescent="0.2">
      <c r="E594"/>
      <c r="F594"/>
      <c r="G594"/>
      <c r="H594"/>
      <c r="I594"/>
      <c r="J594"/>
    </row>
    <row r="595" spans="5:10" x14ac:dyDescent="0.2">
      <c r="E595"/>
      <c r="F595"/>
      <c r="G595"/>
      <c r="H595"/>
      <c r="I595"/>
      <c r="J595"/>
    </row>
    <row r="596" spans="5:10" x14ac:dyDescent="0.2">
      <c r="E596"/>
      <c r="F596"/>
      <c r="G596"/>
      <c r="H596"/>
      <c r="I596"/>
      <c r="J596"/>
    </row>
    <row r="597" spans="5:10" x14ac:dyDescent="0.2">
      <c r="E597"/>
      <c r="F597"/>
      <c r="G597"/>
      <c r="H597"/>
      <c r="I597"/>
      <c r="J597"/>
    </row>
    <row r="598" spans="5:10" x14ac:dyDescent="0.2">
      <c r="E598"/>
      <c r="F598"/>
      <c r="G598"/>
      <c r="H598"/>
      <c r="I598"/>
      <c r="J598"/>
    </row>
  </sheetData>
  <mergeCells count="4">
    <mergeCell ref="E6:H8"/>
    <mergeCell ref="I7:M7"/>
    <mergeCell ref="N7:P7"/>
    <mergeCell ref="I8:M8"/>
  </mergeCells>
  <pageMargins left="0.7" right="0.7" top="0.75" bottom="0.75" header="0.3" footer="0.3"/>
  <pageSetup scale="90" orientation="landscape" r:id="rId1"/>
  <ignoredErrors>
    <ignoredError sqref="E21 O21 E29 O29 J29 J21" formulaRange="1"/>
    <ignoredError sqref="G21 P21" formula="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5"/>
  <sheetViews>
    <sheetView workbookViewId="0">
      <selection sqref="A1:E2"/>
    </sheetView>
  </sheetViews>
  <sheetFormatPr defaultRowHeight="12.75" x14ac:dyDescent="0.2"/>
  <cols>
    <col min="1" max="1" width="2.7109375" customWidth="1"/>
    <col min="2" max="2" width="33.42578125" customWidth="1"/>
    <col min="3" max="3" width="14.7109375" customWidth="1"/>
    <col min="4" max="4" width="42.85546875" customWidth="1"/>
    <col min="5" max="5" width="32.5703125" customWidth="1"/>
  </cols>
  <sheetData>
    <row r="1" spans="1:5" x14ac:dyDescent="0.2">
      <c r="A1" s="2838" t="s">
        <v>401</v>
      </c>
      <c r="B1" s="2839"/>
      <c r="C1" s="2839"/>
      <c r="D1" s="2839"/>
      <c r="E1" s="2840"/>
    </row>
    <row r="2" spans="1:5" x14ac:dyDescent="0.2">
      <c r="A2" s="2841"/>
      <c r="B2" s="2820"/>
      <c r="C2" s="2820"/>
      <c r="D2" s="2820"/>
      <c r="E2" s="2842"/>
    </row>
    <row r="3" spans="1:5" ht="18" x14ac:dyDescent="0.25">
      <c r="A3" s="2691" t="s">
        <v>42</v>
      </c>
      <c r="B3" s="2692"/>
      <c r="C3" s="2692"/>
      <c r="D3" s="2692"/>
      <c r="E3" s="2693"/>
    </row>
    <row r="4" spans="1:5" ht="18" x14ac:dyDescent="0.25">
      <c r="A4" s="2691" t="s">
        <v>88</v>
      </c>
      <c r="B4" s="2692"/>
      <c r="C4" s="2692"/>
      <c r="D4" s="2692"/>
      <c r="E4" s="2693"/>
    </row>
    <row r="5" spans="1:5" x14ac:dyDescent="0.2">
      <c r="A5" s="2843"/>
      <c r="B5" s="2844"/>
      <c r="C5" s="2844"/>
      <c r="D5" s="2844"/>
      <c r="E5" s="2845"/>
    </row>
    <row r="6" spans="1:5" x14ac:dyDescent="0.2">
      <c r="A6" s="730"/>
      <c r="B6" s="1156"/>
      <c r="C6" s="732"/>
      <c r="D6" s="1157"/>
      <c r="E6" s="1158"/>
    </row>
    <row r="7" spans="1:5" x14ac:dyDescent="0.2">
      <c r="A7" s="2836" t="s">
        <v>402</v>
      </c>
      <c r="B7" s="2837"/>
      <c r="C7" s="554" t="s">
        <v>403</v>
      </c>
      <c r="D7" s="1159" t="s">
        <v>404</v>
      </c>
      <c r="E7" s="263" t="s">
        <v>405</v>
      </c>
    </row>
    <row r="8" spans="1:5" x14ac:dyDescent="0.2">
      <c r="A8" s="2836" t="s">
        <v>382</v>
      </c>
      <c r="B8" s="2837"/>
      <c r="C8" s="554" t="s">
        <v>93</v>
      </c>
      <c r="D8" s="1159" t="s">
        <v>406</v>
      </c>
      <c r="E8" s="263" t="s">
        <v>407</v>
      </c>
    </row>
    <row r="9" spans="1:5" x14ac:dyDescent="0.2">
      <c r="A9" s="746"/>
      <c r="B9" s="1160"/>
      <c r="C9" s="1161" t="s">
        <v>408</v>
      </c>
      <c r="D9" s="1162"/>
      <c r="E9" s="1163" t="s">
        <v>408</v>
      </c>
    </row>
    <row r="10" spans="1:5" x14ac:dyDescent="0.2">
      <c r="A10" s="751"/>
      <c r="B10" s="201"/>
      <c r="C10" s="1164"/>
      <c r="D10" s="1165"/>
      <c r="E10" s="1166"/>
    </row>
    <row r="11" spans="1:5" ht="12.95" customHeight="1" x14ac:dyDescent="0.2">
      <c r="A11" s="1167"/>
      <c r="B11" s="1168" t="s">
        <v>409</v>
      </c>
      <c r="C11" s="1169">
        <v>1</v>
      </c>
      <c r="D11" s="1170" t="s">
        <v>410</v>
      </c>
      <c r="E11" s="1171" t="s">
        <v>411</v>
      </c>
    </row>
    <row r="12" spans="1:5" ht="12.75" customHeight="1" x14ac:dyDescent="0.2">
      <c r="A12" s="1167"/>
      <c r="B12" s="1168" t="s">
        <v>412</v>
      </c>
      <c r="C12" s="1172" t="s">
        <v>413</v>
      </c>
      <c r="D12" s="1170" t="s">
        <v>410</v>
      </c>
      <c r="E12" s="1171" t="s">
        <v>411</v>
      </c>
    </row>
    <row r="13" spans="1:5" x14ac:dyDescent="0.2">
      <c r="A13" s="1167"/>
      <c r="B13" s="1168" t="s">
        <v>414</v>
      </c>
      <c r="C13" s="1172" t="s">
        <v>415</v>
      </c>
      <c r="D13" s="1170" t="s">
        <v>410</v>
      </c>
      <c r="E13" s="1171" t="s">
        <v>411</v>
      </c>
    </row>
    <row r="14" spans="1:5" x14ac:dyDescent="0.2">
      <c r="A14" s="1167"/>
      <c r="B14" s="1168" t="s">
        <v>416</v>
      </c>
      <c r="C14" s="1173">
        <v>16</v>
      </c>
      <c r="D14" s="1174" t="s">
        <v>417</v>
      </c>
      <c r="E14" s="1171" t="s">
        <v>411</v>
      </c>
    </row>
    <row r="15" spans="1:5" x14ac:dyDescent="0.2">
      <c r="A15" s="1167"/>
      <c r="B15" s="1168" t="s">
        <v>418</v>
      </c>
      <c r="C15" s="1173">
        <v>19</v>
      </c>
      <c r="D15" s="1174" t="s">
        <v>419</v>
      </c>
      <c r="E15" s="1171" t="s">
        <v>411</v>
      </c>
    </row>
    <row r="16" spans="1:5" x14ac:dyDescent="0.2">
      <c r="A16" s="1167"/>
      <c r="B16" s="1168">
        <v>2006</v>
      </c>
      <c r="C16" s="1172" t="s">
        <v>420</v>
      </c>
      <c r="D16" s="1174" t="s">
        <v>421</v>
      </c>
      <c r="E16" s="1175" t="s">
        <v>422</v>
      </c>
    </row>
    <row r="17" spans="1:5" x14ac:dyDescent="0.2">
      <c r="A17" s="1167"/>
      <c r="B17" s="1168">
        <v>2007</v>
      </c>
      <c r="C17" s="1172">
        <v>31</v>
      </c>
      <c r="D17" s="1174" t="s">
        <v>421</v>
      </c>
      <c r="E17" s="1175" t="s">
        <v>422</v>
      </c>
    </row>
    <row r="18" spans="1:5" x14ac:dyDescent="0.2">
      <c r="A18" s="1167"/>
      <c r="B18" s="1168">
        <v>2008</v>
      </c>
      <c r="C18" s="1172">
        <v>33</v>
      </c>
      <c r="D18" s="1174" t="s">
        <v>421</v>
      </c>
      <c r="E18" s="1175" t="s">
        <v>422</v>
      </c>
    </row>
    <row r="19" spans="1:5" x14ac:dyDescent="0.2">
      <c r="A19" s="1167"/>
      <c r="B19" s="1168">
        <v>2009</v>
      </c>
      <c r="C19" s="1172">
        <v>34</v>
      </c>
      <c r="D19" s="1174" t="s">
        <v>421</v>
      </c>
      <c r="E19" s="1175" t="s">
        <v>422</v>
      </c>
    </row>
    <row r="20" spans="1:5" x14ac:dyDescent="0.2">
      <c r="A20" s="762"/>
      <c r="B20" s="2465" t="s">
        <v>874</v>
      </c>
      <c r="C20" s="2466">
        <v>35</v>
      </c>
      <c r="D20" s="2467" t="s">
        <v>423</v>
      </c>
      <c r="E20" s="2468" t="s">
        <v>422</v>
      </c>
    </row>
    <row r="21" spans="1:5" ht="12.75" customHeight="1" thickBot="1" x14ac:dyDescent="0.25">
      <c r="A21" s="765"/>
      <c r="B21" s="1176">
        <v>2013</v>
      </c>
      <c r="C21" s="1177">
        <v>42</v>
      </c>
      <c r="D21" s="1178" t="s">
        <v>423</v>
      </c>
      <c r="E21" s="1179" t="s">
        <v>422</v>
      </c>
    </row>
    <row r="22" spans="1:5" x14ac:dyDescent="0.2">
      <c r="A22" s="400"/>
      <c r="B22" s="400"/>
      <c r="C22" s="400"/>
      <c r="D22" s="540"/>
      <c r="E22" s="400"/>
    </row>
    <row r="23" spans="1:5" ht="12.75" customHeight="1" x14ac:dyDescent="0.2">
      <c r="A23" s="1180" t="s">
        <v>862</v>
      </c>
      <c r="B23" s="1180"/>
      <c r="C23" s="1180"/>
      <c r="D23" s="837"/>
      <c r="E23" s="837"/>
    </row>
    <row r="24" spans="1:5" ht="12.75" customHeight="1" x14ac:dyDescent="0.2">
      <c r="A24" s="1180" t="s">
        <v>861</v>
      </c>
      <c r="B24" s="1180"/>
      <c r="C24" s="1180"/>
      <c r="D24" s="837"/>
      <c r="E24" s="837"/>
    </row>
    <row r="25" spans="1:5" x14ac:dyDescent="0.2">
      <c r="A25" s="1180" t="s">
        <v>864</v>
      </c>
      <c r="B25" s="1180"/>
      <c r="C25" s="1180"/>
      <c r="D25" s="837"/>
      <c r="E25" s="837"/>
    </row>
    <row r="26" spans="1:5" x14ac:dyDescent="0.2">
      <c r="A26" s="1180" t="s">
        <v>863</v>
      </c>
      <c r="B26" s="1180"/>
      <c r="C26" s="1180"/>
      <c r="D26" s="837"/>
      <c r="E26" s="837"/>
    </row>
    <row r="27" spans="1:5" x14ac:dyDescent="0.2">
      <c r="A27" s="1180" t="s">
        <v>865</v>
      </c>
      <c r="B27" s="1180"/>
      <c r="C27" s="1180"/>
      <c r="D27" s="837"/>
      <c r="E27" s="837"/>
    </row>
    <row r="28" spans="1:5" x14ac:dyDescent="0.2">
      <c r="A28" s="1180" t="s">
        <v>909</v>
      </c>
      <c r="B28" s="1180"/>
      <c r="C28" s="1180"/>
      <c r="D28" s="837"/>
      <c r="E28" s="837"/>
    </row>
    <row r="29" spans="1:5" x14ac:dyDescent="0.2">
      <c r="A29" s="1180" t="s">
        <v>910</v>
      </c>
      <c r="B29" s="1180"/>
      <c r="C29" s="1180"/>
      <c r="D29" s="837"/>
      <c r="E29" s="837"/>
    </row>
    <row r="30" spans="1:5" x14ac:dyDescent="0.2">
      <c r="A30" s="661" t="s">
        <v>424</v>
      </c>
      <c r="B30" s="837"/>
      <c r="C30" s="1180"/>
      <c r="D30" s="837"/>
      <c r="E30" s="837"/>
    </row>
    <row r="31" spans="1:5" x14ac:dyDescent="0.2">
      <c r="A31" s="661" t="s">
        <v>425</v>
      </c>
      <c r="B31" s="12"/>
      <c r="C31" s="12"/>
      <c r="D31" s="16"/>
      <c r="E31" s="12"/>
    </row>
    <row r="32" spans="1:5" x14ac:dyDescent="0.2">
      <c r="A32" s="1180" t="s">
        <v>907</v>
      </c>
      <c r="B32" s="1181"/>
      <c r="C32" s="12"/>
      <c r="D32" s="16"/>
      <c r="E32" s="12"/>
    </row>
    <row r="33" spans="1:5" x14ac:dyDescent="0.2">
      <c r="A33" s="1180" t="s">
        <v>908</v>
      </c>
      <c r="B33" s="1181"/>
      <c r="C33" s="12"/>
      <c r="D33" s="16"/>
      <c r="E33" s="12"/>
    </row>
    <row r="34" spans="1:5" x14ac:dyDescent="0.2">
      <c r="A34" s="1180" t="s">
        <v>914</v>
      </c>
      <c r="B34" s="1182"/>
      <c r="C34" s="1180"/>
      <c r="D34" s="837"/>
      <c r="E34" s="837"/>
    </row>
    <row r="35" spans="1:5" x14ac:dyDescent="0.2">
      <c r="A35" s="1180" t="s">
        <v>86</v>
      </c>
    </row>
  </sheetData>
  <mergeCells count="6">
    <mergeCell ref="A8:B8"/>
    <mergeCell ref="A1:E2"/>
    <mergeCell ref="A3:E3"/>
    <mergeCell ref="A4:E4"/>
    <mergeCell ref="A5:E5"/>
    <mergeCell ref="A7:B7"/>
  </mergeCells>
  <pageMargins left="0.7" right="0.7" top="0.75" bottom="0.75" header="0.3" footer="0.3"/>
  <pageSetup scale="99" orientation="landscape" r:id="rId1"/>
  <ignoredErrors>
    <ignoredError sqref="C12:C13"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zoomScaleNormal="100" workbookViewId="0">
      <selection sqref="A1:N1"/>
    </sheetView>
  </sheetViews>
  <sheetFormatPr defaultRowHeight="12.75" x14ac:dyDescent="0.2"/>
  <cols>
    <col min="1" max="1" width="14.42578125" customWidth="1"/>
    <col min="2" max="2" width="10.7109375" customWidth="1"/>
    <col min="3" max="3" width="5.7109375" customWidth="1"/>
    <col min="4" max="4" width="7" customWidth="1"/>
    <col min="5" max="5" width="1.7109375" customWidth="1"/>
    <col min="6" max="6" width="10.7109375" customWidth="1"/>
    <col min="7" max="7" width="5.7109375" customWidth="1"/>
    <col min="8" max="8" width="6.7109375" customWidth="1"/>
    <col min="9" max="9" width="1.7109375" customWidth="1"/>
    <col min="10" max="10" width="10.7109375" customWidth="1"/>
    <col min="11" max="11" width="5.7109375" customWidth="1"/>
    <col min="12" max="12" width="6.7109375" customWidth="1"/>
    <col min="13" max="13" width="1.7109375" customWidth="1"/>
    <col min="14" max="14" width="13.7109375" customWidth="1"/>
    <col min="15" max="15" width="5.7109375" customWidth="1"/>
    <col min="17" max="17" width="15" bestFit="1" customWidth="1"/>
    <col min="18" max="18" width="9.28515625" bestFit="1" customWidth="1"/>
    <col min="19" max="19" width="15" bestFit="1" customWidth="1"/>
  </cols>
  <sheetData>
    <row r="1" spans="1:15" ht="11.85" customHeight="1" x14ac:dyDescent="0.2">
      <c r="A1" s="2850"/>
      <c r="B1" s="2851"/>
      <c r="C1" s="2851"/>
      <c r="D1" s="2851"/>
      <c r="E1" s="2851"/>
      <c r="F1" s="2851"/>
      <c r="G1" s="2851"/>
      <c r="H1" s="2851"/>
      <c r="I1" s="2851"/>
      <c r="J1" s="2851"/>
      <c r="K1" s="2851"/>
      <c r="L1" s="2851"/>
      <c r="M1" s="2851"/>
      <c r="N1" s="2851"/>
      <c r="O1" s="1183"/>
    </row>
    <row r="2" spans="1:15" ht="23.25" x14ac:dyDescent="0.35">
      <c r="A2" s="2679" t="s">
        <v>426</v>
      </c>
      <c r="B2" s="2680"/>
      <c r="C2" s="2680"/>
      <c r="D2" s="2680"/>
      <c r="E2" s="2680"/>
      <c r="F2" s="2680"/>
      <c r="G2" s="2680"/>
      <c r="H2" s="2680"/>
      <c r="I2" s="2680"/>
      <c r="J2" s="2680"/>
      <c r="K2" s="2680"/>
      <c r="L2" s="2680"/>
      <c r="M2" s="2680"/>
      <c r="N2" s="2680"/>
      <c r="O2" s="2773"/>
    </row>
    <row r="3" spans="1:15" ht="20.25" x14ac:dyDescent="0.2">
      <c r="A3" s="2681" t="s">
        <v>944</v>
      </c>
      <c r="B3" s="2682"/>
      <c r="C3" s="2682"/>
      <c r="D3" s="2682"/>
      <c r="E3" s="2682"/>
      <c r="F3" s="2682"/>
      <c r="G3" s="2682"/>
      <c r="H3" s="2682"/>
      <c r="I3" s="2682"/>
      <c r="J3" s="2682"/>
      <c r="K3" s="2682"/>
      <c r="L3" s="2682"/>
      <c r="M3" s="2682"/>
      <c r="N3" s="2682"/>
      <c r="O3" s="2738"/>
    </row>
    <row r="4" spans="1:15" ht="21.2" customHeight="1" x14ac:dyDescent="0.2">
      <c r="A4" s="1184" t="s">
        <v>88</v>
      </c>
      <c r="B4" s="835"/>
      <c r="C4" s="835"/>
      <c r="D4" s="835"/>
      <c r="E4" s="835"/>
      <c r="F4" s="835"/>
      <c r="G4" s="835"/>
      <c r="H4" s="835"/>
      <c r="I4" s="835"/>
      <c r="J4" s="835"/>
      <c r="K4" s="835"/>
      <c r="L4" s="835"/>
      <c r="M4" s="835"/>
      <c r="N4" s="835"/>
      <c r="O4" s="1000"/>
    </row>
    <row r="5" spans="1:15" ht="6.6" customHeight="1" x14ac:dyDescent="0.2">
      <c r="A5" s="1185"/>
      <c r="B5" s="1186"/>
      <c r="C5" s="733"/>
      <c r="D5" s="733"/>
      <c r="E5" s="733"/>
      <c r="F5" s="734"/>
      <c r="G5" s="733"/>
      <c r="H5" s="733"/>
      <c r="I5" s="733"/>
      <c r="J5" s="734"/>
      <c r="K5" s="733"/>
      <c r="L5" s="733"/>
      <c r="M5" s="733"/>
      <c r="N5" s="1187"/>
      <c r="O5" s="1188"/>
    </row>
    <row r="6" spans="1:15" x14ac:dyDescent="0.2">
      <c r="A6" s="1189"/>
      <c r="B6" s="2852" t="s">
        <v>403</v>
      </c>
      <c r="C6" s="2779"/>
      <c r="D6" s="2779"/>
      <c r="E6" s="2779"/>
      <c r="F6" s="2777" t="s">
        <v>404</v>
      </c>
      <c r="G6" s="2779"/>
      <c r="H6" s="2779"/>
      <c r="I6" s="2779"/>
      <c r="J6" s="2777" t="s">
        <v>427</v>
      </c>
      <c r="K6" s="2779"/>
      <c r="L6" s="2779"/>
      <c r="M6" s="2779"/>
      <c r="N6" s="2777" t="s">
        <v>89</v>
      </c>
      <c r="O6" s="2853"/>
    </row>
    <row r="7" spans="1:15" x14ac:dyDescent="0.2">
      <c r="A7" s="1190" t="s">
        <v>97</v>
      </c>
      <c r="B7" s="2768" t="s">
        <v>93</v>
      </c>
      <c r="C7" s="2706"/>
      <c r="D7" s="2706"/>
      <c r="E7" s="2706"/>
      <c r="F7" s="2781" t="s">
        <v>93</v>
      </c>
      <c r="G7" s="2706"/>
      <c r="H7" s="2706"/>
      <c r="I7" s="2706"/>
      <c r="J7" s="2781" t="s">
        <v>93</v>
      </c>
      <c r="K7" s="2706"/>
      <c r="L7" s="2706"/>
      <c r="M7" s="2706"/>
      <c r="N7" s="2781" t="s">
        <v>93</v>
      </c>
      <c r="O7" s="2769"/>
    </row>
    <row r="8" spans="1:15" x14ac:dyDescent="0.2">
      <c r="A8" s="1190"/>
      <c r="B8" s="2846" t="s">
        <v>102</v>
      </c>
      <c r="C8" s="2847"/>
      <c r="D8" s="2847"/>
      <c r="E8" s="2847"/>
      <c r="F8" s="2848" t="s">
        <v>102</v>
      </c>
      <c r="G8" s="2847"/>
      <c r="H8" s="2847"/>
      <c r="I8" s="2847"/>
      <c r="J8" s="2848" t="s">
        <v>102</v>
      </c>
      <c r="K8" s="2847"/>
      <c r="L8" s="2847"/>
      <c r="M8" s="2847"/>
      <c r="N8" s="2848" t="s">
        <v>102</v>
      </c>
      <c r="O8" s="2849"/>
    </row>
    <row r="9" spans="1:15" ht="6" customHeight="1" x14ac:dyDescent="0.2">
      <c r="A9" s="1191"/>
      <c r="B9" s="1192"/>
      <c r="C9" s="1043"/>
      <c r="D9" s="1043"/>
      <c r="E9" s="1043"/>
      <c r="F9" s="1193"/>
      <c r="G9" s="1043"/>
      <c r="H9" s="1043"/>
      <c r="I9" s="1043"/>
      <c r="J9" s="1193"/>
      <c r="K9" s="1043"/>
      <c r="L9" s="1043"/>
      <c r="M9" s="1043"/>
      <c r="N9" s="1193"/>
      <c r="O9" s="1194"/>
    </row>
    <row r="10" spans="1:15" ht="6" customHeight="1" x14ac:dyDescent="0.2">
      <c r="A10" s="1009" t="s">
        <v>86</v>
      </c>
      <c r="B10" s="1195"/>
      <c r="C10" s="1011"/>
      <c r="D10" s="1011"/>
      <c r="E10" s="1011"/>
      <c r="F10" s="1196"/>
      <c r="G10" s="1011"/>
      <c r="H10" s="1011"/>
      <c r="I10" s="1011"/>
      <c r="J10" s="1197"/>
      <c r="K10" s="1012"/>
      <c r="L10" s="1012"/>
      <c r="M10" s="1012"/>
      <c r="N10" s="1198"/>
      <c r="O10" s="1013"/>
    </row>
    <row r="11" spans="1:15" ht="12.75" customHeight="1" x14ac:dyDescent="0.2">
      <c r="A11" s="1009">
        <v>1980</v>
      </c>
      <c r="B11" s="688">
        <v>71.2</v>
      </c>
      <c r="C11" s="1199"/>
      <c r="D11" s="1200">
        <v>1</v>
      </c>
      <c r="E11" s="1200"/>
      <c r="F11" s="1201" t="s">
        <v>428</v>
      </c>
      <c r="G11" s="1199"/>
      <c r="H11" s="1202" t="s">
        <v>428</v>
      </c>
      <c r="I11" s="1200"/>
      <c r="J11" s="1201" t="s">
        <v>428</v>
      </c>
      <c r="K11" s="1199"/>
      <c r="L11" s="1202" t="s">
        <v>428</v>
      </c>
      <c r="M11" s="1202"/>
      <c r="N11" s="759">
        <v>71.2</v>
      </c>
      <c r="O11" s="1203"/>
    </row>
    <row r="12" spans="1:15" ht="10.5" customHeight="1" x14ac:dyDescent="0.2">
      <c r="A12" s="1009"/>
      <c r="B12" s="695"/>
      <c r="C12" s="1199"/>
      <c r="D12" s="1200"/>
      <c r="E12" s="1200"/>
      <c r="F12" s="1201"/>
      <c r="G12" s="1199"/>
      <c r="H12" s="1202"/>
      <c r="I12" s="1200"/>
      <c r="J12" s="1201"/>
      <c r="K12" s="1199"/>
      <c r="L12" s="1202"/>
      <c r="M12" s="1202"/>
      <c r="N12" s="763"/>
      <c r="O12" s="1203"/>
    </row>
    <row r="13" spans="1:15" x14ac:dyDescent="0.2">
      <c r="A13" s="1009">
        <v>1985</v>
      </c>
      <c r="B13" s="695">
        <v>81.7</v>
      </c>
      <c r="C13" s="1199"/>
      <c r="D13" s="1200">
        <f>+B13/N13</f>
        <v>1</v>
      </c>
      <c r="E13" s="1200"/>
      <c r="F13" s="1201" t="s">
        <v>428</v>
      </c>
      <c r="G13" s="1199"/>
      <c r="H13" s="1202" t="s">
        <v>428</v>
      </c>
      <c r="I13" s="1200"/>
      <c r="J13" s="1201" t="s">
        <v>428</v>
      </c>
      <c r="K13" s="1199"/>
      <c r="L13" s="1202" t="s">
        <v>428</v>
      </c>
      <c r="M13" s="1202"/>
      <c r="N13" s="763">
        <v>81.7</v>
      </c>
      <c r="O13" s="1203"/>
    </row>
    <row r="14" spans="1:15" ht="10.5" customHeight="1" x14ac:dyDescent="0.2">
      <c r="A14" s="1009"/>
      <c r="B14" s="695"/>
      <c r="C14" s="1199"/>
      <c r="D14" s="1200" t="s">
        <v>86</v>
      </c>
      <c r="E14" s="1200"/>
      <c r="F14" s="1201"/>
      <c r="G14" s="1199"/>
      <c r="H14" s="1202"/>
      <c r="I14" s="1200"/>
      <c r="J14" s="1201"/>
      <c r="K14" s="1199"/>
      <c r="L14" s="1202"/>
      <c r="M14" s="1202"/>
      <c r="N14" s="763"/>
      <c r="O14" s="1203"/>
    </row>
    <row r="15" spans="1:15" x14ac:dyDescent="0.2">
      <c r="A15" s="1009">
        <v>1990</v>
      </c>
      <c r="B15" s="695">
        <v>509</v>
      </c>
      <c r="C15" s="1199"/>
      <c r="D15" s="1200">
        <f>+B15/N15</f>
        <v>0.77238239757207894</v>
      </c>
      <c r="E15" s="1200"/>
      <c r="F15" s="1204">
        <v>150</v>
      </c>
      <c r="G15" s="1199"/>
      <c r="H15" s="1200">
        <f>+F15/N15</f>
        <v>0.22761760242792109</v>
      </c>
      <c r="I15" s="1200"/>
      <c r="J15" s="1201" t="s">
        <v>428</v>
      </c>
      <c r="K15" s="1199"/>
      <c r="L15" s="1202" t="s">
        <v>428</v>
      </c>
      <c r="M15" s="1200"/>
      <c r="N15" s="763">
        <v>659</v>
      </c>
      <c r="O15" s="1203"/>
    </row>
    <row r="16" spans="1:15" ht="10.5" customHeight="1" x14ac:dyDescent="0.2">
      <c r="A16" s="1009"/>
      <c r="B16" s="695"/>
      <c r="C16" s="1199"/>
      <c r="D16" s="1200"/>
      <c r="E16" s="1200"/>
      <c r="F16" s="1205"/>
      <c r="G16" s="1199"/>
      <c r="H16" s="1200"/>
      <c r="I16" s="1200"/>
      <c r="J16" s="1201"/>
      <c r="K16" s="1199"/>
      <c r="L16" s="1202"/>
      <c r="M16" s="1200"/>
      <c r="N16" s="763"/>
      <c r="O16" s="1203"/>
    </row>
    <row r="17" spans="1:17" x14ac:dyDescent="0.2">
      <c r="A17" s="1009">
        <v>1995</v>
      </c>
      <c r="B17" s="695">
        <v>587</v>
      </c>
      <c r="C17" s="1199"/>
      <c r="D17" s="1200">
        <f t="shared" ref="D17:D33" si="0">+B17/N17</f>
        <v>0.7004773269689738</v>
      </c>
      <c r="E17" s="1200"/>
      <c r="F17" s="1205">
        <v>251</v>
      </c>
      <c r="G17" s="1199"/>
      <c r="H17" s="1200">
        <f t="shared" ref="H17:H33" si="1">+F17/N17</f>
        <v>0.29952267303102625</v>
      </c>
      <c r="I17" s="1200"/>
      <c r="J17" s="1201" t="s">
        <v>428</v>
      </c>
      <c r="K17" s="1199"/>
      <c r="L17" s="1202" t="s">
        <v>428</v>
      </c>
      <c r="M17" s="1200"/>
      <c r="N17" s="763">
        <v>838</v>
      </c>
      <c r="O17" s="1203"/>
      <c r="Q17" s="241" t="s">
        <v>86</v>
      </c>
    </row>
    <row r="18" spans="1:17" x14ac:dyDescent="0.2">
      <c r="A18" s="1009">
        <v>1996</v>
      </c>
      <c r="B18" s="695">
        <v>600</v>
      </c>
      <c r="C18" s="1199"/>
      <c r="D18" s="1200">
        <f t="shared" si="0"/>
        <v>0.52356020942408377</v>
      </c>
      <c r="E18" s="1200"/>
      <c r="F18" s="1205">
        <v>546</v>
      </c>
      <c r="G18" s="1199"/>
      <c r="H18" s="1200">
        <f t="shared" si="1"/>
        <v>0.47643979057591623</v>
      </c>
      <c r="I18" s="1200"/>
      <c r="J18" s="1201" t="s">
        <v>428</v>
      </c>
      <c r="K18" s="1199"/>
      <c r="L18" s="1202" t="s">
        <v>428</v>
      </c>
      <c r="M18" s="1200"/>
      <c r="N18" s="763">
        <v>1146</v>
      </c>
      <c r="O18" s="1203"/>
      <c r="Q18" s="1028"/>
    </row>
    <row r="19" spans="1:17" x14ac:dyDescent="0.2">
      <c r="A19" s="1009">
        <v>1997</v>
      </c>
      <c r="B19" s="695">
        <v>646</v>
      </c>
      <c r="C19" s="1199"/>
      <c r="D19" s="1200">
        <f t="shared" si="0"/>
        <v>0.60543580131208996</v>
      </c>
      <c r="E19" s="1200"/>
      <c r="F19" s="1205">
        <v>421</v>
      </c>
      <c r="G19" s="1199"/>
      <c r="H19" s="1200">
        <f t="shared" si="1"/>
        <v>0.39456419868791004</v>
      </c>
      <c r="I19" s="1200"/>
      <c r="J19" s="1201" t="s">
        <v>428</v>
      </c>
      <c r="K19" s="1199"/>
      <c r="L19" s="1202" t="s">
        <v>428</v>
      </c>
      <c r="M19" s="1200"/>
      <c r="N19" s="763">
        <v>1067</v>
      </c>
      <c r="O19" s="1203"/>
      <c r="Q19" s="241"/>
    </row>
    <row r="20" spans="1:17" x14ac:dyDescent="0.2">
      <c r="A20" s="1009">
        <v>1998</v>
      </c>
      <c r="B20" s="695">
        <v>642</v>
      </c>
      <c r="C20" s="1199"/>
      <c r="D20" s="1200">
        <f t="shared" si="0"/>
        <v>0.6645962732919255</v>
      </c>
      <c r="E20" s="1200"/>
      <c r="F20" s="1205">
        <v>324</v>
      </c>
      <c r="G20" s="1199"/>
      <c r="H20" s="1200">
        <f t="shared" si="1"/>
        <v>0.33540372670807456</v>
      </c>
      <c r="I20" s="1200"/>
      <c r="J20" s="1201" t="s">
        <v>428</v>
      </c>
      <c r="K20" s="1199"/>
      <c r="L20" s="1202" t="s">
        <v>428</v>
      </c>
      <c r="M20" s="1200"/>
      <c r="N20" s="763">
        <v>966</v>
      </c>
      <c r="O20" s="1203"/>
      <c r="Q20" s="241"/>
    </row>
    <row r="21" spans="1:17" x14ac:dyDescent="0.2">
      <c r="A21" s="1009">
        <v>1999</v>
      </c>
      <c r="B21" s="695">
        <v>611</v>
      </c>
      <c r="C21" s="1199"/>
      <c r="D21" s="1200">
        <f t="shared" si="0"/>
        <v>0.67738359201773835</v>
      </c>
      <c r="E21" s="1200"/>
      <c r="F21" s="1205">
        <v>291</v>
      </c>
      <c r="G21" s="1199"/>
      <c r="H21" s="1200">
        <f t="shared" si="1"/>
        <v>0.32261640798226165</v>
      </c>
      <c r="I21" s="1200"/>
      <c r="J21" s="1201" t="s">
        <v>428</v>
      </c>
      <c r="K21" s="1199"/>
      <c r="L21" s="1202" t="s">
        <v>428</v>
      </c>
      <c r="M21" s="1200"/>
      <c r="N21" s="763">
        <v>902</v>
      </c>
      <c r="O21" s="1203"/>
      <c r="Q21" s="241"/>
    </row>
    <row r="22" spans="1:17" x14ac:dyDescent="0.2">
      <c r="A22" s="1009">
        <v>2000</v>
      </c>
      <c r="B22" s="695">
        <v>661</v>
      </c>
      <c r="C22" s="1199"/>
      <c r="D22" s="1200">
        <f t="shared" si="0"/>
        <v>0.8190830235439901</v>
      </c>
      <c r="E22" s="1200"/>
      <c r="F22" s="1205">
        <v>146</v>
      </c>
      <c r="G22" s="1199"/>
      <c r="H22" s="1200">
        <f t="shared" si="1"/>
        <v>0.1809169764560099</v>
      </c>
      <c r="I22" s="1200"/>
      <c r="J22" s="1201" t="s">
        <v>428</v>
      </c>
      <c r="K22" s="1199"/>
      <c r="L22" s="1202" t="s">
        <v>428</v>
      </c>
      <c r="M22" s="1200"/>
      <c r="N22" s="763">
        <v>807</v>
      </c>
      <c r="O22" s="1203"/>
      <c r="Q22" s="241"/>
    </row>
    <row r="23" spans="1:17" x14ac:dyDescent="0.2">
      <c r="A23" s="1009">
        <v>2001</v>
      </c>
      <c r="B23" s="695">
        <v>674</v>
      </c>
      <c r="C23" s="1199"/>
      <c r="D23" s="1200">
        <f t="shared" si="0"/>
        <v>0.82095006090133982</v>
      </c>
      <c r="E23" s="1200"/>
      <c r="F23" s="1205">
        <v>147</v>
      </c>
      <c r="G23" s="1199"/>
      <c r="H23" s="1200">
        <f t="shared" si="1"/>
        <v>0.17904993909866018</v>
      </c>
      <c r="I23" s="1200"/>
      <c r="J23" s="1201" t="s">
        <v>428</v>
      </c>
      <c r="K23" s="1199"/>
      <c r="L23" s="1202" t="s">
        <v>428</v>
      </c>
      <c r="M23" s="1200"/>
      <c r="N23" s="763">
        <v>821</v>
      </c>
      <c r="O23" s="1203"/>
      <c r="Q23" s="241"/>
    </row>
    <row r="24" spans="1:17" x14ac:dyDescent="0.2">
      <c r="A24" s="1009">
        <v>2002</v>
      </c>
      <c r="B24" s="695">
        <v>654</v>
      </c>
      <c r="C24" s="1199"/>
      <c r="D24" s="1200">
        <f t="shared" si="0"/>
        <v>0.83100381194409145</v>
      </c>
      <c r="E24" s="1200"/>
      <c r="F24" s="1205">
        <v>133</v>
      </c>
      <c r="G24" s="1199"/>
      <c r="H24" s="1200">
        <f t="shared" si="1"/>
        <v>0.16899618805590852</v>
      </c>
      <c r="I24" s="1200"/>
      <c r="J24" s="1201" t="s">
        <v>428</v>
      </c>
      <c r="K24" s="1199"/>
      <c r="L24" s="1202" t="s">
        <v>428</v>
      </c>
      <c r="M24" s="1200"/>
      <c r="N24" s="763">
        <v>787</v>
      </c>
      <c r="O24" s="1203"/>
    </row>
    <row r="25" spans="1:17" x14ac:dyDescent="0.2">
      <c r="A25" s="1009">
        <v>2003</v>
      </c>
      <c r="B25" s="695">
        <v>647</v>
      </c>
      <c r="C25" s="1199"/>
      <c r="D25" s="1200">
        <f t="shared" si="0"/>
        <v>0.6824894514767933</v>
      </c>
      <c r="E25" s="1200"/>
      <c r="F25" s="1205">
        <v>301</v>
      </c>
      <c r="G25" s="1199"/>
      <c r="H25" s="1200">
        <f t="shared" si="1"/>
        <v>0.31751054852320676</v>
      </c>
      <c r="I25" s="1200"/>
      <c r="J25" s="1201" t="s">
        <v>428</v>
      </c>
      <c r="K25" s="1199"/>
      <c r="L25" s="1202" t="s">
        <v>428</v>
      </c>
      <c r="M25" s="1200"/>
      <c r="N25" s="763">
        <v>948</v>
      </c>
      <c r="O25" s="1203"/>
    </row>
    <row r="26" spans="1:17" ht="12" customHeight="1" x14ac:dyDescent="0.2">
      <c r="A26" s="1009">
        <v>2004</v>
      </c>
      <c r="B26" s="695">
        <v>654</v>
      </c>
      <c r="C26" s="1199"/>
      <c r="D26" s="1200">
        <f t="shared" si="0"/>
        <v>0.44855967078189302</v>
      </c>
      <c r="E26" s="1200"/>
      <c r="F26" s="1205">
        <v>804</v>
      </c>
      <c r="G26" s="1199"/>
      <c r="H26" s="1200">
        <f t="shared" si="1"/>
        <v>0.55144032921810704</v>
      </c>
      <c r="I26" s="1200"/>
      <c r="J26" s="1201" t="s">
        <v>428</v>
      </c>
      <c r="K26" s="1199"/>
      <c r="L26" s="1202" t="s">
        <v>428</v>
      </c>
      <c r="M26" s="1200"/>
      <c r="N26" s="763">
        <v>1458</v>
      </c>
      <c r="O26" s="1203"/>
    </row>
    <row r="27" spans="1:17" ht="12" customHeight="1" x14ac:dyDescent="0.2">
      <c r="A27" s="1009">
        <v>2005</v>
      </c>
      <c r="B27" s="695">
        <v>664</v>
      </c>
      <c r="C27" s="1199"/>
      <c r="D27" s="1200">
        <f t="shared" si="0"/>
        <v>0.45761543762922124</v>
      </c>
      <c r="E27" s="1200"/>
      <c r="F27" s="1205">
        <v>787</v>
      </c>
      <c r="G27" s="1199"/>
      <c r="H27" s="1200">
        <f t="shared" si="1"/>
        <v>0.54238456237077881</v>
      </c>
      <c r="I27" s="1200"/>
      <c r="J27" s="1201" t="s">
        <v>428</v>
      </c>
      <c r="K27" s="1199"/>
      <c r="L27" s="1202" t="s">
        <v>428</v>
      </c>
      <c r="M27" s="1200"/>
      <c r="N27" s="763">
        <v>1451</v>
      </c>
      <c r="O27" s="1203"/>
    </row>
    <row r="28" spans="1:17" ht="12" customHeight="1" x14ac:dyDescent="0.2">
      <c r="A28" s="1009">
        <v>2006</v>
      </c>
      <c r="B28" s="695">
        <v>892</v>
      </c>
      <c r="C28" s="1199"/>
      <c r="D28" s="1200">
        <f t="shared" si="0"/>
        <v>0.61858529819694863</v>
      </c>
      <c r="E28" s="1200"/>
      <c r="F28" s="1205">
        <v>550</v>
      </c>
      <c r="G28" s="1199"/>
      <c r="H28" s="1200">
        <f t="shared" si="1"/>
        <v>0.38141470180305131</v>
      </c>
      <c r="I28" s="1200"/>
      <c r="J28" s="1201" t="s">
        <v>428</v>
      </c>
      <c r="K28" s="1199"/>
      <c r="L28" s="1202" t="s">
        <v>428</v>
      </c>
      <c r="M28" s="1200"/>
      <c r="N28" s="763">
        <v>1442</v>
      </c>
      <c r="O28" s="1203"/>
    </row>
    <row r="29" spans="1:17" ht="12" customHeight="1" x14ac:dyDescent="0.2">
      <c r="A29" s="1009">
        <v>2007</v>
      </c>
      <c r="B29" s="695">
        <v>1057</v>
      </c>
      <c r="C29" s="1199"/>
      <c r="D29" s="1200">
        <f t="shared" si="0"/>
        <v>0.71612466124661245</v>
      </c>
      <c r="E29" s="1200"/>
      <c r="F29" s="1205">
        <v>358</v>
      </c>
      <c r="G29" s="1199"/>
      <c r="H29" s="1200">
        <f t="shared" si="1"/>
        <v>0.24254742547425473</v>
      </c>
      <c r="I29" s="1200"/>
      <c r="J29" s="1204">
        <v>61</v>
      </c>
      <c r="K29" s="1199"/>
      <c r="L29" s="1200">
        <v>4.1000000000000002E-2</v>
      </c>
      <c r="M29" s="1200"/>
      <c r="N29" s="763">
        <v>1476</v>
      </c>
      <c r="O29" s="1203"/>
    </row>
    <row r="30" spans="1:17" ht="12" customHeight="1" x14ac:dyDescent="0.2">
      <c r="A30" s="1009">
        <v>2008</v>
      </c>
      <c r="B30" s="1206">
        <v>1104</v>
      </c>
      <c r="C30" s="1199"/>
      <c r="D30" s="1200">
        <f t="shared" si="0"/>
        <v>0.78744650499286728</v>
      </c>
      <c r="E30" s="1207"/>
      <c r="F30" s="1205">
        <v>241</v>
      </c>
      <c r="G30" s="1200"/>
      <c r="H30" s="1200">
        <f t="shared" si="1"/>
        <v>0.17189728958630529</v>
      </c>
      <c r="I30" s="1207"/>
      <c r="J30" s="1208">
        <v>57</v>
      </c>
      <c r="K30" s="1199"/>
      <c r="L30" s="1200">
        <f>+J30/N30</f>
        <v>4.0656205420827388E-2</v>
      </c>
      <c r="M30" s="1207"/>
      <c r="N30" s="1209">
        <f>SUM(J30,F30,B30)</f>
        <v>1402</v>
      </c>
      <c r="O30" s="1203"/>
    </row>
    <row r="31" spans="1:17" ht="12.75" customHeight="1" x14ac:dyDescent="0.2">
      <c r="A31" s="1009" t="s">
        <v>103</v>
      </c>
      <c r="B31" s="1206">
        <v>1126</v>
      </c>
      <c r="C31" s="1199"/>
      <c r="D31" s="1200">
        <f t="shared" si="0"/>
        <v>0.61800219538968171</v>
      </c>
      <c r="E31" s="1200"/>
      <c r="F31" s="1205">
        <v>696</v>
      </c>
      <c r="G31" s="1200"/>
      <c r="H31" s="1200">
        <f t="shared" si="1"/>
        <v>0.38199780461031835</v>
      </c>
      <c r="I31" s="1200"/>
      <c r="J31" s="1208">
        <v>0</v>
      </c>
      <c r="K31" s="1199"/>
      <c r="L31" s="1200">
        <f t="shared" ref="L31:L33" si="2">+J31/N31</f>
        <v>0</v>
      </c>
      <c r="M31" s="1200"/>
      <c r="N31" s="1209">
        <v>1822</v>
      </c>
      <c r="O31" s="1203"/>
    </row>
    <row r="32" spans="1:17" ht="12.75" customHeight="1" x14ac:dyDescent="0.2">
      <c r="A32" s="1009">
        <v>2010</v>
      </c>
      <c r="B32" s="1206">
        <v>1188</v>
      </c>
      <c r="C32" s="1199"/>
      <c r="D32" s="1200">
        <f t="shared" si="0"/>
        <v>0.53249663827879878</v>
      </c>
      <c r="E32" s="1200"/>
      <c r="F32" s="1205">
        <v>1043</v>
      </c>
      <c r="G32" s="1200"/>
      <c r="H32" s="1200">
        <f t="shared" si="1"/>
        <v>0.46750336172120127</v>
      </c>
      <c r="I32" s="1200"/>
      <c r="J32" s="1208">
        <v>0</v>
      </c>
      <c r="K32" s="1199"/>
      <c r="L32" s="1200">
        <f t="shared" si="2"/>
        <v>0</v>
      </c>
      <c r="M32" s="1200"/>
      <c r="N32" s="1209">
        <v>2231</v>
      </c>
      <c r="O32" s="1203"/>
    </row>
    <row r="33" spans="1:15" ht="12.75" customHeight="1" x14ac:dyDescent="0.2">
      <c r="A33" s="1009">
        <v>2011</v>
      </c>
      <c r="B33" s="1206">
        <v>1143</v>
      </c>
      <c r="C33" s="1199"/>
      <c r="D33" s="1200">
        <f t="shared" si="0"/>
        <v>0.55164092664092668</v>
      </c>
      <c r="E33" s="1200"/>
      <c r="F33" s="1205">
        <v>929</v>
      </c>
      <c r="G33" s="1200"/>
      <c r="H33" s="1200">
        <f t="shared" si="1"/>
        <v>0.44835907335907338</v>
      </c>
      <c r="I33" s="1200"/>
      <c r="J33" s="1208">
        <v>0</v>
      </c>
      <c r="K33" s="1199"/>
      <c r="L33" s="1200">
        <f t="shared" si="2"/>
        <v>0</v>
      </c>
      <c r="M33" s="1200"/>
      <c r="N33" s="1209">
        <v>2072</v>
      </c>
      <c r="O33" s="1203"/>
    </row>
    <row r="34" spans="1:15" ht="12.75" customHeight="1" x14ac:dyDescent="0.2">
      <c r="A34" s="1019">
        <v>2012</v>
      </c>
      <c r="B34" s="1210">
        <v>1123</v>
      </c>
      <c r="C34" s="1211"/>
      <c r="D34" s="1212">
        <f t="shared" ref="D34" si="3">+B34/N34</f>
        <v>0.42505677517032553</v>
      </c>
      <c r="E34" s="1212"/>
      <c r="F34" s="1213">
        <v>1495</v>
      </c>
      <c r="G34" s="1212"/>
      <c r="H34" s="1212">
        <f t="shared" ref="H34" si="4">+F34/N34</f>
        <v>0.56585919757759273</v>
      </c>
      <c r="I34" s="1212"/>
      <c r="J34" s="2328">
        <v>24</v>
      </c>
      <c r="K34" s="1211"/>
      <c r="L34" s="1212">
        <f t="shared" ref="L34" si="5">+J34/N34</f>
        <v>9.0840272520817562E-3</v>
      </c>
      <c r="M34" s="1212"/>
      <c r="N34" s="1214">
        <f>B34+F34+J34</f>
        <v>2642</v>
      </c>
      <c r="O34" s="1215"/>
    </row>
    <row r="35" spans="1:15" x14ac:dyDescent="0.2">
      <c r="A35" s="1216" t="s">
        <v>358</v>
      </c>
      <c r="N35" s="170"/>
    </row>
    <row r="36" spans="1:15" x14ac:dyDescent="0.2">
      <c r="A36" s="1216" t="s">
        <v>429</v>
      </c>
      <c r="N36" s="170"/>
    </row>
    <row r="37" spans="1:15" ht="12.75" customHeight="1" x14ac:dyDescent="0.2">
      <c r="A37" s="113" t="s">
        <v>189</v>
      </c>
    </row>
    <row r="38" spans="1:15" ht="12.75" customHeight="1" x14ac:dyDescent="0.2">
      <c r="A38" s="661" t="s">
        <v>797</v>
      </c>
    </row>
    <row r="39" spans="1:15" x14ac:dyDescent="0.2">
      <c r="B39" s="441"/>
      <c r="F39" s="170"/>
      <c r="J39" s="441"/>
    </row>
    <row r="40" spans="1:15" x14ac:dyDescent="0.2">
      <c r="B40" s="170"/>
    </row>
    <row r="42" spans="1:15" x14ac:dyDescent="0.2">
      <c r="B42" s="441"/>
    </row>
  </sheetData>
  <mergeCells count="15">
    <mergeCell ref="A1:N1"/>
    <mergeCell ref="A2:O2"/>
    <mergeCell ref="A3:O3"/>
    <mergeCell ref="B6:E6"/>
    <mergeCell ref="F6:I6"/>
    <mergeCell ref="J6:M6"/>
    <mergeCell ref="N6:O6"/>
    <mergeCell ref="B7:E7"/>
    <mergeCell ref="F7:I7"/>
    <mergeCell ref="J7:M7"/>
    <mergeCell ref="N7:O7"/>
    <mergeCell ref="B8:E8"/>
    <mergeCell ref="F8:I8"/>
    <mergeCell ref="J8:M8"/>
    <mergeCell ref="N8:O8"/>
  </mergeCells>
  <pageMargins left="0.7" right="0.7" top="0.75" bottom="0.75" header="0.3" footer="0.3"/>
  <pageSetup scale="84" orientation="portrait" r:id="rId1"/>
  <colBreaks count="1" manualBreakCount="1">
    <brk id="15"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5"/>
  <sheetViews>
    <sheetView zoomScaleNormal="100" workbookViewId="0"/>
  </sheetViews>
  <sheetFormatPr defaultRowHeight="12.75" x14ac:dyDescent="0.2"/>
  <cols>
    <col min="1" max="1" width="2" style="12" customWidth="1"/>
    <col min="2" max="2" width="22.5703125" style="12" customWidth="1"/>
    <col min="3" max="3" width="17.7109375" style="12" customWidth="1"/>
    <col min="4" max="4" width="15.7109375" style="16" customWidth="1"/>
    <col min="5" max="5" width="17.7109375" style="16" customWidth="1"/>
    <col min="6" max="6" width="16.42578125" style="1260" bestFit="1" customWidth="1"/>
    <col min="7" max="7" width="17.7109375" style="16" customWidth="1"/>
    <col min="8" max="8" width="14.7109375" style="16" customWidth="1"/>
    <col min="9" max="9" width="21.140625" style="165" customWidth="1"/>
    <col min="10" max="10" width="17" style="165" bestFit="1" customWidth="1"/>
    <col min="11" max="11" width="16" style="165" bestFit="1" customWidth="1"/>
    <col min="12" max="12" width="17" style="12" bestFit="1" customWidth="1"/>
    <col min="13" max="13" width="9.140625" style="12"/>
    <col min="14" max="14" width="18.7109375" style="12" bestFit="1" customWidth="1"/>
    <col min="15" max="15" width="15.42578125" style="12" bestFit="1" customWidth="1"/>
    <col min="16" max="16" width="9.140625" style="12"/>
    <col min="17" max="17" width="17" style="12" bestFit="1" customWidth="1"/>
    <col min="18" max="18" width="25.5703125" style="12" bestFit="1" customWidth="1"/>
    <col min="19" max="16384" width="9.140625" style="12"/>
  </cols>
  <sheetData>
    <row r="1" spans="1:12" ht="5.0999999999999996" customHeight="1" x14ac:dyDescent="0.2">
      <c r="A1" s="665"/>
      <c r="B1" s="666"/>
      <c r="C1" s="666"/>
      <c r="D1" s="666"/>
      <c r="E1" s="666"/>
      <c r="F1" s="1217"/>
      <c r="G1" s="666"/>
      <c r="H1" s="776"/>
    </row>
    <row r="2" spans="1:12" s="16" customFormat="1" ht="23.25" x14ac:dyDescent="0.35">
      <c r="A2" s="2787" t="s">
        <v>430</v>
      </c>
      <c r="B2" s="2701"/>
      <c r="C2" s="2701"/>
      <c r="D2" s="2701"/>
      <c r="E2" s="2701"/>
      <c r="F2" s="2701"/>
      <c r="G2" s="2701"/>
      <c r="H2" s="2788"/>
      <c r="I2" s="165"/>
      <c r="J2" s="165"/>
      <c r="K2" s="165"/>
    </row>
    <row r="3" spans="1:12" ht="21.75" customHeight="1" x14ac:dyDescent="0.2">
      <c r="A3" s="2681" t="s">
        <v>945</v>
      </c>
      <c r="B3" s="2682"/>
      <c r="C3" s="2682"/>
      <c r="D3" s="2682"/>
      <c r="E3" s="2682"/>
      <c r="F3" s="2682"/>
      <c r="G3" s="2682"/>
      <c r="H3" s="2738"/>
    </row>
    <row r="4" spans="1:12" ht="28.5" customHeight="1" x14ac:dyDescent="0.2">
      <c r="A4" s="2791" t="s">
        <v>88</v>
      </c>
      <c r="B4" s="2792"/>
      <c r="C4" s="2792"/>
      <c r="D4" s="2792"/>
      <c r="E4" s="2792"/>
      <c r="F4" s="2792"/>
      <c r="G4" s="2792"/>
      <c r="H4" s="2793"/>
    </row>
    <row r="5" spans="1:12" s="43" customFormat="1" ht="9.9499999999999993" customHeight="1" x14ac:dyDescent="0.2">
      <c r="A5" s="177"/>
      <c r="B5" s="731"/>
      <c r="C5" s="732"/>
      <c r="D5" s="733"/>
      <c r="E5" s="734"/>
      <c r="F5" s="1218"/>
      <c r="G5" s="734"/>
      <c r="H5" s="1219"/>
      <c r="I5" s="262"/>
      <c r="J5" s="262"/>
      <c r="K5" s="262"/>
    </row>
    <row r="6" spans="1:12" s="43" customFormat="1" x14ac:dyDescent="0.2">
      <c r="A6" s="1220" t="s">
        <v>218</v>
      </c>
      <c r="B6" s="265"/>
      <c r="C6" s="1220" t="s">
        <v>403</v>
      </c>
      <c r="D6" s="1221"/>
      <c r="E6" s="1222" t="s">
        <v>404</v>
      </c>
      <c r="F6" s="1223"/>
      <c r="G6" s="1222" t="s">
        <v>89</v>
      </c>
      <c r="H6" s="1224"/>
      <c r="I6" s="262"/>
      <c r="J6" s="262"/>
      <c r="K6" s="262"/>
    </row>
    <row r="7" spans="1:12" s="43" customFormat="1" x14ac:dyDescent="0.2">
      <c r="A7" s="1225" t="s">
        <v>221</v>
      </c>
      <c r="B7" s="1221"/>
      <c r="C7" s="554" t="s">
        <v>93</v>
      </c>
      <c r="D7" s="1221"/>
      <c r="E7" s="784" t="s">
        <v>93</v>
      </c>
      <c r="F7" s="1223"/>
      <c r="G7" s="784" t="s">
        <v>431</v>
      </c>
      <c r="H7" s="1224"/>
      <c r="I7" s="262"/>
      <c r="J7" s="262"/>
      <c r="K7" s="262"/>
    </row>
    <row r="8" spans="1:12" s="38" customFormat="1" ht="9.9499999999999993" customHeight="1" x14ac:dyDescent="0.2">
      <c r="A8" s="1226"/>
      <c r="B8" s="1227"/>
      <c r="C8" s="748"/>
      <c r="D8" s="198"/>
      <c r="E8" s="1228"/>
      <c r="F8" s="1229"/>
      <c r="G8" s="1228"/>
      <c r="H8" s="1230"/>
      <c r="I8" s="1231"/>
      <c r="J8" s="1231"/>
      <c r="K8" s="1231"/>
    </row>
    <row r="9" spans="1:12" ht="9.9499999999999993" customHeight="1" x14ac:dyDescent="0.2">
      <c r="A9" s="1232"/>
      <c r="B9" s="1233"/>
      <c r="C9" s="1234"/>
      <c r="D9" s="1234"/>
      <c r="E9" s="1235"/>
      <c r="F9" s="1236"/>
      <c r="G9" s="1235"/>
      <c r="H9" s="1237"/>
    </row>
    <row r="10" spans="1:12" s="43" customFormat="1" ht="20.100000000000001" customHeight="1" x14ac:dyDescent="0.2">
      <c r="A10" s="901"/>
      <c r="B10" s="2314" t="s">
        <v>815</v>
      </c>
      <c r="C10" s="1238">
        <v>11612050</v>
      </c>
      <c r="D10" s="1239">
        <f>C10/$C$17</f>
        <v>1.0159273840769903E-2</v>
      </c>
      <c r="E10" s="1240">
        <v>11736787</v>
      </c>
      <c r="F10" s="1239">
        <f>E10/$E$17</f>
        <v>1.2633785791173305E-2</v>
      </c>
      <c r="G10" s="1240">
        <f>C10+E10</f>
        <v>23348837</v>
      </c>
      <c r="H10" s="1241">
        <f>G10/$G$17</f>
        <v>1.1268743725868726E-2</v>
      </c>
      <c r="I10" s="1242"/>
      <c r="J10" s="1243"/>
      <c r="K10" s="859"/>
      <c r="L10" s="859"/>
    </row>
    <row r="11" spans="1:12" s="43" customFormat="1" ht="20.100000000000001" customHeight="1" x14ac:dyDescent="0.2">
      <c r="A11" s="1244"/>
      <c r="B11" s="488" t="s">
        <v>287</v>
      </c>
      <c r="C11" s="1245">
        <v>37712999</v>
      </c>
      <c r="D11" s="1239">
        <f t="shared" ref="D11:D16" si="0">C11/$C$17</f>
        <v>3.2994749781277338E-2</v>
      </c>
      <c r="E11" s="1246">
        <v>39821350</v>
      </c>
      <c r="F11" s="1239">
        <f t="shared" ref="F11:F16" si="1">E11/$E$17</f>
        <v>4.2864747039827775E-2</v>
      </c>
      <c r="G11" s="2223">
        <f t="shared" ref="G11:G17" si="2">C11+E11</f>
        <v>77534349</v>
      </c>
      <c r="H11" s="1241">
        <f t="shared" ref="H11:H16" si="3">G11/$G$17</f>
        <v>3.7420052606177603E-2</v>
      </c>
      <c r="I11" s="1242"/>
      <c r="J11" s="1243"/>
      <c r="K11" s="859"/>
      <c r="L11" s="859"/>
    </row>
    <row r="12" spans="1:12" s="43" customFormat="1" ht="20.100000000000001" customHeight="1" x14ac:dyDescent="0.2">
      <c r="A12" s="1244"/>
      <c r="B12" s="488" t="s">
        <v>288</v>
      </c>
      <c r="C12" s="1245">
        <v>31244923</v>
      </c>
      <c r="D12" s="1239">
        <f t="shared" si="0"/>
        <v>2.7335890638670167E-2</v>
      </c>
      <c r="E12" s="1246">
        <v>36056740</v>
      </c>
      <c r="F12" s="1239">
        <f t="shared" si="1"/>
        <v>3.8812421959095803E-2</v>
      </c>
      <c r="G12" s="2223">
        <f t="shared" si="2"/>
        <v>67301663</v>
      </c>
      <c r="H12" s="1241">
        <f t="shared" si="3"/>
        <v>3.248149758687259E-2</v>
      </c>
      <c r="I12" s="1242"/>
      <c r="J12" s="1243"/>
      <c r="K12" s="859"/>
      <c r="L12" s="859"/>
    </row>
    <row r="13" spans="1:12" s="43" customFormat="1" ht="20.100000000000001" customHeight="1" x14ac:dyDescent="0.2">
      <c r="A13" s="1244"/>
      <c r="B13" s="488" t="s">
        <v>432</v>
      </c>
      <c r="C13" s="1245">
        <v>77291450</v>
      </c>
      <c r="D13" s="1239">
        <f t="shared" si="0"/>
        <v>6.7621566054243215E-2</v>
      </c>
      <c r="E13" s="1246">
        <v>82249035</v>
      </c>
      <c r="F13" s="1239">
        <f t="shared" si="1"/>
        <v>8.8535021528525298E-2</v>
      </c>
      <c r="G13" s="2223">
        <f t="shared" si="2"/>
        <v>159540485</v>
      </c>
      <c r="H13" s="1241">
        <f t="shared" si="3"/>
        <v>7.6998303571428575E-2</v>
      </c>
      <c r="I13" s="1242"/>
      <c r="J13" s="1243"/>
      <c r="K13" s="859"/>
      <c r="L13" s="859"/>
    </row>
    <row r="14" spans="1:12" s="43" customFormat="1" ht="20.100000000000001" customHeight="1" x14ac:dyDescent="0.2">
      <c r="A14" s="1244"/>
      <c r="B14" s="488" t="s">
        <v>433</v>
      </c>
      <c r="C14" s="1245">
        <v>83666125</v>
      </c>
      <c r="D14" s="1239">
        <f t="shared" si="0"/>
        <v>7.3198709536307957E-2</v>
      </c>
      <c r="E14" s="1246">
        <v>77202529</v>
      </c>
      <c r="F14" s="1239">
        <f t="shared" si="1"/>
        <v>8.3102829924650165E-2</v>
      </c>
      <c r="G14" s="2223">
        <f t="shared" si="2"/>
        <v>160868654</v>
      </c>
      <c r="H14" s="1241">
        <f t="shared" si="3"/>
        <v>7.7639311776061773E-2</v>
      </c>
      <c r="I14" s="1242"/>
      <c r="J14" s="1243"/>
      <c r="K14" s="859"/>
      <c r="L14" s="859"/>
    </row>
    <row r="15" spans="1:12" s="43" customFormat="1" ht="20.100000000000001" customHeight="1" x14ac:dyDescent="0.2">
      <c r="A15" s="1244"/>
      <c r="B15" s="488" t="s">
        <v>290</v>
      </c>
      <c r="C15" s="1245">
        <v>119108720</v>
      </c>
      <c r="D15" s="1239">
        <f t="shared" si="0"/>
        <v>0.104207104111986</v>
      </c>
      <c r="E15" s="1246">
        <v>127481358</v>
      </c>
      <c r="F15" s="1239">
        <f t="shared" si="1"/>
        <v>0.13722428202368137</v>
      </c>
      <c r="G15" s="2223">
        <f t="shared" si="2"/>
        <v>246590078</v>
      </c>
      <c r="H15" s="1241">
        <f t="shared" si="3"/>
        <v>0.11901065540540541</v>
      </c>
      <c r="I15" s="1242"/>
      <c r="J15" s="1243"/>
      <c r="K15" s="859"/>
      <c r="L15" s="859"/>
    </row>
    <row r="16" spans="1:12" s="43" customFormat="1" ht="20.100000000000001" customHeight="1" x14ac:dyDescent="0.2">
      <c r="A16" s="1244"/>
      <c r="B16" s="488" t="s">
        <v>225</v>
      </c>
      <c r="C16" s="1245">
        <v>782363733</v>
      </c>
      <c r="D16" s="1239">
        <f t="shared" si="0"/>
        <v>0.68448270603674544</v>
      </c>
      <c r="E16" s="1246">
        <v>554452201</v>
      </c>
      <c r="F16" s="1239">
        <f t="shared" si="1"/>
        <v>0.59682691173304625</v>
      </c>
      <c r="G16" s="2223">
        <f t="shared" si="2"/>
        <v>1336815934</v>
      </c>
      <c r="H16" s="1241">
        <f t="shared" si="3"/>
        <v>0.64518143532818528</v>
      </c>
      <c r="I16" s="1242"/>
      <c r="J16" s="1243"/>
      <c r="K16" s="859"/>
      <c r="L16" s="859"/>
    </row>
    <row r="17" spans="1:12" s="555" customFormat="1" ht="20.100000000000001" customHeight="1" x14ac:dyDescent="0.2">
      <c r="A17" s="1244"/>
      <c r="B17" s="488" t="s">
        <v>119</v>
      </c>
      <c r="C17" s="1240">
        <f>SUM(C10:C16)</f>
        <v>1143000000</v>
      </c>
      <c r="D17" s="1239">
        <f t="shared" ref="D17" si="4">C17/$C$17</f>
        <v>1</v>
      </c>
      <c r="E17" s="1240">
        <f>SUM(E10:E16)</f>
        <v>929000000</v>
      </c>
      <c r="F17" s="1239">
        <f t="shared" ref="F17" si="5">E17/$E$17</f>
        <v>1</v>
      </c>
      <c r="G17" s="1240">
        <f t="shared" si="2"/>
        <v>2072000000</v>
      </c>
      <c r="H17" s="1241">
        <f t="shared" ref="H17" si="6">G17/$G$17</f>
        <v>1</v>
      </c>
      <c r="I17" s="1242"/>
      <c r="J17" s="1243"/>
      <c r="K17" s="859"/>
      <c r="L17" s="859"/>
    </row>
    <row r="18" spans="1:12" s="555" customFormat="1" ht="20.100000000000001" customHeight="1" x14ac:dyDescent="0.2">
      <c r="A18" s="1247"/>
      <c r="B18" s="1248" t="s">
        <v>434</v>
      </c>
      <c r="C18" s="2854">
        <f>C17/G17</f>
        <v>0.55164092664092668</v>
      </c>
      <c r="D18" s="2855"/>
      <c r="E18" s="2856">
        <f>E17/G17</f>
        <v>0.44835907335907338</v>
      </c>
      <c r="F18" s="2857"/>
      <c r="G18" s="2858">
        <v>1</v>
      </c>
      <c r="H18" s="2859"/>
      <c r="I18" s="1249"/>
    </row>
    <row r="19" spans="1:12" s="400" customFormat="1" ht="12" customHeight="1" x14ac:dyDescent="0.2">
      <c r="A19" s="1216" t="s">
        <v>358</v>
      </c>
      <c r="B19" s="1216"/>
      <c r="C19" s="1216"/>
      <c r="D19" s="1250"/>
      <c r="E19" s="1251"/>
      <c r="F19" s="1252"/>
      <c r="G19" s="1251"/>
      <c r="H19" s="1251"/>
      <c r="I19" s="1251"/>
    </row>
    <row r="20" spans="1:12" s="400" customFormat="1" ht="12" customHeight="1" x14ac:dyDescent="0.2">
      <c r="A20" s="1253" t="s">
        <v>131</v>
      </c>
      <c r="B20" s="1253"/>
      <c r="C20" s="1253"/>
      <c r="D20" s="1254"/>
      <c r="E20" s="1254"/>
      <c r="F20" s="1255"/>
      <c r="G20" s="1254"/>
      <c r="H20" s="1254"/>
      <c r="I20" s="1251"/>
    </row>
    <row r="21" spans="1:12" ht="12" customHeight="1" x14ac:dyDescent="0.2">
      <c r="A21" s="1256" t="s">
        <v>828</v>
      </c>
      <c r="B21" s="160"/>
      <c r="C21" s="160"/>
      <c r="D21" s="165"/>
      <c r="E21" s="165"/>
      <c r="F21" s="1257"/>
      <c r="G21" s="1258"/>
      <c r="H21" s="1259"/>
      <c r="J21" s="12"/>
      <c r="K21" s="12"/>
    </row>
    <row r="22" spans="1:12" ht="12" customHeight="1" x14ac:dyDescent="0.2">
      <c r="A22" s="113" t="s">
        <v>871</v>
      </c>
      <c r="C22" s="16"/>
      <c r="J22" s="12"/>
      <c r="K22" s="12"/>
    </row>
    <row r="23" spans="1:12" x14ac:dyDescent="0.2">
      <c r="C23"/>
      <c r="D23"/>
      <c r="E23"/>
      <c r="J23" s="12"/>
      <c r="K23" s="12"/>
    </row>
    <row r="24" spans="1:12" x14ac:dyDescent="0.2">
      <c r="B24"/>
      <c r="C24"/>
      <c r="D24"/>
      <c r="J24" s="12"/>
      <c r="K24" s="12"/>
    </row>
    <row r="25" spans="1:12" x14ac:dyDescent="0.2">
      <c r="B25"/>
      <c r="C25" s="1028"/>
      <c r="D25"/>
      <c r="E25"/>
      <c r="F25"/>
      <c r="J25" s="12"/>
      <c r="K25" s="12"/>
    </row>
    <row r="33" spans="6:9" s="12" customFormat="1" x14ac:dyDescent="0.2">
      <c r="F33" s="1261"/>
      <c r="G33" s="1261"/>
      <c r="H33" s="16"/>
      <c r="I33" s="165"/>
    </row>
    <row r="34" spans="6:9" s="12" customFormat="1" x14ac:dyDescent="0.2">
      <c r="F34" s="1260"/>
      <c r="G34" s="16"/>
      <c r="H34" s="1261"/>
      <c r="I34" s="1262"/>
    </row>
    <row r="35" spans="6:9" s="12" customFormat="1" x14ac:dyDescent="0.2">
      <c r="F35" s="1260"/>
      <c r="G35" s="16"/>
      <c r="H35" s="16"/>
      <c r="I35" s="16"/>
    </row>
  </sheetData>
  <mergeCells count="6">
    <mergeCell ref="A2:H2"/>
    <mergeCell ref="A3:H3"/>
    <mergeCell ref="A4:H4"/>
    <mergeCell ref="C18:D18"/>
    <mergeCell ref="E18:F18"/>
    <mergeCell ref="G18:H18"/>
  </mergeCells>
  <pageMargins left="0.7" right="0.7" top="0.75" bottom="0.75" header="0.3" footer="0.3"/>
  <pageSetup scale="74" orientation="landscape" r:id="rId1"/>
  <ignoredErrors>
    <ignoredError sqref="G11:G16 D17" formula="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80"/>
  <sheetViews>
    <sheetView zoomScaleNormal="100" workbookViewId="0">
      <selection activeCell="H1" sqref="H1"/>
    </sheetView>
  </sheetViews>
  <sheetFormatPr defaultRowHeight="12.75" x14ac:dyDescent="0.2"/>
  <cols>
    <col min="1" max="1" width="5.140625" style="12" customWidth="1"/>
    <col min="2" max="2" width="36.42578125" style="12" customWidth="1"/>
    <col min="3" max="3" width="10" style="12" customWidth="1"/>
    <col min="4" max="4" width="23.28515625" style="12" customWidth="1"/>
    <col min="5" max="5" width="16.5703125" style="12" customWidth="1"/>
    <col min="6" max="6" width="16.7109375" style="12" customWidth="1"/>
    <col min="7" max="7" width="21" style="12" customWidth="1"/>
    <col min="8" max="8" width="15.7109375" style="12" customWidth="1"/>
    <col min="10" max="10" width="3.7109375" bestFit="1" customWidth="1"/>
    <col min="11" max="11" width="18.7109375" style="1300" bestFit="1" customWidth="1"/>
    <col min="12" max="12" width="10.5703125" style="1300" customWidth="1"/>
    <col min="13" max="13" width="10.140625" bestFit="1" customWidth="1"/>
    <col min="14" max="14" width="13.85546875" bestFit="1" customWidth="1"/>
    <col min="15" max="15" width="12" bestFit="1" customWidth="1"/>
    <col min="17" max="17" width="10" bestFit="1" customWidth="1"/>
  </cols>
  <sheetData>
    <row r="1" spans="1:12" s="12" customFormat="1" ht="5.0999999999999996" customHeight="1" x14ac:dyDescent="0.2">
      <c r="A1" s="9"/>
      <c r="B1" s="10"/>
      <c r="C1" s="10"/>
      <c r="D1" s="10"/>
      <c r="E1" s="10"/>
      <c r="F1" s="10"/>
      <c r="G1" s="10"/>
      <c r="H1" s="11"/>
      <c r="K1" s="1263"/>
      <c r="L1" s="1263"/>
    </row>
    <row r="2" spans="1:12" s="16" customFormat="1" ht="23.25" x14ac:dyDescent="0.35">
      <c r="A2" s="2700" t="s">
        <v>435</v>
      </c>
      <c r="B2" s="2701"/>
      <c r="C2" s="2701"/>
      <c r="D2" s="2701"/>
      <c r="E2" s="2701"/>
      <c r="F2" s="2701"/>
      <c r="G2" s="2701"/>
      <c r="H2" s="2702"/>
      <c r="K2" s="1264"/>
      <c r="L2" s="1264"/>
    </row>
    <row r="3" spans="1:12" s="12" customFormat="1" ht="20.25" x14ac:dyDescent="0.3">
      <c r="A3" s="2688" t="s">
        <v>946</v>
      </c>
      <c r="B3" s="2689"/>
      <c r="C3" s="2689"/>
      <c r="D3" s="2689"/>
      <c r="E3" s="2689"/>
      <c r="F3" s="2689"/>
      <c r="G3" s="2689"/>
      <c r="H3" s="2690"/>
      <c r="K3" s="1263"/>
      <c r="L3" s="1263"/>
    </row>
    <row r="4" spans="1:12" s="12" customFormat="1" ht="20.25" x14ac:dyDescent="0.3">
      <c r="A4" s="2688" t="s">
        <v>88</v>
      </c>
      <c r="B4" s="2689"/>
      <c r="C4" s="2689"/>
      <c r="D4" s="2689"/>
      <c r="E4" s="2689"/>
      <c r="F4" s="2689"/>
      <c r="G4" s="2689"/>
      <c r="H4" s="2690"/>
      <c r="K4" s="1263"/>
      <c r="L4" s="1263"/>
    </row>
    <row r="5" spans="1:12" s="20" customFormat="1" ht="9" customHeight="1" x14ac:dyDescent="0.3">
      <c r="A5" s="13"/>
      <c r="B5" s="990"/>
      <c r="C5" s="990"/>
      <c r="D5" s="990"/>
      <c r="E5" s="990"/>
      <c r="F5" s="14"/>
      <c r="G5" s="14"/>
      <c r="H5" s="15"/>
      <c r="K5" s="1265"/>
      <c r="L5" s="1265"/>
    </row>
    <row r="6" spans="1:12" s="30" customFormat="1" ht="9.9499999999999993" customHeight="1" x14ac:dyDescent="0.2">
      <c r="A6" s="1266"/>
      <c r="B6" s="1267"/>
      <c r="C6" s="1268"/>
      <c r="D6" s="1267"/>
      <c r="E6" s="1267"/>
      <c r="F6" s="1269"/>
      <c r="G6" s="1267"/>
      <c r="H6" s="1270"/>
      <c r="K6" s="1271"/>
      <c r="L6" s="1271"/>
    </row>
    <row r="7" spans="1:12" s="30" customFormat="1" ht="12.75" customHeight="1" x14ac:dyDescent="0.2">
      <c r="A7" s="1272"/>
      <c r="B7" s="261"/>
      <c r="C7" s="260"/>
      <c r="D7" s="261"/>
      <c r="E7" s="261"/>
      <c r="F7" s="742"/>
      <c r="G7" s="261" t="s">
        <v>436</v>
      </c>
      <c r="H7" s="263"/>
      <c r="K7" s="1271"/>
      <c r="L7" s="1271"/>
    </row>
    <row r="8" spans="1:12" s="30" customFormat="1" ht="12.75" customHeight="1" x14ac:dyDescent="0.2">
      <c r="A8" s="1272"/>
      <c r="C8" s="260"/>
      <c r="D8" s="261" t="s">
        <v>437</v>
      </c>
      <c r="E8" s="261"/>
      <c r="F8" s="742"/>
      <c r="G8" s="261" t="s">
        <v>438</v>
      </c>
      <c r="H8" s="263"/>
      <c r="K8" s="1271"/>
      <c r="L8" s="1271"/>
    </row>
    <row r="9" spans="1:12" s="30" customFormat="1" ht="12.75" customHeight="1" x14ac:dyDescent="0.2">
      <c r="A9" s="2862" t="s">
        <v>439</v>
      </c>
      <c r="B9" s="2769"/>
      <c r="C9" s="260"/>
      <c r="D9" s="261" t="s">
        <v>440</v>
      </c>
      <c r="E9" s="259" t="s">
        <v>441</v>
      </c>
      <c r="F9" s="742"/>
      <c r="G9" s="261" t="s">
        <v>440</v>
      </c>
      <c r="H9" s="1273" t="s">
        <v>441</v>
      </c>
      <c r="K9" s="1271"/>
      <c r="L9" s="1271"/>
    </row>
    <row r="10" spans="1:12" s="30" customFormat="1" ht="12.75" customHeight="1" x14ac:dyDescent="0.2">
      <c r="A10" s="2862" t="s">
        <v>442</v>
      </c>
      <c r="B10" s="2769"/>
      <c r="C10" s="1274" t="s">
        <v>443</v>
      </c>
      <c r="D10" s="261" t="s">
        <v>145</v>
      </c>
      <c r="E10" s="259" t="s">
        <v>444</v>
      </c>
      <c r="F10" s="1275" t="s">
        <v>221</v>
      </c>
      <c r="G10" s="261" t="s">
        <v>145</v>
      </c>
      <c r="H10" s="1273" t="s">
        <v>445</v>
      </c>
      <c r="K10" s="1271"/>
      <c r="L10" s="1271"/>
    </row>
    <row r="11" spans="1:12" s="38" customFormat="1" ht="9.9499999999999993" customHeight="1" x14ac:dyDescent="0.2">
      <c r="A11" s="1276"/>
      <c r="B11" s="747"/>
      <c r="C11" s="1277"/>
      <c r="D11" s="1227"/>
      <c r="E11" s="1227"/>
      <c r="F11" s="1278"/>
      <c r="G11" s="1279"/>
      <c r="H11" s="562"/>
      <c r="I11" s="12"/>
      <c r="J11" s="12"/>
      <c r="K11" s="1263"/>
      <c r="L11" s="1263"/>
    </row>
    <row r="12" spans="1:12" s="12" customFormat="1" ht="9.9499999999999993" customHeight="1" x14ac:dyDescent="0.2">
      <c r="A12" s="1280"/>
      <c r="B12" s="1281"/>
      <c r="C12" s="1282"/>
      <c r="D12" s="1283"/>
      <c r="E12" s="1283"/>
      <c r="F12" s="1284"/>
      <c r="G12" s="1285"/>
      <c r="H12" s="42"/>
      <c r="K12" s="1263"/>
      <c r="L12" s="1263"/>
    </row>
    <row r="13" spans="1:12" s="43" customFormat="1" ht="21.95" customHeight="1" x14ac:dyDescent="0.2">
      <c r="A13" s="2863" t="s">
        <v>799</v>
      </c>
      <c r="B13" s="2864"/>
      <c r="C13" s="696">
        <v>11811</v>
      </c>
      <c r="D13" s="1286" t="s">
        <v>446</v>
      </c>
      <c r="E13" s="1287">
        <f>+C13/C$30</f>
        <v>0.46124106689577071</v>
      </c>
      <c r="F13" s="696">
        <v>15296831</v>
      </c>
      <c r="G13" s="1286" t="s">
        <v>446</v>
      </c>
      <c r="H13" s="1288">
        <f>+F13/F$30</f>
        <v>0.45815993903113844</v>
      </c>
      <c r="K13" s="1289"/>
      <c r="L13" s="1289"/>
    </row>
    <row r="14" spans="1:12" s="43" customFormat="1" ht="21.95" customHeight="1" x14ac:dyDescent="0.2">
      <c r="A14" s="2860" t="s">
        <v>447</v>
      </c>
      <c r="B14" s="2861"/>
      <c r="C14" s="696">
        <f>SUM(C15:C29)</f>
        <v>13796</v>
      </c>
      <c r="D14" s="1290">
        <v>0.99999999999999989</v>
      </c>
      <c r="E14" s="1287">
        <f>+C14/C$30</f>
        <v>0.53875893310422929</v>
      </c>
      <c r="F14" s="696">
        <v>18090704</v>
      </c>
      <c r="G14" s="1290">
        <v>0.99999999999999989</v>
      </c>
      <c r="H14" s="1288">
        <f>+F14/F$30</f>
        <v>0.54184006096886161</v>
      </c>
      <c r="K14" s="1289"/>
      <c r="L14" s="1289"/>
    </row>
    <row r="15" spans="1:12" s="43" customFormat="1" ht="21.95" customHeight="1" x14ac:dyDescent="0.2">
      <c r="A15" s="1291"/>
      <c r="B15" s="2224" t="s">
        <v>448</v>
      </c>
      <c r="C15" s="2329">
        <v>1269</v>
      </c>
      <c r="D15" s="2330">
        <f>+(C15/C$14)</f>
        <v>9.1983183531458387E-2</v>
      </c>
      <c r="E15" s="2331">
        <f>+C15/C$30</f>
        <v>4.9556761822939041E-2</v>
      </c>
      <c r="F15" s="2329">
        <v>2145669</v>
      </c>
      <c r="G15" s="2330">
        <f>+(F15/F$14)</f>
        <v>0.11860616369600652</v>
      </c>
      <c r="H15" s="2427">
        <f>+F15/F$30</f>
        <v>6.4265570968326954E-2</v>
      </c>
      <c r="K15" s="1289"/>
      <c r="L15" s="1289"/>
    </row>
    <row r="16" spans="1:12" s="43" customFormat="1" ht="21.95" customHeight="1" x14ac:dyDescent="0.2">
      <c r="A16" s="1291"/>
      <c r="B16" s="2224" t="s">
        <v>449</v>
      </c>
      <c r="C16" s="2329">
        <v>2635</v>
      </c>
      <c r="D16" s="2330">
        <f t="shared" ref="D16:D29" si="0">+(C16/C$14)</f>
        <v>0.19099739054798492</v>
      </c>
      <c r="E16" s="2331">
        <f t="shared" ref="E16:E29" si="1">+C16/C$30</f>
        <v>0.10290155035732416</v>
      </c>
      <c r="F16" s="2329">
        <v>1827201</v>
      </c>
      <c r="G16" s="2330">
        <f t="shared" ref="G16:G29" si="2">+(F16/F$14)</f>
        <v>0.10100220533153381</v>
      </c>
      <c r="H16" s="2427">
        <f t="shared" ref="H16:H29" si="3">+F16/F$30</f>
        <v>5.4727041094827754E-2</v>
      </c>
      <c r="K16" s="1289"/>
      <c r="L16" s="1289"/>
    </row>
    <row r="17" spans="1:14" s="43" customFormat="1" ht="21.95" customHeight="1" x14ac:dyDescent="0.2">
      <c r="A17" s="1291"/>
      <c r="B17" s="2224" t="s">
        <v>450</v>
      </c>
      <c r="C17" s="2329">
        <v>1964</v>
      </c>
      <c r="D17" s="2330">
        <f t="shared" si="0"/>
        <v>0.14236010437808061</v>
      </c>
      <c r="E17" s="2331">
        <f t="shared" si="1"/>
        <v>7.6697777951341431E-2</v>
      </c>
      <c r="F17" s="2329">
        <v>1905498</v>
      </c>
      <c r="G17" s="2330">
        <f t="shared" si="2"/>
        <v>0.10533022927134289</v>
      </c>
      <c r="H17" s="2427">
        <f t="shared" si="3"/>
        <v>5.7072137850248603E-2</v>
      </c>
      <c r="K17" s="1289"/>
      <c r="L17" s="1289"/>
    </row>
    <row r="18" spans="1:14" s="43" customFormat="1" ht="21.95" customHeight="1" x14ac:dyDescent="0.2">
      <c r="A18" s="1291"/>
      <c r="B18" s="2224" t="s">
        <v>451</v>
      </c>
      <c r="C18" s="2329">
        <v>1448</v>
      </c>
      <c r="D18" s="2330">
        <f t="shared" si="0"/>
        <v>0.10495795882864599</v>
      </c>
      <c r="E18" s="2331">
        <f t="shared" si="1"/>
        <v>5.6547037919318935E-2</v>
      </c>
      <c r="F18" s="2329">
        <v>2347231</v>
      </c>
      <c r="G18" s="2330">
        <f t="shared" si="2"/>
        <v>0.12974790809688777</v>
      </c>
      <c r="H18" s="2427">
        <f t="shared" si="3"/>
        <v>7.0302614433799926E-2</v>
      </c>
      <c r="K18" s="1289"/>
      <c r="L18" s="1289"/>
    </row>
    <row r="19" spans="1:14" s="43" customFormat="1" ht="21.95" customHeight="1" x14ac:dyDescent="0.2">
      <c r="A19" s="1291"/>
      <c r="B19" s="2224" t="s">
        <v>452</v>
      </c>
      <c r="C19" s="2329">
        <v>1096</v>
      </c>
      <c r="D19" s="2330">
        <f t="shared" si="0"/>
        <v>7.9443316903450273E-2</v>
      </c>
      <c r="E19" s="2331">
        <f t="shared" si="1"/>
        <v>4.2800796657164054E-2</v>
      </c>
      <c r="F19" s="2329">
        <v>1629230</v>
      </c>
      <c r="G19" s="2330">
        <f t="shared" si="2"/>
        <v>9.0058960668418425E-2</v>
      </c>
      <c r="H19" s="2427">
        <f t="shared" si="3"/>
        <v>4.8797552739368151E-2</v>
      </c>
      <c r="K19" s="1289"/>
      <c r="L19" s="1289"/>
    </row>
    <row r="20" spans="1:14" s="43" customFormat="1" ht="21.95" customHeight="1" x14ac:dyDescent="0.2">
      <c r="A20" s="1291"/>
      <c r="B20" s="2224" t="s">
        <v>453</v>
      </c>
      <c r="C20" s="2329">
        <v>904</v>
      </c>
      <c r="D20" s="2330">
        <f t="shared" si="0"/>
        <v>6.5526239489707164E-2</v>
      </c>
      <c r="E20" s="2331">
        <f t="shared" si="1"/>
        <v>3.5302846877806847E-2</v>
      </c>
      <c r="F20" s="2329">
        <v>1319148</v>
      </c>
      <c r="G20" s="2330">
        <f t="shared" si="2"/>
        <v>7.2918555297792717E-2</v>
      </c>
      <c r="H20" s="2427">
        <f t="shared" si="3"/>
        <v>3.9510194448317312E-2</v>
      </c>
      <c r="K20" s="1289"/>
      <c r="L20" s="1289"/>
    </row>
    <row r="21" spans="1:14" s="43" customFormat="1" ht="21.95" customHeight="1" x14ac:dyDescent="0.2">
      <c r="A21" s="1291"/>
      <c r="B21" s="2224" t="s">
        <v>454</v>
      </c>
      <c r="C21" s="2329">
        <v>770</v>
      </c>
      <c r="D21" s="2330">
        <f t="shared" si="0"/>
        <v>5.5813279211365613E-2</v>
      </c>
      <c r="E21" s="2331">
        <f t="shared" si="1"/>
        <v>3.0069902760963798E-2</v>
      </c>
      <c r="F21" s="2329">
        <v>1482089</v>
      </c>
      <c r="G21" s="2330">
        <f t="shared" si="2"/>
        <v>8.1925446350788786E-2</v>
      </c>
      <c r="H21" s="2427">
        <f t="shared" si="3"/>
        <v>4.4390488845612593E-2</v>
      </c>
      <c r="K21" s="1289"/>
      <c r="L21" s="1289"/>
    </row>
    <row r="22" spans="1:14" s="43" customFormat="1" ht="21.95" customHeight="1" x14ac:dyDescent="0.2">
      <c r="A22" s="1291"/>
      <c r="B22" s="2224" t="s">
        <v>455</v>
      </c>
      <c r="C22" s="2329">
        <v>599</v>
      </c>
      <c r="D22" s="2330">
        <f t="shared" si="0"/>
        <v>4.3418382139750654E-2</v>
      </c>
      <c r="E22" s="2331">
        <f t="shared" si="1"/>
        <v>2.3392041238723786E-2</v>
      </c>
      <c r="F22" s="2329">
        <v>716372</v>
      </c>
      <c r="G22" s="2330">
        <f t="shared" si="2"/>
        <v>3.9598901181512894E-2</v>
      </c>
      <c r="H22" s="2427">
        <f t="shared" si="3"/>
        <v>2.1456271030490869E-2</v>
      </c>
      <c r="K22" s="1289"/>
      <c r="L22" s="1289"/>
    </row>
    <row r="23" spans="1:14" s="43" customFormat="1" ht="21.95" customHeight="1" x14ac:dyDescent="0.2">
      <c r="A23" s="1291"/>
      <c r="B23" s="2224" t="s">
        <v>456</v>
      </c>
      <c r="C23" s="2329">
        <v>478</v>
      </c>
      <c r="D23" s="2330">
        <f t="shared" si="0"/>
        <v>3.4647723977964624E-2</v>
      </c>
      <c r="E23" s="2331">
        <f t="shared" si="1"/>
        <v>1.8666770804858047E-2</v>
      </c>
      <c r="F23" s="2329">
        <v>989379</v>
      </c>
      <c r="G23" s="2330">
        <f t="shared" si="2"/>
        <v>5.4689911459498759E-2</v>
      </c>
      <c r="H23" s="2427">
        <f t="shared" si="3"/>
        <v>2.9633184959596447E-2</v>
      </c>
      <c r="K23" s="1289"/>
      <c r="L23" s="1289"/>
    </row>
    <row r="24" spans="1:14" s="43" customFormat="1" ht="21.95" customHeight="1" x14ac:dyDescent="0.2">
      <c r="A24" s="1291"/>
      <c r="B24" s="2224" t="s">
        <v>457</v>
      </c>
      <c r="C24" s="2329">
        <v>392</v>
      </c>
      <c r="D24" s="2330">
        <f t="shared" si="0"/>
        <v>2.8414033053058858E-2</v>
      </c>
      <c r="E24" s="2331">
        <f t="shared" si="1"/>
        <v>1.5308314132854297E-2</v>
      </c>
      <c r="F24" s="2329">
        <v>414558</v>
      </c>
      <c r="G24" s="2330">
        <f t="shared" si="2"/>
        <v>2.2915526117723226E-2</v>
      </c>
      <c r="H24" s="2427">
        <f t="shared" si="3"/>
        <v>1.2416550068760692E-2</v>
      </c>
      <c r="K24" s="1289"/>
      <c r="L24" s="1289"/>
    </row>
    <row r="25" spans="1:14" s="43" customFormat="1" ht="21.95" customHeight="1" x14ac:dyDescent="0.2">
      <c r="A25" s="1291"/>
      <c r="B25" s="2224" t="s">
        <v>458</v>
      </c>
      <c r="C25" s="2329">
        <v>1170</v>
      </c>
      <c r="D25" s="2330">
        <f t="shared" si="0"/>
        <v>8.4807190489997103E-2</v>
      </c>
      <c r="E25" s="2331">
        <f t="shared" si="1"/>
        <v>4.569063146795798E-2</v>
      </c>
      <c r="F25" s="2329">
        <v>2038313</v>
      </c>
      <c r="G25" s="2330">
        <f t="shared" si="2"/>
        <v>0.11267184516423463</v>
      </c>
      <c r="H25" s="2427">
        <f t="shared" si="3"/>
        <v>6.1050119453263024E-2</v>
      </c>
      <c r="K25" s="1289"/>
      <c r="L25" s="1289"/>
    </row>
    <row r="26" spans="1:14" s="43" customFormat="1" ht="21.95" customHeight="1" x14ac:dyDescent="0.2">
      <c r="A26" s="1291"/>
      <c r="B26" s="2224" t="s">
        <v>459</v>
      </c>
      <c r="C26" s="2329">
        <v>459</v>
      </c>
      <c r="D26" s="2330">
        <f t="shared" si="0"/>
        <v>3.327051319222963E-2</v>
      </c>
      <c r="E26" s="2331">
        <f t="shared" si="1"/>
        <v>1.7924786191275823E-2</v>
      </c>
      <c r="F26" s="2329">
        <v>607638</v>
      </c>
      <c r="G26" s="2330">
        <f t="shared" si="2"/>
        <v>3.3588410931934987E-2</v>
      </c>
      <c r="H26" s="2427">
        <f t="shared" si="3"/>
        <v>1.8199546627206829E-2</v>
      </c>
      <c r="K26" s="1289"/>
      <c r="L26" s="1289"/>
    </row>
    <row r="27" spans="1:14" s="43" customFormat="1" ht="21.95" customHeight="1" x14ac:dyDescent="0.2">
      <c r="A27" s="1291"/>
      <c r="B27" s="2224" t="s">
        <v>460</v>
      </c>
      <c r="C27" s="2329">
        <v>229</v>
      </c>
      <c r="D27" s="2330">
        <f t="shared" si="0"/>
        <v>1.6599014207016528E-2</v>
      </c>
      <c r="E27" s="2331">
        <f t="shared" si="1"/>
        <v>8.9428671847541687E-3</v>
      </c>
      <c r="F27" s="2329">
        <v>349982</v>
      </c>
      <c r="G27" s="2330">
        <f t="shared" si="2"/>
        <v>1.9345958012468724E-2</v>
      </c>
      <c r="H27" s="2427">
        <f t="shared" si="3"/>
        <v>1.048241506897709E-2</v>
      </c>
      <c r="K27" s="1289"/>
      <c r="L27" s="1289"/>
    </row>
    <row r="28" spans="1:14" s="43" customFormat="1" ht="21.95" customHeight="1" x14ac:dyDescent="0.2">
      <c r="A28" s="1291"/>
      <c r="B28" s="2224" t="s">
        <v>461</v>
      </c>
      <c r="C28" s="2329">
        <v>135</v>
      </c>
      <c r="D28" s="2330">
        <f t="shared" si="0"/>
        <v>9.7854450565381269E-3</v>
      </c>
      <c r="E28" s="2331">
        <f t="shared" si="1"/>
        <v>5.2719959386105363E-3</v>
      </c>
      <c r="F28" s="2329">
        <v>86571</v>
      </c>
      <c r="G28" s="2330">
        <f t="shared" si="2"/>
        <v>4.7853859086965326E-3</v>
      </c>
      <c r="H28" s="2427">
        <f t="shared" si="3"/>
        <v>2.5929137925276603E-3</v>
      </c>
      <c r="K28" s="1289"/>
      <c r="L28" s="1289"/>
    </row>
    <row r="29" spans="1:14" s="43" customFormat="1" ht="21.95" customHeight="1" x14ac:dyDescent="0.2">
      <c r="A29" s="1291"/>
      <c r="B29" s="2224" t="s">
        <v>462</v>
      </c>
      <c r="C29" s="2329">
        <v>248</v>
      </c>
      <c r="D29" s="2330">
        <f t="shared" si="0"/>
        <v>1.7976224992751522E-2</v>
      </c>
      <c r="E29" s="2331">
        <f t="shared" si="1"/>
        <v>9.6848517983363931E-3</v>
      </c>
      <c r="F29" s="2329">
        <v>231825</v>
      </c>
      <c r="G29" s="2330">
        <f t="shared" si="2"/>
        <v>1.2814592511159323E-2</v>
      </c>
      <c r="H29" s="2427">
        <f t="shared" si="3"/>
        <v>6.9434595875376842E-3</v>
      </c>
      <c r="K29" s="1289"/>
      <c r="L29" s="1289"/>
    </row>
    <row r="30" spans="1:14" s="43" customFormat="1" ht="21.95" customHeight="1" x14ac:dyDescent="0.2">
      <c r="A30" s="2860" t="s">
        <v>463</v>
      </c>
      <c r="B30" s="2861"/>
      <c r="C30" s="698">
        <v>25607</v>
      </c>
      <c r="D30" s="1292" t="s">
        <v>446</v>
      </c>
      <c r="E30" s="1287">
        <v>1</v>
      </c>
      <c r="F30" s="696">
        <f>SUM(F13:F14)</f>
        <v>33387535</v>
      </c>
      <c r="G30" s="1286" t="s">
        <v>446</v>
      </c>
      <c r="H30" s="1288">
        <v>1</v>
      </c>
      <c r="K30" s="1289"/>
      <c r="L30" s="1289"/>
      <c r="M30" s="761"/>
      <c r="N30" s="761"/>
    </row>
    <row r="31" spans="1:14" s="12" customFormat="1" ht="16.5" customHeight="1" thickBot="1" x14ac:dyDescent="0.25">
      <c r="A31" s="1293"/>
      <c r="B31" s="1294"/>
      <c r="C31" s="1295"/>
      <c r="D31" s="1295"/>
      <c r="E31" s="1295"/>
      <c r="F31" s="1296"/>
      <c r="G31" s="1297"/>
      <c r="H31" s="1298"/>
      <c r="K31" s="1263"/>
      <c r="L31" s="1263"/>
    </row>
    <row r="32" spans="1:14" s="12" customFormat="1" ht="12.75" customHeight="1" x14ac:dyDescent="0.2">
      <c r="A32" s="157"/>
      <c r="B32" s="157"/>
      <c r="C32" s="157"/>
      <c r="D32" s="157"/>
      <c r="E32" s="157"/>
      <c r="F32" s="64"/>
      <c r="G32" s="64"/>
      <c r="H32" s="64"/>
      <c r="K32" s="1263"/>
      <c r="L32" s="1263"/>
    </row>
    <row r="33" spans="1:28" s="12" customFormat="1" ht="12.75" customHeight="1" x14ac:dyDescent="0.2">
      <c r="A33" s="113" t="s">
        <v>464</v>
      </c>
      <c r="C33" s="63"/>
      <c r="D33" s="63"/>
      <c r="E33" s="63"/>
      <c r="F33" s="64"/>
      <c r="G33" s="64"/>
      <c r="H33" s="64"/>
      <c r="I33" s="65"/>
      <c r="J33" s="65"/>
      <c r="K33" s="1299"/>
      <c r="L33" s="1300"/>
      <c r="M33"/>
      <c r="N33" s="400"/>
      <c r="O33" s="400"/>
      <c r="P33" s="400"/>
      <c r="Q33" s="400"/>
      <c r="R33" s="400"/>
      <c r="S33" s="400"/>
      <c r="T33" s="400"/>
      <c r="U33" s="400"/>
      <c r="V33" s="400"/>
      <c r="W33" s="400"/>
      <c r="X33" s="400"/>
      <c r="Y33" s="400"/>
      <c r="Z33" s="400"/>
      <c r="AA33" s="400"/>
      <c r="AB33" s="400"/>
    </row>
    <row r="34" spans="1:28" s="12" customFormat="1" ht="10.5" customHeight="1" x14ac:dyDescent="0.2">
      <c r="A34" s="113" t="s">
        <v>189</v>
      </c>
      <c r="C34" s="663"/>
      <c r="D34" s="1301"/>
      <c r="E34" s="1301"/>
      <c r="F34" s="65"/>
      <c r="G34" s="1301"/>
      <c r="H34" s="1301"/>
      <c r="K34" s="1263"/>
      <c r="L34" s="1263"/>
    </row>
    <row r="35" spans="1:28" s="16" customFormat="1" ht="10.5" customHeight="1" x14ac:dyDescent="0.2">
      <c r="A35" s="113" t="s">
        <v>798</v>
      </c>
      <c r="B35" s="113"/>
      <c r="C35" s="63"/>
      <c r="D35" s="64"/>
      <c r="E35" s="64"/>
      <c r="F35" s="64"/>
      <c r="G35" s="64"/>
      <c r="K35" s="1264"/>
      <c r="L35" s="1264"/>
    </row>
    <row r="36" spans="1:28" x14ac:dyDescent="0.2">
      <c r="H36"/>
    </row>
    <row r="37" spans="1:28" x14ac:dyDescent="0.2">
      <c r="C37" s="812"/>
      <c r="D37" s="412"/>
      <c r="E37"/>
      <c r="F37" s="812"/>
      <c r="G37"/>
      <c r="H37"/>
    </row>
    <row r="38" spans="1:28" x14ac:dyDescent="0.2">
      <c r="F38" s="812"/>
      <c r="G38"/>
      <c r="H38"/>
    </row>
    <row r="39" spans="1:28" x14ac:dyDescent="0.2">
      <c r="F39" s="812"/>
      <c r="G39"/>
      <c r="H39"/>
    </row>
    <row r="40" spans="1:28" x14ac:dyDescent="0.2">
      <c r="F40" s="812"/>
      <c r="G40"/>
      <c r="H40"/>
    </row>
    <row r="41" spans="1:28" x14ac:dyDescent="0.2">
      <c r="F41" s="812"/>
      <c r="G41"/>
      <c r="H41"/>
    </row>
    <row r="42" spans="1:28" x14ac:dyDescent="0.2">
      <c r="F42" s="812"/>
      <c r="G42"/>
      <c r="H42"/>
    </row>
    <row r="43" spans="1:28" x14ac:dyDescent="0.2">
      <c r="F43" s="812"/>
      <c r="G43"/>
      <c r="H43"/>
    </row>
    <row r="44" spans="1:28" x14ac:dyDescent="0.2">
      <c r="F44" s="812"/>
      <c r="G44"/>
      <c r="H44"/>
    </row>
    <row r="45" spans="1:28" x14ac:dyDescent="0.2">
      <c r="B45" s="812"/>
      <c r="F45" s="812"/>
      <c r="G45"/>
      <c r="H45"/>
    </row>
    <row r="46" spans="1:28" x14ac:dyDescent="0.2">
      <c r="F46" s="812"/>
      <c r="G46"/>
      <c r="H46"/>
    </row>
    <row r="47" spans="1:28" x14ac:dyDescent="0.2">
      <c r="F47" s="812"/>
      <c r="G47"/>
      <c r="H47"/>
    </row>
    <row r="48" spans="1:28" x14ac:dyDescent="0.2">
      <c r="F48" s="812"/>
      <c r="G48"/>
      <c r="H48"/>
    </row>
    <row r="49" spans="6:8" customFormat="1" x14ac:dyDescent="0.2">
      <c r="F49" s="812"/>
    </row>
    <row r="50" spans="6:8" customFormat="1" x14ac:dyDescent="0.2">
      <c r="F50" s="812"/>
    </row>
    <row r="51" spans="6:8" customFormat="1" x14ac:dyDescent="0.2">
      <c r="F51" s="812"/>
    </row>
    <row r="52" spans="6:8" customFormat="1" x14ac:dyDescent="0.2">
      <c r="F52" s="812"/>
    </row>
    <row r="53" spans="6:8" customFormat="1" x14ac:dyDescent="0.2">
      <c r="F53" s="812"/>
    </row>
    <row r="54" spans="6:8" customFormat="1" x14ac:dyDescent="0.2">
      <c r="F54" s="812"/>
    </row>
    <row r="55" spans="6:8" customFormat="1" x14ac:dyDescent="0.2">
      <c r="F55" s="812"/>
      <c r="H55" s="12"/>
    </row>
    <row r="56" spans="6:8" customFormat="1" x14ac:dyDescent="0.2">
      <c r="F56" s="812"/>
      <c r="H56" s="12"/>
    </row>
    <row r="57" spans="6:8" customFormat="1" x14ac:dyDescent="0.2">
      <c r="F57" s="812"/>
      <c r="H57" s="12"/>
    </row>
    <row r="58" spans="6:8" customFormat="1" x14ac:dyDescent="0.2">
      <c r="F58" s="812"/>
      <c r="H58" s="12"/>
    </row>
    <row r="59" spans="6:8" customFormat="1" x14ac:dyDescent="0.2">
      <c r="F59" s="812"/>
      <c r="H59" s="12"/>
    </row>
    <row r="60" spans="6:8" customFormat="1" x14ac:dyDescent="0.2">
      <c r="F60" s="12"/>
      <c r="H60" s="12"/>
    </row>
    <row r="61" spans="6:8" customFormat="1" x14ac:dyDescent="0.2">
      <c r="F61" s="12"/>
      <c r="H61" s="12"/>
    </row>
    <row r="62" spans="6:8" customFormat="1" x14ac:dyDescent="0.2">
      <c r="F62" s="12"/>
      <c r="H62" s="12"/>
    </row>
    <row r="68" spans="3:3" customFormat="1" x14ac:dyDescent="0.2">
      <c r="C68" s="1302"/>
    </row>
    <row r="69" spans="3:3" customFormat="1" x14ac:dyDescent="0.2">
      <c r="C69" s="1302"/>
    </row>
    <row r="70" spans="3:3" customFormat="1" x14ac:dyDescent="0.2">
      <c r="C70" s="1302"/>
    </row>
    <row r="71" spans="3:3" customFormat="1" x14ac:dyDescent="0.2">
      <c r="C71" s="1302"/>
    </row>
    <row r="72" spans="3:3" customFormat="1" x14ac:dyDescent="0.2">
      <c r="C72" s="1302"/>
    </row>
    <row r="73" spans="3:3" customFormat="1" x14ac:dyDescent="0.2">
      <c r="C73" s="1302"/>
    </row>
    <row r="74" spans="3:3" customFormat="1" x14ac:dyDescent="0.2">
      <c r="C74" s="1302"/>
    </row>
    <row r="75" spans="3:3" customFormat="1" x14ac:dyDescent="0.2">
      <c r="C75" s="1302"/>
    </row>
    <row r="76" spans="3:3" customFormat="1" x14ac:dyDescent="0.2">
      <c r="C76" s="1302"/>
    </row>
    <row r="77" spans="3:3" customFormat="1" x14ac:dyDescent="0.2">
      <c r="C77" s="1302"/>
    </row>
    <row r="78" spans="3:3" customFormat="1" x14ac:dyDescent="0.2">
      <c r="C78" s="1302"/>
    </row>
    <row r="79" spans="3:3" customFormat="1" x14ac:dyDescent="0.2">
      <c r="C79" s="1302"/>
    </row>
    <row r="80" spans="3:3" customFormat="1" x14ac:dyDescent="0.2">
      <c r="C80" s="1302"/>
    </row>
  </sheetData>
  <mergeCells count="8">
    <mergeCell ref="A14:B14"/>
    <mergeCell ref="A30:B30"/>
    <mergeCell ref="A2:H2"/>
    <mergeCell ref="A3:H3"/>
    <mergeCell ref="A4:H4"/>
    <mergeCell ref="A9:B9"/>
    <mergeCell ref="A10:B10"/>
    <mergeCell ref="A13:B13"/>
  </mergeCells>
  <pageMargins left="0.7" right="0.7" top="0.75" bottom="0.75" header="0.3" footer="0.3"/>
  <pageSetup scale="63" orientation="landscape" r:id="rId1"/>
  <ignoredErrors>
    <ignoredError sqref="F30" formulaRange="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64"/>
  <sheetViews>
    <sheetView zoomScaleNormal="100" workbookViewId="0">
      <selection sqref="A1:K2"/>
    </sheetView>
  </sheetViews>
  <sheetFormatPr defaultRowHeight="12.75" x14ac:dyDescent="0.2"/>
  <cols>
    <col min="1" max="1" width="24.140625" style="12" customWidth="1"/>
    <col min="2" max="4" width="20.7109375" style="12" customWidth="1"/>
    <col min="5" max="5" width="13.85546875" style="12" customWidth="1"/>
    <col min="6" max="6" width="12.42578125" style="931" bestFit="1" customWidth="1"/>
    <col min="7" max="7" width="4.7109375" style="931" customWidth="1"/>
    <col min="8" max="8" width="5.7109375" style="931" customWidth="1"/>
    <col min="9" max="9" width="12.7109375" style="931" customWidth="1"/>
    <col min="10" max="10" width="12.42578125" style="931" customWidth="1"/>
    <col min="11" max="11" width="4.7109375" style="931" customWidth="1"/>
    <col min="12" max="16384" width="9.140625" style="12"/>
  </cols>
  <sheetData>
    <row r="1" spans="1:11" ht="5.0999999999999996" customHeight="1" x14ac:dyDescent="0.2">
      <c r="A1" s="2871" t="s">
        <v>465</v>
      </c>
      <c r="B1" s="2872"/>
      <c r="C1" s="2872"/>
      <c r="D1" s="2872"/>
      <c r="E1" s="2872"/>
      <c r="F1" s="2872"/>
      <c r="G1" s="2872"/>
      <c r="H1" s="2872"/>
      <c r="I1" s="2872"/>
      <c r="J1" s="2872"/>
      <c r="K1" s="2873"/>
    </row>
    <row r="2" spans="1:11" s="16" customFormat="1" ht="18" customHeight="1" x14ac:dyDescent="0.2">
      <c r="A2" s="2688"/>
      <c r="B2" s="2689"/>
      <c r="C2" s="2689"/>
      <c r="D2" s="2689"/>
      <c r="E2" s="2689"/>
      <c r="F2" s="2689"/>
      <c r="G2" s="2689"/>
      <c r="H2" s="2689"/>
      <c r="I2" s="2689"/>
      <c r="J2" s="2689"/>
      <c r="K2" s="2690"/>
    </row>
    <row r="3" spans="1:11" ht="19.5" customHeight="1" x14ac:dyDescent="0.25">
      <c r="A3" s="2691" t="s">
        <v>961</v>
      </c>
      <c r="B3" s="2692"/>
      <c r="C3" s="2692"/>
      <c r="D3" s="2692"/>
      <c r="E3" s="2692"/>
      <c r="F3" s="2692"/>
      <c r="G3" s="2692"/>
      <c r="H3" s="2692"/>
      <c r="I3" s="2692"/>
      <c r="J3" s="2692"/>
      <c r="K3" s="2693"/>
    </row>
    <row r="4" spans="1:11" ht="19.5" customHeight="1" x14ac:dyDescent="0.25">
      <c r="A4" s="2691" t="s">
        <v>88</v>
      </c>
      <c r="B4" s="2692"/>
      <c r="C4" s="2692"/>
      <c r="D4" s="2692"/>
      <c r="E4" s="2692"/>
      <c r="F4" s="2692"/>
      <c r="G4" s="2692"/>
      <c r="H4" s="2692"/>
      <c r="I4" s="2692"/>
      <c r="J4" s="2692"/>
      <c r="K4" s="2693"/>
    </row>
    <row r="5" spans="1:11" ht="10.5" customHeight="1" x14ac:dyDescent="0.2">
      <c r="A5" s="1303"/>
      <c r="B5" s="729"/>
      <c r="C5" s="729"/>
      <c r="D5" s="729"/>
      <c r="E5" s="729"/>
      <c r="F5" s="1304"/>
      <c r="G5" s="1304"/>
      <c r="H5" s="1304"/>
      <c r="I5" s="1304"/>
      <c r="J5" s="1304"/>
      <c r="K5" s="1305"/>
    </row>
    <row r="6" spans="1:11" s="43" customFormat="1" ht="8.1" customHeight="1" x14ac:dyDescent="0.2">
      <c r="A6" s="175"/>
      <c r="B6" s="177"/>
      <c r="C6" s="180"/>
      <c r="D6" s="182"/>
      <c r="E6" s="781"/>
      <c r="F6" s="1306"/>
      <c r="G6" s="1307"/>
      <c r="H6" s="1307"/>
      <c r="I6" s="1307"/>
      <c r="J6" s="1307"/>
      <c r="K6" s="1308"/>
    </row>
    <row r="7" spans="1:11" s="43" customFormat="1" ht="11.1" customHeight="1" x14ac:dyDescent="0.2">
      <c r="A7" s="1309"/>
      <c r="B7" s="882"/>
      <c r="C7" s="165"/>
      <c r="D7" s="1310"/>
      <c r="E7" s="1311"/>
      <c r="F7" s="1312"/>
      <c r="G7" s="1313"/>
      <c r="H7" s="2751" t="s">
        <v>404</v>
      </c>
      <c r="I7" s="2751"/>
      <c r="J7" s="1313"/>
      <c r="K7" s="1314"/>
    </row>
    <row r="8" spans="1:11" s="43" customFormat="1" ht="11.1" customHeight="1" x14ac:dyDescent="0.2">
      <c r="A8" s="1309"/>
      <c r="B8" s="882"/>
      <c r="C8" s="165"/>
      <c r="D8" s="1315"/>
      <c r="F8" s="1316"/>
      <c r="G8" s="1317"/>
      <c r="H8" s="2751" t="s">
        <v>93</v>
      </c>
      <c r="I8" s="2751"/>
      <c r="J8" s="1317"/>
      <c r="K8" s="1318"/>
    </row>
    <row r="9" spans="1:11" s="43" customFormat="1" ht="11.45" customHeight="1" x14ac:dyDescent="0.2">
      <c r="A9" s="1319"/>
      <c r="B9" s="1320"/>
      <c r="D9" s="1321" t="s">
        <v>466</v>
      </c>
      <c r="E9" s="121" t="s">
        <v>466</v>
      </c>
      <c r="F9" s="1322"/>
      <c r="G9" s="1323"/>
      <c r="H9" s="2749" t="s">
        <v>467</v>
      </c>
      <c r="I9" s="2749"/>
      <c r="J9" s="1323"/>
      <c r="K9" s="1324"/>
    </row>
    <row r="10" spans="1:11" s="43" customFormat="1" ht="11.45" customHeight="1" x14ac:dyDescent="0.2">
      <c r="A10" s="1319"/>
      <c r="B10" s="1325" t="s">
        <v>468</v>
      </c>
      <c r="C10" s="604" t="s">
        <v>468</v>
      </c>
      <c r="D10" s="1321" t="s">
        <v>468</v>
      </c>
      <c r="E10" s="121" t="s">
        <v>468</v>
      </c>
      <c r="F10" s="1322"/>
      <c r="G10" s="1323"/>
      <c r="J10" s="1323"/>
      <c r="K10" s="1324"/>
    </row>
    <row r="11" spans="1:11" s="43" customFormat="1" ht="11.45" customHeight="1" x14ac:dyDescent="0.2">
      <c r="A11" s="1319" t="s">
        <v>382</v>
      </c>
      <c r="B11" s="1325" t="s">
        <v>404</v>
      </c>
      <c r="C11" s="604" t="s">
        <v>403</v>
      </c>
      <c r="D11" s="1321" t="s">
        <v>404</v>
      </c>
      <c r="E11" s="121" t="s">
        <v>403</v>
      </c>
      <c r="F11" s="2874" t="s">
        <v>469</v>
      </c>
      <c r="G11" s="2875"/>
      <c r="H11" s="2875" t="s">
        <v>470</v>
      </c>
      <c r="I11" s="2875"/>
      <c r="J11" s="2875" t="s">
        <v>471</v>
      </c>
      <c r="K11" s="2876"/>
    </row>
    <row r="12" spans="1:11" s="88" customFormat="1" ht="12" customHeight="1" x14ac:dyDescent="0.2">
      <c r="A12" s="1319" t="s">
        <v>384</v>
      </c>
      <c r="B12" s="1325" t="s">
        <v>93</v>
      </c>
      <c r="C12" s="604" t="s">
        <v>472</v>
      </c>
      <c r="D12" s="1321" t="s">
        <v>93</v>
      </c>
      <c r="E12" s="121" t="s">
        <v>473</v>
      </c>
      <c r="F12" s="2877" t="s">
        <v>474</v>
      </c>
      <c r="G12" s="2878"/>
      <c r="H12" s="2879" t="s">
        <v>474</v>
      </c>
      <c r="I12" s="2879"/>
      <c r="J12" s="2878" t="s">
        <v>474</v>
      </c>
      <c r="K12" s="2880"/>
    </row>
    <row r="13" spans="1:11" s="38" customFormat="1" ht="14.25" customHeight="1" x14ac:dyDescent="0.2">
      <c r="A13" s="193"/>
      <c r="B13" s="194"/>
      <c r="C13" s="197"/>
      <c r="D13" s="196"/>
      <c r="E13" s="1131"/>
      <c r="F13" s="1326"/>
      <c r="G13" s="1327"/>
      <c r="H13" s="1327"/>
      <c r="I13" s="1327"/>
      <c r="J13" s="1327"/>
      <c r="K13" s="1328"/>
    </row>
    <row r="14" spans="1:11" ht="8.1" customHeight="1" x14ac:dyDescent="0.2">
      <c r="A14" s="1329"/>
      <c r="B14" s="202"/>
      <c r="C14" s="135"/>
      <c r="D14" s="1134"/>
      <c r="E14" s="205"/>
      <c r="F14" s="1330"/>
      <c r="G14" s="1285"/>
      <c r="H14" s="1285"/>
      <c r="I14" s="1285"/>
      <c r="J14" s="1285"/>
      <c r="K14" s="1331"/>
    </row>
    <row r="15" spans="1:11" s="43" customFormat="1" ht="21.95" customHeight="1" x14ac:dyDescent="0.2">
      <c r="A15" s="1332">
        <v>1992</v>
      </c>
      <c r="B15" s="1333">
        <v>0.308</v>
      </c>
      <c r="C15" s="1333">
        <v>0.69199999999999995</v>
      </c>
      <c r="D15" s="1334">
        <v>0.27400000000000002</v>
      </c>
      <c r="E15" s="2282">
        <v>0.72599999999999998</v>
      </c>
      <c r="F15" s="1336"/>
      <c r="G15" s="1337"/>
      <c r="H15" s="2866">
        <v>6.1600000000000002E-2</v>
      </c>
      <c r="I15" s="2866"/>
      <c r="J15" s="1337"/>
      <c r="K15" s="1338"/>
    </row>
    <row r="16" spans="1:11" s="43" customFormat="1" ht="21.95" customHeight="1" x14ac:dyDescent="0.2">
      <c r="A16" s="1332">
        <v>1993</v>
      </c>
      <c r="B16" s="1333">
        <v>0.36399999999999999</v>
      </c>
      <c r="C16" s="2279">
        <v>0.63600000000000001</v>
      </c>
      <c r="D16" s="1334">
        <v>0.249</v>
      </c>
      <c r="E16" s="2283">
        <v>0.751</v>
      </c>
      <c r="F16" s="1336"/>
      <c r="G16" s="1337"/>
      <c r="H16" s="2866">
        <v>5.9499999999999997E-2</v>
      </c>
      <c r="I16" s="2866"/>
      <c r="J16" s="1337"/>
      <c r="K16" s="1338"/>
    </row>
    <row r="17" spans="1:11" s="43" customFormat="1" ht="21.95" customHeight="1" x14ac:dyDescent="0.2">
      <c r="A17" s="1332">
        <v>1994</v>
      </c>
      <c r="B17" s="1333">
        <v>0.43099999999999999</v>
      </c>
      <c r="C17" s="2279">
        <v>0.56899999999999995</v>
      </c>
      <c r="D17" s="1334">
        <v>0.34200000000000003</v>
      </c>
      <c r="E17" s="2283">
        <v>0.65800000000000003</v>
      </c>
      <c r="F17" s="1336"/>
      <c r="G17" s="1337"/>
      <c r="H17" s="2866">
        <v>0.05</v>
      </c>
      <c r="I17" s="2866"/>
      <c r="J17" s="1337"/>
      <c r="K17" s="1338"/>
    </row>
    <row r="18" spans="1:11" s="43" customFormat="1" ht="21.95" customHeight="1" x14ac:dyDescent="0.2">
      <c r="A18" s="1332">
        <v>1995</v>
      </c>
      <c r="B18" s="1333">
        <v>0.38500000000000001</v>
      </c>
      <c r="C18" s="2279">
        <v>0.61499999999999999</v>
      </c>
      <c r="D18" s="1334">
        <v>0.23799999999999999</v>
      </c>
      <c r="E18" s="2283">
        <v>0.76200000000000001</v>
      </c>
      <c r="F18" s="1336"/>
      <c r="G18" s="1337"/>
      <c r="H18" s="2866">
        <v>6.3E-2</v>
      </c>
      <c r="I18" s="2866"/>
      <c r="J18" s="1337"/>
      <c r="K18" s="1338"/>
    </row>
    <row r="19" spans="1:11" s="43" customFormat="1" ht="21.95" customHeight="1" x14ac:dyDescent="0.2">
      <c r="A19" s="1332">
        <v>1996</v>
      </c>
      <c r="B19" s="1333">
        <v>0.46800000000000003</v>
      </c>
      <c r="C19" s="2279">
        <v>0.53200000000000003</v>
      </c>
      <c r="D19" s="1334">
        <v>0.32100000000000001</v>
      </c>
      <c r="E19" s="2283">
        <v>0.67900000000000005</v>
      </c>
      <c r="F19" s="1336"/>
      <c r="G19" s="1337"/>
      <c r="H19" s="2866">
        <v>4.8500000000000001E-2</v>
      </c>
      <c r="I19" s="2866"/>
      <c r="J19" s="1337"/>
      <c r="K19" s="1338"/>
    </row>
    <row r="20" spans="1:11" s="43" customFormat="1" ht="21.95" customHeight="1" x14ac:dyDescent="0.2">
      <c r="A20" s="1332">
        <v>1997</v>
      </c>
      <c r="B20" s="1333">
        <v>0.37</v>
      </c>
      <c r="C20" s="2279">
        <v>0.63</v>
      </c>
      <c r="D20" s="1334">
        <v>0.19400000000000001</v>
      </c>
      <c r="E20" s="2283">
        <v>0.80600000000000005</v>
      </c>
      <c r="F20" s="1336"/>
      <c r="G20" s="1337"/>
      <c r="H20" s="2866">
        <v>5.2400000000000002E-2</v>
      </c>
      <c r="I20" s="2866"/>
      <c r="J20" s="1337"/>
      <c r="K20" s="1338"/>
    </row>
    <row r="21" spans="1:11" s="43" customFormat="1" ht="21.95" customHeight="1" x14ac:dyDescent="0.2">
      <c r="A21" s="1332">
        <v>1998</v>
      </c>
      <c r="B21" s="1333">
        <v>0.35599999999999998</v>
      </c>
      <c r="C21" s="2279">
        <v>0.64400000000000002</v>
      </c>
      <c r="D21" s="1334">
        <v>0.16600000000000001</v>
      </c>
      <c r="E21" s="2283">
        <v>0.83399999999999996</v>
      </c>
      <c r="F21" s="1336"/>
      <c r="G21" s="1337"/>
      <c r="H21" s="2866">
        <v>5.0900000000000001E-2</v>
      </c>
      <c r="I21" s="2866"/>
      <c r="J21" s="1337"/>
      <c r="K21" s="1338"/>
    </row>
    <row r="22" spans="1:11" s="43" customFormat="1" ht="21.95" customHeight="1" x14ac:dyDescent="0.2">
      <c r="A22" s="1332">
        <v>1999</v>
      </c>
      <c r="B22" s="1333">
        <v>0.35099999999999998</v>
      </c>
      <c r="C22" s="2279">
        <v>0.64900000000000002</v>
      </c>
      <c r="D22" s="1334">
        <v>0.13200000000000001</v>
      </c>
      <c r="E22" s="2283">
        <v>0.86799999999999999</v>
      </c>
      <c r="F22" s="1336"/>
      <c r="G22" s="1337"/>
      <c r="H22" s="2866">
        <v>4.2999999999999997E-2</v>
      </c>
      <c r="I22" s="2866"/>
      <c r="J22" s="1337"/>
      <c r="K22" s="1338"/>
    </row>
    <row r="23" spans="1:11" s="43" customFormat="1" ht="21.95" customHeight="1" x14ac:dyDescent="0.2">
      <c r="A23" s="1332">
        <v>2000</v>
      </c>
      <c r="B23" s="1333">
        <v>0.28000000000000003</v>
      </c>
      <c r="C23" s="2279">
        <v>0.72</v>
      </c>
      <c r="D23" s="1334">
        <v>7.3999999999999996E-2</v>
      </c>
      <c r="E23" s="2283">
        <v>0.92600000000000005</v>
      </c>
      <c r="F23" s="1336"/>
      <c r="G23" s="1337"/>
      <c r="H23" s="2866">
        <v>5.3999999999999999E-2</v>
      </c>
      <c r="I23" s="2866"/>
      <c r="J23" s="1337"/>
      <c r="K23" s="1338"/>
    </row>
    <row r="24" spans="1:11" s="43" customFormat="1" ht="21.95" customHeight="1" x14ac:dyDescent="0.2">
      <c r="A24" s="1332">
        <v>2001</v>
      </c>
      <c r="B24" s="1333">
        <v>0.33500000000000002</v>
      </c>
      <c r="C24" s="2279">
        <v>0.66500000000000004</v>
      </c>
      <c r="D24" s="1334">
        <v>0.08</v>
      </c>
      <c r="E24" s="2283">
        <v>0.92</v>
      </c>
      <c r="F24" s="1336"/>
      <c r="G24" s="1337"/>
      <c r="H24" s="2866">
        <v>4.6699999999999998E-2</v>
      </c>
      <c r="I24" s="2866"/>
      <c r="J24" s="1337"/>
      <c r="K24" s="1338"/>
    </row>
    <row r="25" spans="1:11" s="43" customFormat="1" ht="21.95" customHeight="1" x14ac:dyDescent="0.2">
      <c r="A25" s="1332">
        <v>2002</v>
      </c>
      <c r="B25" s="1333">
        <v>0.35699999999999998</v>
      </c>
      <c r="C25" s="2279">
        <v>0.64300000000000002</v>
      </c>
      <c r="D25" s="1334">
        <v>9.8000000000000004E-2</v>
      </c>
      <c r="E25" s="2283">
        <v>0.90200000000000002</v>
      </c>
      <c r="F25" s="1336"/>
      <c r="G25" s="1337"/>
      <c r="H25" s="2866">
        <v>5.4800000000000001E-2</v>
      </c>
      <c r="I25" s="2866"/>
      <c r="J25" s="1337"/>
      <c r="K25" s="1338"/>
    </row>
    <row r="26" spans="1:11" s="43" customFormat="1" ht="21.95" customHeight="1" x14ac:dyDescent="0.2">
      <c r="A26" s="1332">
        <v>2003</v>
      </c>
      <c r="B26" s="1333">
        <v>0.45100000000000001</v>
      </c>
      <c r="C26" s="2279">
        <v>0.54900000000000004</v>
      </c>
      <c r="D26" s="1334">
        <v>0.17199999999999999</v>
      </c>
      <c r="E26" s="2283">
        <v>0.82799999999999996</v>
      </c>
      <c r="F26" s="1336"/>
      <c r="G26" s="1337"/>
      <c r="H26" s="2866">
        <v>4.9200000000000001E-2</v>
      </c>
      <c r="I26" s="2866"/>
      <c r="J26" s="1337"/>
      <c r="K26" s="1338"/>
    </row>
    <row r="27" spans="1:11" s="43" customFormat="1" ht="21.95" customHeight="1" x14ac:dyDescent="0.2">
      <c r="A27" s="1332">
        <v>2004</v>
      </c>
      <c r="B27" s="1333">
        <v>0.5</v>
      </c>
      <c r="C27" s="2279">
        <v>0.5</v>
      </c>
      <c r="D27" s="1334">
        <v>0.33100000000000002</v>
      </c>
      <c r="E27" s="2283">
        <v>0.66900000000000004</v>
      </c>
      <c r="F27" s="1336"/>
      <c r="G27" s="1337"/>
      <c r="H27" s="2866">
        <v>4.9399999999999999E-2</v>
      </c>
      <c r="I27" s="2866"/>
      <c r="J27" s="1337"/>
      <c r="K27" s="1338"/>
    </row>
    <row r="28" spans="1:11" s="43" customFormat="1" ht="21.95" customHeight="1" x14ac:dyDescent="0.2">
      <c r="A28" s="1332">
        <v>2005</v>
      </c>
      <c r="B28" s="1333">
        <v>0.48299999999999998</v>
      </c>
      <c r="C28" s="2279">
        <v>0.51700000000000002</v>
      </c>
      <c r="D28" s="1334">
        <v>0.32500000000000001</v>
      </c>
      <c r="E28" s="2283">
        <v>0.67500000000000004</v>
      </c>
      <c r="F28" s="1336"/>
      <c r="G28" s="1337"/>
      <c r="H28" s="2866">
        <v>4.7300000000000002E-2</v>
      </c>
      <c r="I28" s="2866"/>
      <c r="J28" s="1337"/>
      <c r="K28" s="1338"/>
    </row>
    <row r="29" spans="1:11" s="43" customFormat="1" ht="21.95" customHeight="1" x14ac:dyDescent="0.2">
      <c r="A29" s="1332">
        <v>2006</v>
      </c>
      <c r="B29" s="1333">
        <v>0.38300000000000001</v>
      </c>
      <c r="C29" s="2279">
        <v>0.61699999999999999</v>
      </c>
      <c r="D29" s="1334">
        <v>0.14399999999999999</v>
      </c>
      <c r="E29" s="2283">
        <v>0.85599999999999998</v>
      </c>
      <c r="F29" s="1336"/>
      <c r="G29" s="1337"/>
      <c r="H29" s="2866">
        <v>4.8599999999999997E-2</v>
      </c>
      <c r="I29" s="2866"/>
      <c r="J29" s="1337"/>
      <c r="K29" s="1338"/>
    </row>
    <row r="30" spans="1:11" s="43" customFormat="1" ht="21.95" customHeight="1" x14ac:dyDescent="0.2">
      <c r="A30" s="1332">
        <v>2007</v>
      </c>
      <c r="B30" s="1333">
        <v>0.245</v>
      </c>
      <c r="C30" s="2279">
        <v>0.755</v>
      </c>
      <c r="D30" s="1334">
        <v>0.11</v>
      </c>
      <c r="E30" s="2283">
        <v>0.89</v>
      </c>
      <c r="F30" s="1336"/>
      <c r="G30" s="1337"/>
      <c r="H30" s="2866">
        <v>5.7500000000000002E-2</v>
      </c>
      <c r="I30" s="2866"/>
      <c r="J30" s="1337"/>
      <c r="K30" s="1338"/>
    </row>
    <row r="31" spans="1:11" s="43" customFormat="1" ht="21.95" customHeight="1" x14ac:dyDescent="0.2">
      <c r="A31" s="1332">
        <v>2008</v>
      </c>
      <c r="B31" s="1333">
        <v>0.33400000000000002</v>
      </c>
      <c r="C31" s="2279">
        <v>0.66600000000000004</v>
      </c>
      <c r="D31" s="1334">
        <v>0.23699999999999999</v>
      </c>
      <c r="E31" s="2283">
        <v>0.76300000000000001</v>
      </c>
      <c r="F31" s="2865">
        <v>4.9299999999999997E-2</v>
      </c>
      <c r="G31" s="2866"/>
      <c r="H31" s="2866">
        <v>6.13E-2</v>
      </c>
      <c r="I31" s="2866"/>
      <c r="J31" s="2866">
        <v>6.6900000000000001E-2</v>
      </c>
      <c r="K31" s="2867"/>
    </row>
    <row r="32" spans="1:11" ht="18" customHeight="1" x14ac:dyDescent="0.2">
      <c r="A32" s="1332">
        <v>2009</v>
      </c>
      <c r="B32" s="2359">
        <v>0.41699999999999998</v>
      </c>
      <c r="C32" s="2279">
        <v>0.58299999999999996</v>
      </c>
      <c r="D32" s="1334">
        <v>0.46899999999999997</v>
      </c>
      <c r="E32" s="2283">
        <v>0.53100000000000003</v>
      </c>
      <c r="F32" s="2865">
        <v>6.7199999999999996E-2</v>
      </c>
      <c r="G32" s="2866"/>
      <c r="H32" s="2866">
        <v>7.1199999999999999E-2</v>
      </c>
      <c r="I32" s="2866"/>
      <c r="J32" s="2866">
        <v>6.3600000000000004E-2</v>
      </c>
      <c r="K32" s="2867"/>
    </row>
    <row r="33" spans="1:43" ht="18" customHeight="1" x14ac:dyDescent="0.2">
      <c r="A33" s="1332">
        <v>2010</v>
      </c>
      <c r="B33" s="2359">
        <v>0.53300000000000003</v>
      </c>
      <c r="C33" s="2279">
        <v>0.46700000000000003</v>
      </c>
      <c r="D33" s="1334">
        <v>0.53700000000000003</v>
      </c>
      <c r="E33" s="2283">
        <v>0.46300000000000002</v>
      </c>
      <c r="F33" s="2865">
        <v>2.35E-2</v>
      </c>
      <c r="G33" s="2866"/>
      <c r="H33" s="2866">
        <v>5.6500000000000002E-2</v>
      </c>
      <c r="I33" s="2866"/>
      <c r="J33" s="2866">
        <v>6.4500000000000002E-2</v>
      </c>
      <c r="K33" s="2867"/>
    </row>
    <row r="34" spans="1:43" ht="18" customHeight="1" thickBot="1" x14ac:dyDescent="0.25">
      <c r="A34" s="1339">
        <v>2011</v>
      </c>
      <c r="B34" s="2277">
        <v>0.53900000000000003</v>
      </c>
      <c r="C34" s="2280">
        <v>0.46100000000000002</v>
      </c>
      <c r="D34" s="2281">
        <v>0.54200000000000004</v>
      </c>
      <c r="E34" s="2284">
        <v>0.45800000000000002</v>
      </c>
      <c r="F34" s="2868">
        <v>1.9800000000000002E-2</v>
      </c>
      <c r="G34" s="2869">
        <v>5.2299999999999999E-2</v>
      </c>
      <c r="H34" s="2869">
        <v>5.2299999999999999E-2</v>
      </c>
      <c r="I34" s="2869"/>
      <c r="J34" s="2869">
        <v>6.5199999999999994E-2</v>
      </c>
      <c r="K34" s="2870"/>
    </row>
    <row r="35" spans="1:43" ht="12.75" customHeight="1" x14ac:dyDescent="0.2">
      <c r="A35" s="160"/>
      <c r="B35" s="160"/>
      <c r="C35" s="160"/>
      <c r="D35" s="160"/>
      <c r="E35" s="160"/>
      <c r="F35" s="1340"/>
      <c r="G35" s="1340"/>
      <c r="H35" s="1340"/>
      <c r="I35" s="1340"/>
      <c r="J35" s="1340"/>
      <c r="K35" s="1340"/>
    </row>
    <row r="36" spans="1:43" s="43" customFormat="1" ht="9.9499999999999993" customHeight="1" x14ac:dyDescent="0.15">
      <c r="A36" s="164" t="s">
        <v>358</v>
      </c>
      <c r="B36" s="235"/>
      <c r="C36" s="235"/>
      <c r="D36" s="235"/>
      <c r="E36" s="235"/>
      <c r="F36" s="1341"/>
      <c r="G36" s="1341"/>
      <c r="H36" s="1341"/>
      <c r="I36" s="1341"/>
      <c r="J36" s="1341"/>
      <c r="K36" s="1341"/>
    </row>
    <row r="37" spans="1:43" s="43" customFormat="1" ht="9.9499999999999993" customHeight="1" x14ac:dyDescent="0.15">
      <c r="A37" s="113" t="s">
        <v>800</v>
      </c>
      <c r="B37" s="235"/>
      <c r="C37" s="235"/>
      <c r="D37" s="235"/>
      <c r="E37" s="235"/>
      <c r="F37" s="1341"/>
      <c r="G37" s="1341"/>
      <c r="H37" s="1341"/>
      <c r="I37" s="1341"/>
      <c r="J37" s="1341"/>
      <c r="K37" s="1341"/>
    </row>
    <row r="38" spans="1:43" ht="9.9499999999999993" customHeight="1" x14ac:dyDescent="0.2">
      <c r="A38" s="164" t="s">
        <v>801</v>
      </c>
    </row>
    <row r="39" spans="1:43" ht="9.9499999999999993" customHeight="1" x14ac:dyDescent="0.2">
      <c r="A39" s="164" t="s">
        <v>802</v>
      </c>
    </row>
    <row r="40" spans="1:43" ht="9.9499999999999993" customHeight="1" x14ac:dyDescent="0.2">
      <c r="A40" s="113" t="s">
        <v>803</v>
      </c>
    </row>
    <row r="41" spans="1:43" ht="9" customHeight="1" x14ac:dyDescent="0.2">
      <c r="A41" s="113" t="s">
        <v>475</v>
      </c>
    </row>
    <row r="42" spans="1:43" ht="9" customHeight="1" x14ac:dyDescent="0.2">
      <c r="A42" s="1342"/>
    </row>
    <row r="43" spans="1:43" x14ac:dyDescent="0.2">
      <c r="A43" s="400"/>
      <c r="B43" s="400"/>
      <c r="C43" s="400"/>
      <c r="D43" s="400"/>
      <c r="E43" s="400"/>
      <c r="F43" s="1343"/>
      <c r="G43" s="1343"/>
      <c r="H43" s="1343"/>
      <c r="I43" s="1343"/>
      <c r="J43" s="1343"/>
      <c r="K43" s="1343"/>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row>
    <row r="44" spans="1:43" x14ac:dyDescent="0.2">
      <c r="A44" s="400"/>
      <c r="B44" s="400"/>
      <c r="C44" s="400"/>
      <c r="D44" s="400"/>
      <c r="E44" s="400"/>
      <c r="F44" s="1343"/>
      <c r="G44" s="1343"/>
      <c r="H44" s="1343"/>
      <c r="I44" s="1343"/>
      <c r="J44" s="1343"/>
      <c r="K44" s="1343"/>
      <c r="L44" s="400"/>
      <c r="M44" s="400"/>
      <c r="N44" s="400"/>
      <c r="O44" s="400"/>
      <c r="P44" s="400"/>
    </row>
    <row r="45" spans="1:43" x14ac:dyDescent="0.2">
      <c r="A45" s="400"/>
      <c r="B45" s="400"/>
      <c r="C45" s="400"/>
      <c r="D45" s="400"/>
      <c r="E45" s="400"/>
      <c r="F45" s="1343"/>
      <c r="G45" s="1343"/>
      <c r="H45" s="1343"/>
      <c r="I45" s="1343"/>
      <c r="J45" s="1343"/>
      <c r="K45" s="1343"/>
      <c r="L45" s="400"/>
      <c r="M45" s="400"/>
      <c r="N45" s="400"/>
      <c r="O45" s="400"/>
      <c r="P45" s="400"/>
    </row>
    <row r="46" spans="1:43" x14ac:dyDescent="0.2">
      <c r="A46" s="400"/>
      <c r="B46" s="400"/>
      <c r="C46" s="400"/>
      <c r="D46" s="400"/>
      <c r="E46" s="400"/>
      <c r="F46" s="1343"/>
      <c r="G46" s="1343"/>
      <c r="H46" s="1343"/>
      <c r="I46" s="1343"/>
      <c r="J46" s="1343"/>
      <c r="K46" s="1343"/>
      <c r="L46" s="400"/>
      <c r="M46" s="400"/>
      <c r="N46" s="400"/>
      <c r="O46" s="400"/>
      <c r="P46" s="400"/>
    </row>
    <row r="47" spans="1:43" x14ac:dyDescent="0.2">
      <c r="A47" s="400"/>
      <c r="B47" s="400"/>
      <c r="C47" s="400"/>
      <c r="D47" s="400"/>
      <c r="E47" s="400"/>
      <c r="F47" s="1343"/>
      <c r="G47" s="1343"/>
      <c r="H47" s="1343"/>
      <c r="I47" s="1343"/>
      <c r="J47" s="1343"/>
      <c r="K47" s="1343"/>
      <c r="L47" s="400"/>
      <c r="M47" s="400"/>
      <c r="N47" s="400"/>
      <c r="O47" s="400"/>
      <c r="P47" s="400"/>
    </row>
    <row r="48" spans="1:43" x14ac:dyDescent="0.2">
      <c r="A48" s="400"/>
      <c r="B48" s="400"/>
      <c r="C48" s="400"/>
      <c r="D48" s="400"/>
      <c r="E48" s="400"/>
      <c r="F48" s="1343"/>
      <c r="G48" s="1343"/>
      <c r="H48" s="1343"/>
      <c r="I48" s="1343"/>
      <c r="J48" s="1343"/>
      <c r="K48" s="1343"/>
      <c r="L48" s="400"/>
      <c r="M48" s="400"/>
      <c r="N48" s="400"/>
      <c r="O48" s="400"/>
      <c r="P48" s="400"/>
    </row>
    <row r="49" spans="1:16" x14ac:dyDescent="0.2">
      <c r="A49" s="400"/>
      <c r="B49" s="400"/>
      <c r="C49" s="400"/>
      <c r="D49" s="400"/>
      <c r="E49" s="400"/>
      <c r="F49" s="1343"/>
      <c r="G49" s="1343"/>
      <c r="H49" s="1343"/>
      <c r="I49" s="1343"/>
      <c r="J49" s="1343"/>
      <c r="K49" s="1343"/>
      <c r="L49" s="400"/>
      <c r="M49" s="400"/>
      <c r="N49" s="400"/>
      <c r="O49" s="400"/>
      <c r="P49" s="400"/>
    </row>
    <row r="50" spans="1:16" x14ac:dyDescent="0.2">
      <c r="A50" s="400"/>
      <c r="B50" s="400"/>
      <c r="C50" s="400"/>
      <c r="D50" s="400"/>
      <c r="E50" s="400"/>
      <c r="F50" s="1343"/>
      <c r="G50" s="1343"/>
      <c r="H50" s="1343"/>
      <c r="I50" s="1343"/>
      <c r="J50" s="1343"/>
      <c r="K50" s="1343"/>
      <c r="L50" s="400"/>
      <c r="M50" s="400"/>
      <c r="N50" s="400"/>
      <c r="O50" s="400"/>
      <c r="P50" s="400"/>
    </row>
    <row r="51" spans="1:16" x14ac:dyDescent="0.2">
      <c r="A51" s="400"/>
      <c r="B51" s="400"/>
      <c r="C51" s="1251"/>
      <c r="D51" s="1251"/>
      <c r="E51" s="1251"/>
      <c r="F51" s="2570"/>
      <c r="G51" s="2570"/>
      <c r="H51" s="2570"/>
      <c r="I51" s="2570"/>
      <c r="J51" s="2570"/>
      <c r="K51" s="1343"/>
      <c r="L51" s="400"/>
      <c r="M51" s="400"/>
      <c r="N51" s="400"/>
      <c r="O51" s="400"/>
      <c r="P51" s="400"/>
    </row>
    <row r="52" spans="1:16" x14ac:dyDescent="0.2">
      <c r="A52" s="400"/>
      <c r="B52" s="400"/>
      <c r="C52" s="1251"/>
      <c r="D52" s="1251"/>
      <c r="E52" s="1251"/>
      <c r="F52" s="2570"/>
      <c r="G52" s="2570"/>
      <c r="H52" s="2570"/>
      <c r="I52" s="2570"/>
      <c r="J52" s="2570"/>
      <c r="K52" s="1343"/>
      <c r="L52" s="400"/>
      <c r="M52" s="400"/>
      <c r="N52" s="400"/>
      <c r="O52" s="400"/>
      <c r="P52" s="400"/>
    </row>
    <row r="53" spans="1:16" x14ac:dyDescent="0.2">
      <c r="A53" s="400"/>
      <c r="B53" s="400"/>
      <c r="C53" s="1251"/>
      <c r="D53" s="1251"/>
      <c r="E53" s="1251"/>
      <c r="F53" s="2570"/>
      <c r="G53" s="2570"/>
      <c r="H53" s="2570"/>
      <c r="I53" s="2570"/>
      <c r="J53" s="2570"/>
      <c r="K53" s="1343"/>
      <c r="L53" s="400"/>
      <c r="M53" s="400"/>
      <c r="N53" s="400"/>
      <c r="O53" s="400"/>
      <c r="P53" s="400"/>
    </row>
    <row r="54" spans="1:16" x14ac:dyDescent="0.2">
      <c r="A54" s="400"/>
      <c r="B54" s="400"/>
      <c r="C54" s="1251"/>
      <c r="D54" s="1251"/>
      <c r="E54" s="1251"/>
      <c r="F54" s="2570"/>
      <c r="G54" s="2570"/>
      <c r="H54" s="2570"/>
      <c r="I54" s="2570"/>
      <c r="J54" s="2570"/>
      <c r="K54" s="1343"/>
      <c r="L54" s="400"/>
      <c r="M54" s="400"/>
      <c r="N54" s="400"/>
      <c r="O54" s="400"/>
      <c r="P54" s="400"/>
    </row>
    <row r="55" spans="1:16" x14ac:dyDescent="0.2">
      <c r="A55" s="400"/>
      <c r="B55" s="400"/>
      <c r="C55" s="1251"/>
      <c r="D55" s="2571" t="s">
        <v>86</v>
      </c>
      <c r="E55" s="2571" t="s">
        <v>86</v>
      </c>
      <c r="F55" s="2571" t="s">
        <v>86</v>
      </c>
      <c r="G55" s="2570"/>
      <c r="H55" s="2570"/>
      <c r="I55" s="2570"/>
      <c r="J55" s="2570"/>
      <c r="K55" s="1343"/>
      <c r="L55" s="400"/>
      <c r="M55" s="400"/>
      <c r="N55" s="400"/>
      <c r="O55" s="400"/>
      <c r="P55" s="400"/>
    </row>
    <row r="56" spans="1:16" x14ac:dyDescent="0.2">
      <c r="A56" s="400"/>
      <c r="B56" s="400"/>
      <c r="C56" s="1251"/>
      <c r="D56" s="1251"/>
      <c r="E56" s="1251"/>
      <c r="F56" s="2570"/>
      <c r="G56" s="2570"/>
      <c r="H56" s="2570"/>
      <c r="I56" s="2570"/>
      <c r="J56" s="2570"/>
      <c r="K56" s="1343"/>
      <c r="L56" s="400"/>
      <c r="M56" s="400"/>
      <c r="N56" s="400"/>
      <c r="O56" s="400"/>
      <c r="P56" s="400"/>
    </row>
    <row r="57" spans="1:16" x14ac:dyDescent="0.2">
      <c r="A57" s="400"/>
      <c r="B57" s="400"/>
      <c r="C57" s="1251"/>
      <c r="D57" s="1251"/>
      <c r="E57" s="1251"/>
      <c r="F57" s="2570"/>
      <c r="G57" s="2570"/>
      <c r="H57" s="2570"/>
      <c r="I57" s="2570"/>
      <c r="J57" s="2570"/>
      <c r="K57" s="1343"/>
      <c r="L57" s="400"/>
      <c r="M57" s="400"/>
      <c r="N57" s="400"/>
      <c r="O57" s="400"/>
      <c r="P57" s="400"/>
    </row>
    <row r="58" spans="1:16" x14ac:dyDescent="0.2">
      <c r="A58" s="400"/>
      <c r="B58" s="400"/>
      <c r="C58" s="1251"/>
      <c r="D58" s="1251"/>
      <c r="E58" s="1251"/>
      <c r="F58" s="2570"/>
      <c r="G58" s="2570"/>
      <c r="H58" s="2570"/>
      <c r="I58" s="2570"/>
      <c r="J58" s="2570"/>
      <c r="K58" s="1343"/>
      <c r="L58" s="400"/>
      <c r="M58" s="400"/>
      <c r="N58" s="400"/>
      <c r="O58" s="400"/>
      <c r="P58" s="400"/>
    </row>
    <row r="59" spans="1:16" x14ac:dyDescent="0.2">
      <c r="A59" s="400"/>
      <c r="B59" s="400"/>
      <c r="C59" s="1251"/>
      <c r="D59" s="1251"/>
      <c r="E59" s="1251"/>
      <c r="F59" s="2570"/>
      <c r="G59" s="2570"/>
      <c r="H59" s="2570"/>
      <c r="I59" s="2570"/>
      <c r="J59" s="2570"/>
      <c r="K59" s="1343"/>
      <c r="L59" s="400"/>
      <c r="M59" s="400"/>
      <c r="N59" s="400"/>
      <c r="O59" s="400"/>
      <c r="P59" s="400"/>
    </row>
    <row r="60" spans="1:16" x14ac:dyDescent="0.2">
      <c r="A60" s="400"/>
      <c r="B60" s="400"/>
      <c r="C60" s="1251"/>
      <c r="D60" s="1251"/>
      <c r="E60" s="1251"/>
      <c r="F60" s="2570"/>
      <c r="G60" s="2570"/>
      <c r="H60" s="2570"/>
      <c r="I60" s="2570"/>
      <c r="J60" s="2570"/>
      <c r="K60" s="1343"/>
      <c r="L60" s="400"/>
      <c r="M60" s="400"/>
      <c r="N60" s="400"/>
      <c r="O60" s="400"/>
      <c r="P60" s="400"/>
    </row>
    <row r="61" spans="1:16" x14ac:dyDescent="0.2">
      <c r="A61" s="400"/>
      <c r="B61" s="400"/>
      <c r="C61" s="1251"/>
      <c r="D61" s="1251"/>
      <c r="E61" s="1251"/>
      <c r="F61" s="2570"/>
      <c r="G61" s="2570"/>
      <c r="H61" s="2570"/>
      <c r="I61" s="2570"/>
      <c r="J61" s="2570"/>
      <c r="K61" s="1343"/>
      <c r="L61" s="400"/>
      <c r="M61" s="400"/>
      <c r="N61" s="400"/>
      <c r="O61" s="400"/>
      <c r="P61" s="400"/>
    </row>
    <row r="62" spans="1:16" x14ac:dyDescent="0.2">
      <c r="A62" s="400"/>
      <c r="B62" s="400"/>
      <c r="C62" s="1251"/>
      <c r="D62" s="1251"/>
      <c r="E62" s="1251"/>
      <c r="F62" s="2570"/>
      <c r="G62" s="2570"/>
      <c r="H62" s="2570"/>
      <c r="I62" s="2570"/>
      <c r="J62" s="2570"/>
      <c r="K62" s="1343"/>
      <c r="L62" s="400"/>
      <c r="M62" s="400"/>
      <c r="N62" s="400"/>
      <c r="O62" s="400"/>
      <c r="P62" s="400"/>
    </row>
    <row r="63" spans="1:16" x14ac:dyDescent="0.2">
      <c r="A63" s="400"/>
      <c r="B63" s="400"/>
      <c r="C63" s="1251"/>
      <c r="D63" s="1251"/>
      <c r="E63" s="1251"/>
      <c r="F63" s="2570"/>
      <c r="G63" s="2570"/>
      <c r="H63" s="2570"/>
      <c r="I63" s="2570"/>
      <c r="J63" s="2570"/>
      <c r="K63" s="1343"/>
      <c r="L63" s="400"/>
      <c r="M63" s="400"/>
      <c r="N63" s="400"/>
      <c r="O63" s="400"/>
      <c r="P63" s="400"/>
    </row>
    <row r="64" spans="1:16" x14ac:dyDescent="0.2">
      <c r="A64" s="400"/>
      <c r="B64" s="400"/>
      <c r="C64" s="400"/>
      <c r="D64" s="400"/>
      <c r="E64" s="400"/>
      <c r="F64" s="1343"/>
      <c r="G64" s="1343"/>
      <c r="H64" s="1343"/>
      <c r="I64" s="1343"/>
      <c r="J64" s="1343"/>
      <c r="K64" s="1343"/>
      <c r="L64" s="400"/>
      <c r="M64" s="400"/>
      <c r="N64" s="400"/>
      <c r="O64" s="400"/>
      <c r="P64" s="400"/>
    </row>
  </sheetData>
  <mergeCells count="40">
    <mergeCell ref="F34:G34"/>
    <mergeCell ref="H34:I34"/>
    <mergeCell ref="J34:K34"/>
    <mergeCell ref="H9:I9"/>
    <mergeCell ref="A1:K2"/>
    <mergeCell ref="A3:K3"/>
    <mergeCell ref="A4:K4"/>
    <mergeCell ref="H7:I7"/>
    <mergeCell ref="H8:I8"/>
    <mergeCell ref="F11:G11"/>
    <mergeCell ref="H11:I11"/>
    <mergeCell ref="J11:K11"/>
    <mergeCell ref="F12:G12"/>
    <mergeCell ref="H12:I12"/>
    <mergeCell ref="J12:K12"/>
    <mergeCell ref="H26:I26"/>
    <mergeCell ref="H15:I15"/>
    <mergeCell ref="H16:I16"/>
    <mergeCell ref="H17:I17"/>
    <mergeCell ref="H18:I18"/>
    <mergeCell ref="H19:I19"/>
    <mergeCell ref="H20:I20"/>
    <mergeCell ref="H21:I21"/>
    <mergeCell ref="H22:I22"/>
    <mergeCell ref="H23:I23"/>
    <mergeCell ref="H24:I24"/>
    <mergeCell ref="F33:G33"/>
    <mergeCell ref="H33:I33"/>
    <mergeCell ref="J33:K33"/>
    <mergeCell ref="H25:I25"/>
    <mergeCell ref="J31:K31"/>
    <mergeCell ref="F32:G32"/>
    <mergeCell ref="H32:I32"/>
    <mergeCell ref="J32:K32"/>
    <mergeCell ref="H27:I27"/>
    <mergeCell ref="H28:I28"/>
    <mergeCell ref="H29:I29"/>
    <mergeCell ref="H30:I30"/>
    <mergeCell ref="F31:G31"/>
    <mergeCell ref="H31:I31"/>
  </mergeCells>
  <pageMargins left="0.7" right="0.7" top="0.75" bottom="0.75" header="0.3" footer="0.3"/>
  <pageSetup scale="7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6"/>
  <sheetViews>
    <sheetView zoomScaleNormal="100" workbookViewId="0"/>
  </sheetViews>
  <sheetFormatPr defaultRowHeight="12.75" x14ac:dyDescent="0.2"/>
  <cols>
    <col min="1" max="1" width="19.42578125" customWidth="1"/>
    <col min="2" max="2" width="18.7109375" customWidth="1"/>
    <col min="3" max="3" width="20.5703125" customWidth="1"/>
    <col min="4" max="4" width="19.85546875" customWidth="1"/>
    <col min="5" max="5" width="21.28515625" customWidth="1"/>
    <col min="6" max="6" width="19.85546875" customWidth="1"/>
    <col min="7" max="7" width="19.28515625" customWidth="1"/>
    <col min="10" max="10" width="32.5703125" customWidth="1"/>
  </cols>
  <sheetData>
    <row r="1" spans="1:7" x14ac:dyDescent="0.2">
      <c r="A1" s="9"/>
      <c r="B1" s="10"/>
      <c r="C1" s="10"/>
      <c r="D1" s="10"/>
      <c r="E1" s="10"/>
      <c r="F1" s="10"/>
      <c r="G1" s="11"/>
    </row>
    <row r="2" spans="1:7" ht="23.25" x14ac:dyDescent="0.35">
      <c r="A2" s="726" t="s">
        <v>502</v>
      </c>
      <c r="B2" s="14"/>
      <c r="C2" s="14"/>
      <c r="D2" s="14"/>
      <c r="E2" s="14"/>
      <c r="F2" s="14"/>
      <c r="G2" s="15"/>
    </row>
    <row r="3" spans="1:7" ht="20.25" x14ac:dyDescent="0.3">
      <c r="A3" s="13" t="s">
        <v>1008</v>
      </c>
      <c r="B3" s="14"/>
      <c r="C3" s="14"/>
      <c r="D3" s="14"/>
      <c r="E3" s="14"/>
      <c r="F3" s="14"/>
      <c r="G3" s="15"/>
    </row>
    <row r="4" spans="1:7" ht="20.25" x14ac:dyDescent="0.3">
      <c r="A4" s="13" t="s">
        <v>88</v>
      </c>
      <c r="B4" s="14"/>
      <c r="C4" s="14"/>
      <c r="D4" s="14"/>
      <c r="E4" s="14"/>
      <c r="F4" s="14"/>
      <c r="G4" s="15"/>
    </row>
    <row r="5" spans="1:7" x14ac:dyDescent="0.2">
      <c r="A5" s="1377"/>
      <c r="B5" s="1378"/>
      <c r="C5" s="1378"/>
      <c r="D5" s="1378"/>
      <c r="E5" s="1378"/>
      <c r="F5" s="1378"/>
      <c r="G5" s="1379"/>
    </row>
    <row r="6" spans="1:7" x14ac:dyDescent="0.2">
      <c r="A6" s="21"/>
      <c r="B6" s="22"/>
      <c r="C6" s="23"/>
      <c r="D6" s="23"/>
      <c r="E6" s="23"/>
      <c r="F6" s="23"/>
      <c r="G6" s="24"/>
    </row>
    <row r="7" spans="1:7" x14ac:dyDescent="0.2">
      <c r="A7" s="2259" t="s">
        <v>382</v>
      </c>
      <c r="B7" s="2252" t="s">
        <v>111</v>
      </c>
      <c r="C7" s="2253" t="s">
        <v>503</v>
      </c>
      <c r="D7" s="2253" t="s">
        <v>504</v>
      </c>
      <c r="E7" s="2253" t="s">
        <v>505</v>
      </c>
      <c r="F7" s="2253" t="s">
        <v>506</v>
      </c>
      <c r="G7" s="29" t="s">
        <v>507</v>
      </c>
    </row>
    <row r="8" spans="1:7" x14ac:dyDescent="0.2">
      <c r="A8" s="1380" t="s">
        <v>384</v>
      </c>
      <c r="B8" s="1381" t="s">
        <v>102</v>
      </c>
      <c r="C8" s="1382" t="s">
        <v>102</v>
      </c>
      <c r="D8" s="2253" t="s">
        <v>508</v>
      </c>
      <c r="E8" s="1382" t="s">
        <v>102</v>
      </c>
      <c r="F8" s="1382" t="s">
        <v>102</v>
      </c>
      <c r="G8" s="29" t="s">
        <v>509</v>
      </c>
    </row>
    <row r="9" spans="1:7" x14ac:dyDescent="0.2">
      <c r="A9" s="1383"/>
      <c r="B9" s="35"/>
      <c r="C9" s="1384"/>
      <c r="D9" s="1385"/>
      <c r="E9" s="1384"/>
      <c r="F9" s="1384"/>
      <c r="G9" s="1386"/>
    </row>
    <row r="10" spans="1:7" x14ac:dyDescent="0.2">
      <c r="A10" s="1280"/>
      <c r="B10" s="1387"/>
      <c r="C10" s="1285"/>
      <c r="D10" s="205"/>
      <c r="E10" s="1285"/>
      <c r="F10" s="1285"/>
      <c r="G10" s="1388"/>
    </row>
    <row r="11" spans="1:7" x14ac:dyDescent="0.2">
      <c r="A11" s="44">
        <v>1980</v>
      </c>
      <c r="B11" s="1389">
        <v>259810</v>
      </c>
      <c r="C11" s="1389">
        <v>212072</v>
      </c>
      <c r="D11" s="1390">
        <v>1.2265776590169817</v>
      </c>
      <c r="E11" s="1389">
        <v>20156</v>
      </c>
      <c r="F11" s="1389">
        <v>67894</v>
      </c>
      <c r="G11" s="1391">
        <v>8.5000000000000006E-2</v>
      </c>
    </row>
    <row r="12" spans="1:7" x14ac:dyDescent="0.2">
      <c r="A12" s="44"/>
      <c r="B12" s="1392"/>
      <c r="C12" s="1392"/>
      <c r="D12" s="1390"/>
      <c r="E12" s="1392"/>
      <c r="F12" s="1392"/>
      <c r="G12" s="1391"/>
    </row>
    <row r="13" spans="1:7" x14ac:dyDescent="0.2">
      <c r="A13" s="44">
        <v>1985</v>
      </c>
      <c r="B13" s="1392">
        <v>500673</v>
      </c>
      <c r="C13" s="1392">
        <v>308617</v>
      </c>
      <c r="D13" s="1390">
        <v>1.6223117974706514</v>
      </c>
      <c r="E13" s="1392">
        <v>11182</v>
      </c>
      <c r="F13" s="1392">
        <v>203238</v>
      </c>
      <c r="G13" s="1391">
        <v>9.7500000000000003E-2</v>
      </c>
    </row>
    <row r="14" spans="1:7" x14ac:dyDescent="0.2">
      <c r="A14" s="44"/>
      <c r="B14" s="1392"/>
      <c r="C14" s="1392"/>
      <c r="D14" s="1390"/>
      <c r="E14" s="1392"/>
      <c r="F14" s="1392"/>
      <c r="G14" s="1391"/>
    </row>
    <row r="15" spans="1:7" x14ac:dyDescent="0.2">
      <c r="A15" s="44">
        <v>1990</v>
      </c>
      <c r="B15" s="1392">
        <v>837131</v>
      </c>
      <c r="C15" s="1392">
        <v>604047</v>
      </c>
      <c r="D15" s="1390">
        <v>1.3858706358942268</v>
      </c>
      <c r="E15" s="1392">
        <v>35689</v>
      </c>
      <c r="F15" s="1392">
        <v>268773</v>
      </c>
      <c r="G15" s="1391">
        <v>7.2499999999999995E-2</v>
      </c>
    </row>
    <row r="16" spans="1:7" x14ac:dyDescent="0.2">
      <c r="A16" s="44">
        <v>1991</v>
      </c>
      <c r="B16" s="1392">
        <v>848251</v>
      </c>
      <c r="C16" s="1392">
        <v>687896</v>
      </c>
      <c r="D16" s="1390">
        <v>1.2331093653691838</v>
      </c>
      <c r="E16" s="1392">
        <v>34485</v>
      </c>
      <c r="F16" s="1392">
        <v>194840</v>
      </c>
      <c r="G16" s="1391">
        <v>7.2499999999999995E-2</v>
      </c>
    </row>
    <row r="17" spans="1:14" x14ac:dyDescent="0.2">
      <c r="A17" s="44">
        <v>1992</v>
      </c>
      <c r="B17" s="1392">
        <v>915722</v>
      </c>
      <c r="C17" s="1392">
        <v>771421</v>
      </c>
      <c r="D17" s="1390">
        <v>1.1870586877982321</v>
      </c>
      <c r="E17" s="1392">
        <v>47528</v>
      </c>
      <c r="F17" s="1392">
        <v>191829</v>
      </c>
      <c r="G17" s="1391">
        <v>6.25E-2</v>
      </c>
    </row>
    <row r="18" spans="1:14" x14ac:dyDescent="0.2">
      <c r="A18" s="44">
        <v>1993</v>
      </c>
      <c r="B18" s="1392">
        <v>951972</v>
      </c>
      <c r="C18" s="1392">
        <v>844803</v>
      </c>
      <c r="D18" s="1390">
        <v>1.1268567938324083</v>
      </c>
      <c r="E18" s="1392">
        <v>59622</v>
      </c>
      <c r="F18" s="1392">
        <v>166791</v>
      </c>
      <c r="G18" s="1391">
        <v>6.4000000000000001E-2</v>
      </c>
    </row>
    <row r="19" spans="1:14" x14ac:dyDescent="0.2">
      <c r="A19" s="44">
        <v>1994</v>
      </c>
      <c r="B19" s="1392">
        <v>1001128.54</v>
      </c>
      <c r="C19" s="1392">
        <v>936698.39</v>
      </c>
      <c r="D19" s="1390">
        <v>1.0687843074012331</v>
      </c>
      <c r="E19" s="1392">
        <v>75569.45</v>
      </c>
      <c r="F19" s="1392">
        <v>139999.6</v>
      </c>
      <c r="G19" s="1391">
        <v>5.6500000000000002E-2</v>
      </c>
    </row>
    <row r="20" spans="1:14" x14ac:dyDescent="0.2">
      <c r="A20" s="44">
        <v>1995</v>
      </c>
      <c r="B20" s="1392">
        <v>1032502.72</v>
      </c>
      <c r="C20" s="1392">
        <v>887730.27</v>
      </c>
      <c r="D20" s="1390">
        <v>1.1630815743164868</v>
      </c>
      <c r="E20" s="1392">
        <v>37277.910000000003</v>
      </c>
      <c r="F20" s="1392">
        <v>182050.35</v>
      </c>
      <c r="G20" s="1391">
        <v>7.1499999999999994E-2</v>
      </c>
    </row>
    <row r="21" spans="1:14" x14ac:dyDescent="0.2">
      <c r="A21" s="44">
        <v>1996</v>
      </c>
      <c r="B21" s="1392">
        <v>1198220.76</v>
      </c>
      <c r="C21" s="1392">
        <v>1134193.8899999999</v>
      </c>
      <c r="D21" s="1390">
        <v>1.0564514326558399</v>
      </c>
      <c r="E21" s="1392">
        <v>83070.77</v>
      </c>
      <c r="F21" s="1392">
        <v>147097.64000000001</v>
      </c>
      <c r="G21" s="1391">
        <v>5.2999999999999999E-2</v>
      </c>
    </row>
    <row r="22" spans="1:14" x14ac:dyDescent="0.2">
      <c r="A22" s="44">
        <v>1997</v>
      </c>
      <c r="B22" s="1392">
        <v>1368188</v>
      </c>
      <c r="C22" s="1392">
        <v>1192222</v>
      </c>
      <c r="D22" s="1390">
        <v>1.1499999999999999</v>
      </c>
      <c r="E22" s="1392">
        <v>47906</v>
      </c>
      <c r="F22" s="1392">
        <v>223871</v>
      </c>
      <c r="G22" s="1391">
        <v>5.8000000000000003E-2</v>
      </c>
    </row>
    <row r="23" spans="1:14" x14ac:dyDescent="0.2">
      <c r="A23" s="44">
        <v>1998</v>
      </c>
      <c r="B23" s="1392">
        <v>1491487.71</v>
      </c>
      <c r="C23" s="1392">
        <v>1284724.57</v>
      </c>
      <c r="D23" s="1390">
        <v>1.160939663510911</v>
      </c>
      <c r="E23" s="1392">
        <v>49242</v>
      </c>
      <c r="F23" s="1392">
        <v>256005</v>
      </c>
      <c r="G23" s="1391">
        <v>5.3999999999999999E-2</v>
      </c>
    </row>
    <row r="24" spans="1:14" x14ac:dyDescent="0.2">
      <c r="A24" s="44">
        <v>1999</v>
      </c>
      <c r="B24" s="1392">
        <v>1692755.15</v>
      </c>
      <c r="C24" s="1392">
        <v>1455468.63</v>
      </c>
      <c r="D24" s="1390">
        <v>1.163031009469438</v>
      </c>
      <c r="E24" s="1392">
        <v>54237.35</v>
      </c>
      <c r="F24" s="1392">
        <v>291523.88</v>
      </c>
      <c r="G24" s="1391">
        <v>5.2999999999999999E-2</v>
      </c>
    </row>
    <row r="25" spans="1:14" x14ac:dyDescent="0.2">
      <c r="A25" s="44">
        <v>2000</v>
      </c>
      <c r="B25" s="1392">
        <v>1836184.15</v>
      </c>
      <c r="C25" s="1392">
        <v>1271347.05</v>
      </c>
      <c r="D25" s="1390">
        <v>1.4442823853644053</v>
      </c>
      <c r="E25" s="1392">
        <v>6565.7</v>
      </c>
      <c r="F25" s="1392">
        <v>571402.81000000006</v>
      </c>
      <c r="G25" s="1391">
        <v>7.0000000000000007E-2</v>
      </c>
    </row>
    <row r="26" spans="1:14" x14ac:dyDescent="0.2">
      <c r="A26" s="44">
        <v>2001</v>
      </c>
      <c r="B26" s="1392">
        <v>1714533.56</v>
      </c>
      <c r="C26" s="1392">
        <v>1374415.87</v>
      </c>
      <c r="D26" s="1390">
        <v>1.2474634478718585</v>
      </c>
      <c r="E26" s="1392">
        <v>38564.21</v>
      </c>
      <c r="F26" s="1392">
        <v>378681.91</v>
      </c>
      <c r="G26" s="1391">
        <v>6.4000000000000001E-2</v>
      </c>
    </row>
    <row r="27" spans="1:14" x14ac:dyDescent="0.2">
      <c r="A27" s="44">
        <v>2002</v>
      </c>
      <c r="B27" s="1392">
        <v>1444776.6</v>
      </c>
      <c r="C27" s="1392">
        <v>1435557.78</v>
      </c>
      <c r="D27" s="1390">
        <v>1.0064217686870118</v>
      </c>
      <c r="E27" s="1392">
        <v>142573</v>
      </c>
      <c r="F27" s="1392">
        <v>151792.99</v>
      </c>
      <c r="G27" s="1391">
        <v>5.7000000000000002E-2</v>
      </c>
    </row>
    <row r="28" spans="1:14" x14ac:dyDescent="0.2">
      <c r="A28" s="44">
        <v>2003</v>
      </c>
      <c r="B28" s="1392">
        <v>1372489.89</v>
      </c>
      <c r="C28" s="1392">
        <v>1620607.03</v>
      </c>
      <c r="D28" s="1390">
        <v>0.84689864019656869</v>
      </c>
      <c r="E28" s="1392">
        <v>298996.2</v>
      </c>
      <c r="F28" s="1392">
        <v>50878.98</v>
      </c>
      <c r="G28" s="1391">
        <v>0.05</v>
      </c>
      <c r="H28" s="241"/>
      <c r="I28" s="241"/>
      <c r="J28" s="2564"/>
      <c r="K28" s="241"/>
      <c r="L28" s="241"/>
      <c r="M28" s="241"/>
      <c r="N28" s="241"/>
    </row>
    <row r="29" spans="1:14" x14ac:dyDescent="0.2">
      <c r="A29" s="44">
        <v>2004</v>
      </c>
      <c r="B29" s="1392">
        <v>1590057</v>
      </c>
      <c r="C29" s="1392">
        <v>1860514</v>
      </c>
      <c r="D29" s="1390">
        <v>0.85465518973846988</v>
      </c>
      <c r="E29" s="1392">
        <v>321831</v>
      </c>
      <c r="F29" s="1392">
        <v>51373</v>
      </c>
      <c r="G29" s="1391">
        <v>0.04</v>
      </c>
      <c r="H29" s="241"/>
      <c r="I29" s="241"/>
      <c r="J29" s="241"/>
      <c r="K29" s="241"/>
      <c r="L29" s="241"/>
      <c r="M29" s="241"/>
      <c r="N29" s="241"/>
    </row>
    <row r="30" spans="1:14" x14ac:dyDescent="0.2">
      <c r="A30" s="44">
        <v>2005</v>
      </c>
      <c r="B30" s="1392">
        <v>1728856</v>
      </c>
      <c r="C30" s="1392">
        <v>1946593</v>
      </c>
      <c r="D30" s="1390">
        <v>0.88814456848452661</v>
      </c>
      <c r="E30" s="1392">
        <v>282953</v>
      </c>
      <c r="F30" s="1392">
        <v>65215</v>
      </c>
      <c r="G30" s="1391">
        <v>3.9E-2</v>
      </c>
      <c r="H30" s="241"/>
      <c r="I30" s="241"/>
      <c r="J30" s="241"/>
      <c r="K30" s="241"/>
      <c r="L30" s="241"/>
      <c r="M30" s="241"/>
      <c r="N30" s="241"/>
    </row>
    <row r="31" spans="1:14" x14ac:dyDescent="0.2">
      <c r="A31" s="44">
        <v>2006</v>
      </c>
      <c r="B31" s="1392">
        <v>1840181.46</v>
      </c>
      <c r="C31" s="1392">
        <v>1910562.76</v>
      </c>
      <c r="D31" s="1390">
        <f t="shared" ref="D31:D36" si="0">B31/C31</f>
        <v>0.96316200573280297</v>
      </c>
      <c r="E31" s="1392">
        <v>185883.1</v>
      </c>
      <c r="F31" s="1392">
        <v>115501.8</v>
      </c>
      <c r="G31" s="1391">
        <v>4.4999999999999998E-2</v>
      </c>
      <c r="H31" s="241"/>
      <c r="I31" s="241"/>
      <c r="J31" s="241"/>
      <c r="K31" s="241"/>
      <c r="L31" s="241"/>
      <c r="M31" s="241"/>
      <c r="N31" s="241"/>
    </row>
    <row r="32" spans="1:14" x14ac:dyDescent="0.2">
      <c r="A32" s="55">
        <v>2007</v>
      </c>
      <c r="B32" s="1393">
        <v>2071159.89</v>
      </c>
      <c r="C32" s="1392">
        <v>1864957.95</v>
      </c>
      <c r="D32" s="1390">
        <f t="shared" si="0"/>
        <v>1.1105665358299366</v>
      </c>
      <c r="E32" s="1392">
        <v>116163.29</v>
      </c>
      <c r="F32" s="1392">
        <v>251844.28</v>
      </c>
      <c r="G32" s="1391">
        <v>4.99E-2</v>
      </c>
      <c r="H32" s="241"/>
      <c r="I32" s="3"/>
      <c r="J32" s="3"/>
      <c r="K32" s="3"/>
      <c r="L32" s="3"/>
      <c r="M32" s="3"/>
      <c r="N32" s="241"/>
    </row>
    <row r="33" spans="1:14" x14ac:dyDescent="0.2">
      <c r="A33" s="55">
        <v>2008</v>
      </c>
      <c r="B33" s="1393">
        <v>2035275.33</v>
      </c>
      <c r="C33" s="1392">
        <v>1889056.7</v>
      </c>
      <c r="D33" s="1390">
        <f t="shared" si="0"/>
        <v>1.0774029863688053</v>
      </c>
      <c r="E33" s="1392">
        <v>84931.63</v>
      </c>
      <c r="F33" s="1392">
        <v>231150.35</v>
      </c>
      <c r="G33" s="1391">
        <v>5.3699999999999998E-2</v>
      </c>
      <c r="H33" s="241"/>
      <c r="I33" s="3"/>
      <c r="J33" s="3"/>
      <c r="K33" s="3"/>
      <c r="L33" s="3"/>
      <c r="M33" s="3"/>
      <c r="N33" s="241"/>
    </row>
    <row r="34" spans="1:14" x14ac:dyDescent="0.2">
      <c r="A34" s="55">
        <v>2009</v>
      </c>
      <c r="B34" s="1393">
        <v>1561308.08</v>
      </c>
      <c r="C34" s="1392">
        <v>1945001.13</v>
      </c>
      <c r="D34" s="1390">
        <f t="shared" si="0"/>
        <v>0.80272862360753494</v>
      </c>
      <c r="E34" s="1392">
        <v>414302.58</v>
      </c>
      <c r="F34" s="1392">
        <v>30609.53</v>
      </c>
      <c r="G34" s="1391">
        <v>5.3800000000000001E-2</v>
      </c>
      <c r="H34" s="241"/>
      <c r="I34" s="2572" t="s">
        <v>86</v>
      </c>
      <c r="J34" s="2572" t="s">
        <v>86</v>
      </c>
      <c r="K34" s="2572" t="s">
        <v>86</v>
      </c>
      <c r="L34" s="3"/>
      <c r="M34" s="3"/>
      <c r="N34" s="241"/>
    </row>
    <row r="35" spans="1:14" s="2485" customFormat="1" x14ac:dyDescent="0.2">
      <c r="A35" s="55">
        <v>2010</v>
      </c>
      <c r="B35" s="1393">
        <v>1784273.45</v>
      </c>
      <c r="C35" s="1392">
        <v>2204590.98</v>
      </c>
      <c r="D35" s="1390">
        <f t="shared" si="0"/>
        <v>0.80934443903059061</v>
      </c>
      <c r="E35" s="1392">
        <v>448954.1</v>
      </c>
      <c r="F35" s="1392">
        <v>28636.57</v>
      </c>
      <c r="G35" s="1391">
        <v>4.5199999999999997E-2</v>
      </c>
      <c r="H35" s="241"/>
      <c r="I35" s="2572" t="s">
        <v>86</v>
      </c>
      <c r="J35" s="2572" t="s">
        <v>86</v>
      </c>
      <c r="K35" s="2572" t="s">
        <v>86</v>
      </c>
      <c r="L35" s="3"/>
      <c r="M35" s="3"/>
      <c r="N35" s="241"/>
    </row>
    <row r="36" spans="1:14" ht="13.5" thickBot="1" x14ac:dyDescent="0.25">
      <c r="A36" s="1394">
        <v>2011</v>
      </c>
      <c r="B36" s="1395">
        <v>2019906.31</v>
      </c>
      <c r="C36" s="1396">
        <v>2377261.91</v>
      </c>
      <c r="D36" s="2260">
        <f t="shared" si="0"/>
        <v>0.84967764868617268</v>
      </c>
      <c r="E36" s="1396">
        <v>396345.61</v>
      </c>
      <c r="F36" s="1396">
        <v>38990.01</v>
      </c>
      <c r="G36" s="2286">
        <v>4.2599999999999999E-2</v>
      </c>
      <c r="H36" s="241"/>
      <c r="I36" s="2572" t="s">
        <v>86</v>
      </c>
      <c r="J36" s="2572" t="s">
        <v>86</v>
      </c>
      <c r="K36" s="2572" t="s">
        <v>86</v>
      </c>
      <c r="L36" s="3"/>
      <c r="M36" s="3"/>
      <c r="N36" s="241"/>
    </row>
    <row r="37" spans="1:14" x14ac:dyDescent="0.2">
      <c r="A37" s="157"/>
      <c r="B37" s="64"/>
      <c r="C37" s="64"/>
      <c r="D37" s="64"/>
      <c r="E37" s="64"/>
      <c r="F37" s="64"/>
      <c r="G37" s="160"/>
      <c r="H37" s="241"/>
      <c r="I37" s="3"/>
      <c r="J37" s="3"/>
      <c r="K37" s="3"/>
      <c r="L37" s="3"/>
      <c r="M37" s="3"/>
      <c r="N37" s="241"/>
    </row>
    <row r="38" spans="1:14" x14ac:dyDescent="0.2">
      <c r="A38" s="307" t="s">
        <v>899</v>
      </c>
      <c r="B38" s="1311"/>
      <c r="C38" s="1311"/>
      <c r="D38" s="1311"/>
      <c r="E38" s="1311"/>
      <c r="F38" s="1311"/>
      <c r="G38" s="1311"/>
      <c r="H38" s="241"/>
      <c r="I38" s="3"/>
      <c r="J38" s="3"/>
      <c r="K38" s="3"/>
      <c r="L38" s="3"/>
      <c r="M38" s="3"/>
      <c r="N38" s="241"/>
    </row>
    <row r="39" spans="1:14" x14ac:dyDescent="0.2">
      <c r="A39" s="307" t="s">
        <v>957</v>
      </c>
      <c r="B39" s="1311"/>
      <c r="C39" s="1311"/>
      <c r="D39" s="1311"/>
      <c r="E39" s="1311"/>
      <c r="F39" s="1311"/>
      <c r="G39" s="1311"/>
      <c r="H39" s="241"/>
      <c r="I39" s="241"/>
      <c r="J39" s="241"/>
      <c r="K39" s="241"/>
      <c r="L39" s="241"/>
      <c r="M39" s="241"/>
      <c r="N39" s="241"/>
    </row>
    <row r="40" spans="1:14" x14ac:dyDescent="0.2">
      <c r="A40" s="1397" t="s">
        <v>104</v>
      </c>
      <c r="B40" s="63"/>
      <c r="C40" s="64"/>
      <c r="D40" s="64"/>
      <c r="E40" s="64"/>
      <c r="F40" s="1399"/>
      <c r="G40" s="165"/>
      <c r="H40" s="241"/>
      <c r="I40" s="241"/>
      <c r="J40" s="241"/>
      <c r="K40" s="241"/>
      <c r="L40" s="241"/>
      <c r="M40" s="241"/>
      <c r="N40" s="241"/>
    </row>
    <row r="41" spans="1:14" x14ac:dyDescent="0.2">
      <c r="A41" s="1397" t="s">
        <v>510</v>
      </c>
      <c r="B41" s="1398"/>
      <c r="C41" s="1398"/>
      <c r="D41" s="1398"/>
      <c r="E41" s="1398"/>
      <c r="F41" s="1399"/>
      <c r="G41" s="1398"/>
    </row>
    <row r="42" spans="1:14" x14ac:dyDescent="0.2">
      <c r="A42" s="1397" t="s">
        <v>860</v>
      </c>
      <c r="B42" s="12"/>
      <c r="C42" s="12"/>
      <c r="D42" s="1400"/>
      <c r="E42" s="12"/>
      <c r="F42" s="12"/>
      <c r="G42" s="12"/>
    </row>
    <row r="43" spans="1:14" x14ac:dyDescent="0.2">
      <c r="A43" s="1397" t="s">
        <v>859</v>
      </c>
      <c r="B43" s="12"/>
      <c r="C43" s="12"/>
      <c r="D43" s="1400"/>
      <c r="E43" s="12"/>
      <c r="F43" s="12"/>
      <c r="G43" s="12"/>
    </row>
    <row r="44" spans="1:14" ht="18" x14ac:dyDescent="0.25">
      <c r="A44" s="12"/>
      <c r="B44" s="1401"/>
      <c r="C44" s="1401"/>
      <c r="D44" s="12" t="s">
        <v>86</v>
      </c>
      <c r="E44" s="589"/>
      <c r="F44" s="589"/>
      <c r="G44" s="12"/>
    </row>
    <row r="45" spans="1:14" s="12" customFormat="1" x14ac:dyDescent="0.2">
      <c r="B45" s="64"/>
      <c r="C45" s="64"/>
      <c r="D45" s="160"/>
      <c r="E45" s="165"/>
      <c r="F45" s="160"/>
    </row>
    <row r="46" spans="1:14" s="12" customFormat="1" x14ac:dyDescent="0.2">
      <c r="B46" s="64"/>
      <c r="C46" s="64"/>
      <c r="D46" s="160"/>
      <c r="E46" s="165"/>
      <c r="F46" s="160"/>
    </row>
  </sheetData>
  <pageMargins left="0.7" right="0.7" top="0.75" bottom="0.75" header="0.3" footer="0.3"/>
  <pageSetup scale="84"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9"/>
  <sheetViews>
    <sheetView workbookViewId="0"/>
  </sheetViews>
  <sheetFormatPr defaultRowHeight="12.75" x14ac:dyDescent="0.2"/>
  <cols>
    <col min="1" max="1" width="25.85546875" style="12" customWidth="1"/>
    <col min="2" max="2" width="21.85546875" style="12" customWidth="1"/>
    <col min="3" max="3" width="21.7109375" style="12" customWidth="1"/>
    <col min="4" max="4" width="23.140625" style="12" customWidth="1"/>
    <col min="5" max="5" width="25.5703125" style="16" customWidth="1"/>
    <col min="6" max="6" width="21.28515625" style="400" customWidth="1"/>
    <col min="7" max="8" width="9.140625" style="400"/>
    <col min="9" max="16384" width="9.140625" style="12"/>
  </cols>
  <sheetData>
    <row r="1" spans="1:8" x14ac:dyDescent="0.2">
      <c r="A1" s="9"/>
      <c r="B1" s="10"/>
      <c r="C1" s="10"/>
      <c r="D1" s="10"/>
      <c r="E1" s="10"/>
      <c r="F1" s="594"/>
    </row>
    <row r="2" spans="1:8" s="16" customFormat="1" ht="23.25" x14ac:dyDescent="0.35">
      <c r="A2" s="726" t="s">
        <v>511</v>
      </c>
      <c r="B2" s="14"/>
      <c r="C2" s="14"/>
      <c r="D2" s="14"/>
      <c r="E2" s="14"/>
      <c r="F2" s="596"/>
      <c r="G2" s="540"/>
      <c r="H2" s="540"/>
    </row>
    <row r="3" spans="1:8" ht="20.25" x14ac:dyDescent="0.3">
      <c r="A3" s="13" t="s">
        <v>1007</v>
      </c>
      <c r="B3" s="14"/>
      <c r="C3" s="14"/>
      <c r="D3" s="14"/>
      <c r="E3" s="14"/>
      <c r="F3" s="596"/>
      <c r="G3" s="12"/>
      <c r="H3" s="12"/>
    </row>
    <row r="4" spans="1:8" ht="20.25" x14ac:dyDescent="0.3">
      <c r="A4" s="13" t="s">
        <v>88</v>
      </c>
      <c r="B4" s="14"/>
      <c r="C4" s="14"/>
      <c r="D4" s="14"/>
      <c r="E4" s="14"/>
      <c r="F4" s="596"/>
      <c r="G4" s="12"/>
      <c r="H4" s="12"/>
    </row>
    <row r="5" spans="1:8" x14ac:dyDescent="0.2">
      <c r="A5" s="171"/>
      <c r="B5" s="173"/>
      <c r="C5" s="173"/>
      <c r="D5" s="173"/>
      <c r="E5" s="173"/>
      <c r="F5" s="1402"/>
    </row>
    <row r="6" spans="1:8" x14ac:dyDescent="0.2">
      <c r="A6" s="175"/>
      <c r="B6" s="1403"/>
      <c r="C6" s="1404"/>
      <c r="D6" s="1404"/>
      <c r="E6" s="1404"/>
      <c r="F6" s="942"/>
    </row>
    <row r="7" spans="1:8" x14ac:dyDescent="0.2">
      <c r="A7" s="2255" t="s">
        <v>382</v>
      </c>
      <c r="B7" s="623"/>
      <c r="C7" s="624"/>
      <c r="D7" s="624"/>
      <c r="E7" s="1405" t="s">
        <v>512</v>
      </c>
      <c r="F7" s="1406" t="s">
        <v>507</v>
      </c>
    </row>
    <row r="8" spans="1:8" x14ac:dyDescent="0.2">
      <c r="A8" s="2255" t="s">
        <v>384</v>
      </c>
      <c r="B8" s="554" t="s">
        <v>111</v>
      </c>
      <c r="C8" s="265" t="s">
        <v>503</v>
      </c>
      <c r="D8" s="265" t="s">
        <v>505</v>
      </c>
      <c r="E8" s="472" t="s">
        <v>508</v>
      </c>
      <c r="F8" s="1407" t="s">
        <v>509</v>
      </c>
    </row>
    <row r="9" spans="1:8" x14ac:dyDescent="0.2">
      <c r="A9" s="2255"/>
      <c r="B9" s="1408" t="s">
        <v>102</v>
      </c>
      <c r="C9" s="1409" t="s">
        <v>102</v>
      </c>
      <c r="D9" s="1410" t="s">
        <v>102</v>
      </c>
      <c r="E9" s="2251"/>
      <c r="F9" s="1407"/>
    </row>
    <row r="10" spans="1:8" x14ac:dyDescent="0.2">
      <c r="A10" s="193"/>
      <c r="B10" s="838"/>
      <c r="C10" s="130"/>
      <c r="D10" s="130"/>
      <c r="E10" s="130"/>
      <c r="F10" s="1411"/>
    </row>
    <row r="11" spans="1:8" x14ac:dyDescent="0.2">
      <c r="A11" s="1412"/>
      <c r="B11" s="1413"/>
      <c r="C11" s="135"/>
      <c r="D11" s="205"/>
      <c r="E11" s="205"/>
      <c r="F11" s="1414"/>
    </row>
    <row r="12" spans="1:8" s="43" customFormat="1" x14ac:dyDescent="0.2">
      <c r="A12" s="44">
        <v>1980</v>
      </c>
      <c r="B12" s="1415">
        <v>53840</v>
      </c>
      <c r="C12" s="1416">
        <v>73996</v>
      </c>
      <c r="D12" s="1416">
        <v>20156</v>
      </c>
      <c r="E12" s="2261">
        <v>0.7276068976701443</v>
      </c>
      <c r="F12" s="2262">
        <v>8.5000000000000006E-2</v>
      </c>
      <c r="G12" s="837"/>
      <c r="H12" s="837"/>
    </row>
    <row r="13" spans="1:8" s="43" customFormat="1" x14ac:dyDescent="0.2">
      <c r="A13" s="44"/>
      <c r="B13" s="1418"/>
      <c r="C13" s="1418"/>
      <c r="D13" s="1418"/>
      <c r="E13" s="1417"/>
      <c r="F13" s="2262"/>
      <c r="G13" s="837"/>
      <c r="H13" s="837"/>
    </row>
    <row r="14" spans="1:8" s="43" customFormat="1" x14ac:dyDescent="0.2">
      <c r="A14" s="44">
        <v>1985</v>
      </c>
      <c r="B14" s="1418">
        <v>28722</v>
      </c>
      <c r="C14" s="1418">
        <v>39904</v>
      </c>
      <c r="D14" s="1418">
        <v>11182</v>
      </c>
      <c r="E14" s="2261">
        <f>+B14/C14</f>
        <v>0.71977746591820368</v>
      </c>
      <c r="F14" s="2262">
        <v>9.7500000000000003E-2</v>
      </c>
      <c r="G14" s="837"/>
      <c r="H14" s="837"/>
    </row>
    <row r="15" spans="1:8" s="43" customFormat="1" x14ac:dyDescent="0.2">
      <c r="A15" s="44"/>
      <c r="B15" s="1418"/>
      <c r="C15" s="1418"/>
      <c r="D15" s="1418"/>
      <c r="E15" s="2261" t="s">
        <v>86</v>
      </c>
      <c r="F15" s="2262"/>
      <c r="G15" s="837"/>
      <c r="H15" s="837"/>
    </row>
    <row r="16" spans="1:8" s="43" customFormat="1" x14ac:dyDescent="0.2">
      <c r="A16" s="44">
        <v>1990</v>
      </c>
      <c r="B16" s="1418">
        <v>95068</v>
      </c>
      <c r="C16" s="1418">
        <v>130758</v>
      </c>
      <c r="D16" s="1418">
        <v>35689</v>
      </c>
      <c r="E16" s="2261">
        <f t="shared" ref="E16:E37" si="0">+B16/C16</f>
        <v>0.72705302926016002</v>
      </c>
      <c r="F16" s="2262">
        <v>7.2499999999999995E-2</v>
      </c>
      <c r="G16" s="837"/>
      <c r="H16" s="837"/>
    </row>
    <row r="17" spans="1:8" s="43" customFormat="1" x14ac:dyDescent="0.2">
      <c r="A17" s="44">
        <v>1991</v>
      </c>
      <c r="B17" s="1418">
        <v>147301</v>
      </c>
      <c r="C17" s="1418">
        <v>181786</v>
      </c>
      <c r="D17" s="1418">
        <v>34485</v>
      </c>
      <c r="E17" s="2261">
        <f t="shared" si="0"/>
        <v>0.8102989229093549</v>
      </c>
      <c r="F17" s="2262">
        <v>7.2499999999999995E-2</v>
      </c>
      <c r="G17" s="837"/>
      <c r="H17" s="837"/>
    </row>
    <row r="18" spans="1:8" s="43" customFormat="1" x14ac:dyDescent="0.2">
      <c r="A18" s="44">
        <v>1992</v>
      </c>
      <c r="B18" s="1418">
        <v>172372</v>
      </c>
      <c r="C18" s="1418">
        <v>219900</v>
      </c>
      <c r="D18" s="1418">
        <v>47528</v>
      </c>
      <c r="E18" s="2261">
        <f t="shared" si="0"/>
        <v>0.78386539336061845</v>
      </c>
      <c r="F18" s="2262">
        <v>6.25E-2</v>
      </c>
      <c r="G18" s="837"/>
      <c r="H18" s="837"/>
    </row>
    <row r="19" spans="1:8" s="43" customFormat="1" x14ac:dyDescent="0.2">
      <c r="A19" s="44">
        <v>1993</v>
      </c>
      <c r="B19" s="1418">
        <v>215695</v>
      </c>
      <c r="C19" s="1418">
        <v>275317</v>
      </c>
      <c r="D19" s="1418">
        <v>59622</v>
      </c>
      <c r="E19" s="2261">
        <f t="shared" si="0"/>
        <v>0.78344235917142779</v>
      </c>
      <c r="F19" s="2262">
        <v>6.4000000000000001E-2</v>
      </c>
      <c r="G19" s="837"/>
      <c r="H19" s="837"/>
    </row>
    <row r="20" spans="1:8" s="43" customFormat="1" x14ac:dyDescent="0.2">
      <c r="A20" s="44">
        <v>1994</v>
      </c>
      <c r="B20" s="1418">
        <v>308515.67</v>
      </c>
      <c r="C20" s="1418">
        <v>384085.12</v>
      </c>
      <c r="D20" s="1418">
        <v>75569.45</v>
      </c>
      <c r="E20" s="2261">
        <f t="shared" si="0"/>
        <v>0.80324817061384723</v>
      </c>
      <c r="F20" s="2262">
        <v>5.6500000000000002E-2</v>
      </c>
      <c r="G20" s="837"/>
      <c r="H20" s="837"/>
    </row>
    <row r="21" spans="1:8" s="43" customFormat="1" x14ac:dyDescent="0.2">
      <c r="A21" s="44">
        <v>1995</v>
      </c>
      <c r="B21" s="1418">
        <v>218493.32</v>
      </c>
      <c r="C21" s="1418">
        <v>255771.23</v>
      </c>
      <c r="D21" s="1418">
        <v>37277.910000000003</v>
      </c>
      <c r="E21" s="2261">
        <f t="shared" si="0"/>
        <v>0.85425291968920825</v>
      </c>
      <c r="F21" s="2262">
        <v>7.1499999999999994E-2</v>
      </c>
      <c r="G21" s="837"/>
      <c r="H21" s="837"/>
    </row>
    <row r="22" spans="1:8" s="43" customFormat="1" x14ac:dyDescent="0.2">
      <c r="A22" s="44">
        <v>1996</v>
      </c>
      <c r="B22" s="1418">
        <v>493597.16</v>
      </c>
      <c r="C22" s="1418">
        <v>576667.93000000005</v>
      </c>
      <c r="D22" s="1418">
        <v>83070.770000000077</v>
      </c>
      <c r="E22" s="2261">
        <f t="shared" si="0"/>
        <v>0.8559469572029087</v>
      </c>
      <c r="F22" s="2262">
        <v>5.2999999999999999E-2</v>
      </c>
      <c r="G22" s="837"/>
      <c r="H22" s="837"/>
    </row>
    <row r="23" spans="1:8" s="43" customFormat="1" x14ac:dyDescent="0.2">
      <c r="A23" s="44">
        <v>1997</v>
      </c>
      <c r="B23" s="1418">
        <v>353823</v>
      </c>
      <c r="C23" s="1418">
        <v>401729</v>
      </c>
      <c r="D23" s="1418">
        <v>47906</v>
      </c>
      <c r="E23" s="2261">
        <f t="shared" si="0"/>
        <v>0.88075045615327741</v>
      </c>
      <c r="F23" s="2262">
        <v>5.8000000000000003E-2</v>
      </c>
      <c r="G23" s="837"/>
      <c r="H23" s="837"/>
    </row>
    <row r="24" spans="1:8" s="43" customFormat="1" x14ac:dyDescent="0.2">
      <c r="A24" s="44">
        <v>1998</v>
      </c>
      <c r="B24" s="1418">
        <v>358514</v>
      </c>
      <c r="C24" s="1418">
        <v>407756</v>
      </c>
      <c r="D24" s="1418">
        <v>49242</v>
      </c>
      <c r="E24" s="2261">
        <f t="shared" si="0"/>
        <v>0.87923660228175671</v>
      </c>
      <c r="F24" s="2262">
        <v>5.3999999999999999E-2</v>
      </c>
      <c r="G24" s="837"/>
      <c r="H24" s="837"/>
    </row>
    <row r="25" spans="1:8" s="43" customFormat="1" x14ac:dyDescent="0.2">
      <c r="A25" s="44">
        <v>1999</v>
      </c>
      <c r="B25" s="1418">
        <v>413445.94</v>
      </c>
      <c r="C25" s="1418">
        <v>467683.29</v>
      </c>
      <c r="D25" s="1418">
        <v>54237.35</v>
      </c>
      <c r="E25" s="2261">
        <f t="shared" si="0"/>
        <v>0.88402974585643213</v>
      </c>
      <c r="F25" s="2262">
        <v>5.2999999999999999E-2</v>
      </c>
      <c r="G25" s="1419"/>
      <c r="H25" s="837"/>
    </row>
    <row r="26" spans="1:8" s="43" customFormat="1" x14ac:dyDescent="0.2">
      <c r="A26" s="44">
        <v>2000</v>
      </c>
      <c r="B26" s="1418">
        <v>63217.98</v>
      </c>
      <c r="C26" s="1418">
        <v>69783.679999999993</v>
      </c>
      <c r="D26" s="1418">
        <v>6565.6999999999898</v>
      </c>
      <c r="E26" s="2261">
        <f t="shared" si="0"/>
        <v>0.90591353164522148</v>
      </c>
      <c r="F26" s="2262">
        <v>7.0000000000000007E-2</v>
      </c>
      <c r="G26" s="1419"/>
      <c r="H26" s="837"/>
    </row>
    <row r="27" spans="1:8" s="43" customFormat="1" x14ac:dyDescent="0.2">
      <c r="A27" s="44">
        <v>2001</v>
      </c>
      <c r="B27" s="1418">
        <v>308513.68</v>
      </c>
      <c r="C27" s="1418">
        <v>347077.89</v>
      </c>
      <c r="D27" s="1418">
        <v>38564.21</v>
      </c>
      <c r="E27" s="2261">
        <f t="shared" si="0"/>
        <v>0.88888888888888884</v>
      </c>
      <c r="F27" s="2262">
        <v>6.4000000000000001E-2</v>
      </c>
      <c r="G27" s="1419"/>
      <c r="H27" s="837"/>
    </row>
    <row r="28" spans="1:8" s="43" customFormat="1" x14ac:dyDescent="0.2">
      <c r="A28" s="44">
        <v>2002</v>
      </c>
      <c r="B28" s="1418">
        <v>778351</v>
      </c>
      <c r="C28" s="1418">
        <v>920925.2</v>
      </c>
      <c r="D28" s="1418">
        <v>142573</v>
      </c>
      <c r="E28" s="2261">
        <f t="shared" si="0"/>
        <v>0.84518373479192455</v>
      </c>
      <c r="F28" s="2262">
        <v>5.7000000000000002E-2</v>
      </c>
      <c r="G28" s="1419"/>
      <c r="H28" s="837"/>
    </row>
    <row r="29" spans="1:8" s="43" customFormat="1" x14ac:dyDescent="0.2">
      <c r="A29" s="44">
        <v>2003</v>
      </c>
      <c r="B29" s="1418">
        <v>1069966</v>
      </c>
      <c r="C29" s="1418">
        <v>1368962</v>
      </c>
      <c r="D29" s="1418">
        <v>298996.13</v>
      </c>
      <c r="E29" s="2261">
        <f t="shared" si="0"/>
        <v>0.78158926252153094</v>
      </c>
      <c r="F29" s="2262">
        <v>0.05</v>
      </c>
      <c r="G29" s="1419"/>
      <c r="H29" s="837"/>
    </row>
    <row r="30" spans="1:8" s="43" customFormat="1" x14ac:dyDescent="0.2">
      <c r="A30" s="44">
        <v>2004</v>
      </c>
      <c r="B30" s="1418">
        <v>1229811.01</v>
      </c>
      <c r="C30" s="1418">
        <v>1551642.12</v>
      </c>
      <c r="D30" s="1418">
        <v>321831</v>
      </c>
      <c r="E30" s="2261">
        <f t="shared" si="0"/>
        <v>0.79258676607721879</v>
      </c>
      <c r="F30" s="2262">
        <v>0.04</v>
      </c>
      <c r="G30" s="1419"/>
      <c r="H30" s="837"/>
    </row>
    <row r="31" spans="1:8" x14ac:dyDescent="0.2">
      <c r="A31" s="44">
        <v>2005</v>
      </c>
      <c r="B31" s="1418">
        <v>1197558.3999999999</v>
      </c>
      <c r="C31" s="1418">
        <v>1480511.5</v>
      </c>
      <c r="D31" s="1418">
        <v>282953.09999999998</v>
      </c>
      <c r="E31" s="2261">
        <f t="shared" si="0"/>
        <v>0.80888152506751887</v>
      </c>
      <c r="F31" s="2262">
        <v>3.9E-2</v>
      </c>
    </row>
    <row r="32" spans="1:8" x14ac:dyDescent="0.2">
      <c r="A32" s="44">
        <v>2006</v>
      </c>
      <c r="B32" s="1418">
        <v>971052.22</v>
      </c>
      <c r="C32" s="1418">
        <v>1156935.32</v>
      </c>
      <c r="D32" s="1418">
        <v>185883.1</v>
      </c>
      <c r="E32" s="2261">
        <f t="shared" si="0"/>
        <v>0.83933146755343235</v>
      </c>
      <c r="F32" s="2262">
        <v>4.4999999999999998E-2</v>
      </c>
    </row>
    <row r="33" spans="1:12" ht="14.25" customHeight="1" x14ac:dyDescent="0.2">
      <c r="A33" s="44">
        <v>2007</v>
      </c>
      <c r="B33" s="1420">
        <v>792766.62</v>
      </c>
      <c r="C33" s="1418">
        <v>909028.92</v>
      </c>
      <c r="D33" s="1418">
        <v>116163.43</v>
      </c>
      <c r="E33" s="2261">
        <f t="shared" si="0"/>
        <v>0.87210274894224482</v>
      </c>
      <c r="F33" s="2262">
        <v>4.99E-2</v>
      </c>
    </row>
    <row r="34" spans="1:12" ht="14.25" customHeight="1" x14ac:dyDescent="0.2">
      <c r="A34" s="44">
        <v>2008</v>
      </c>
      <c r="B34" s="1420">
        <v>698799.46</v>
      </c>
      <c r="C34" s="1418">
        <v>783731.08</v>
      </c>
      <c r="D34" s="1418">
        <v>84931.63</v>
      </c>
      <c r="E34" s="2261">
        <f t="shared" si="0"/>
        <v>0.89163168060146347</v>
      </c>
      <c r="F34" s="2262">
        <v>5.3699999999999998E-2</v>
      </c>
    </row>
    <row r="35" spans="1:12" ht="14.25" customHeight="1" x14ac:dyDescent="0.2">
      <c r="A35" s="44">
        <v>2009</v>
      </c>
      <c r="B35" s="1420">
        <v>1376305.65</v>
      </c>
      <c r="C35" s="1418">
        <v>1790608.23</v>
      </c>
      <c r="D35" s="1418">
        <v>414302.58</v>
      </c>
      <c r="E35" s="2261">
        <f t="shared" ref="E35:E36" si="1">+B35/C35</f>
        <v>0.76862466448062727</v>
      </c>
      <c r="F35" s="2262">
        <v>5.3800000000000001E-2</v>
      </c>
    </row>
    <row r="36" spans="1:12" ht="14.25" customHeight="1" x14ac:dyDescent="0.2">
      <c r="A36" s="44">
        <v>2010</v>
      </c>
      <c r="B36" s="1420">
        <v>1576484.85</v>
      </c>
      <c r="C36" s="1418">
        <v>2025438.95</v>
      </c>
      <c r="D36" s="1418">
        <f>+C36-B36</f>
        <v>448954.09999999986</v>
      </c>
      <c r="E36" s="2261">
        <f t="shared" si="1"/>
        <v>0.77834231932786724</v>
      </c>
      <c r="F36" s="2262">
        <v>4.5199999999999997E-2</v>
      </c>
    </row>
    <row r="37" spans="1:12" ht="14.25" customHeight="1" thickBot="1" x14ac:dyDescent="0.25">
      <c r="A37" s="1421">
        <v>2011</v>
      </c>
      <c r="B37" s="1422">
        <v>1694339.19</v>
      </c>
      <c r="C37" s="1423">
        <v>2090684.8</v>
      </c>
      <c r="D37" s="1423">
        <f>+C37-B37</f>
        <v>396345.6100000001</v>
      </c>
      <c r="E37" s="2285">
        <f t="shared" si="0"/>
        <v>0.81042306807798092</v>
      </c>
      <c r="F37" s="2287">
        <v>4.2599999999999999E-2</v>
      </c>
    </row>
    <row r="38" spans="1:12" ht="10.35" customHeight="1" x14ac:dyDescent="0.2">
      <c r="A38" s="307"/>
      <c r="B38" s="64"/>
      <c r="C38" s="64"/>
      <c r="D38" s="64"/>
      <c r="E38" s="64"/>
      <c r="F38" s="64"/>
      <c r="I38" s="400"/>
      <c r="J38" s="400"/>
      <c r="K38" s="400"/>
      <c r="L38" s="400"/>
    </row>
    <row r="39" spans="1:12" customFormat="1" ht="10.5" customHeight="1" x14ac:dyDescent="0.2">
      <c r="A39" s="307" t="s">
        <v>897</v>
      </c>
      <c r="B39" s="1311"/>
      <c r="C39" s="1311"/>
      <c r="D39" s="1311"/>
      <c r="E39" s="1311"/>
      <c r="F39" s="1311"/>
      <c r="G39" s="1311"/>
    </row>
    <row r="40" spans="1:12" customFormat="1" x14ac:dyDescent="0.2">
      <c r="A40" s="307" t="s">
        <v>955</v>
      </c>
      <c r="B40" s="1311"/>
      <c r="C40" s="1311"/>
      <c r="D40" s="1311"/>
      <c r="E40" s="1311"/>
      <c r="F40" s="1311"/>
      <c r="G40" s="1311"/>
    </row>
    <row r="41" spans="1:12" customFormat="1" x14ac:dyDescent="0.2">
      <c r="A41" s="307" t="s">
        <v>956</v>
      </c>
      <c r="B41" s="1311"/>
      <c r="C41" s="1311"/>
      <c r="D41" s="1311"/>
      <c r="E41" s="1311"/>
      <c r="F41" s="1311"/>
      <c r="G41" s="1311"/>
    </row>
    <row r="42" spans="1:12" s="16" customFormat="1" ht="9.9499999999999993" customHeight="1" x14ac:dyDescent="0.2">
      <c r="A42" s="1397" t="s">
        <v>104</v>
      </c>
      <c r="B42" s="63"/>
      <c r="C42" s="64"/>
      <c r="D42" s="64"/>
      <c r="E42" s="64"/>
      <c r="F42" s="64"/>
      <c r="G42" s="165"/>
    </row>
    <row r="43" spans="1:12" customFormat="1" ht="10.5" customHeight="1" x14ac:dyDescent="0.2">
      <c r="A43" s="1397" t="s">
        <v>510</v>
      </c>
      <c r="B43" s="1398"/>
      <c r="C43" s="1398"/>
      <c r="D43" s="1398"/>
      <c r="E43" s="1398"/>
      <c r="F43" s="1399"/>
      <c r="G43" s="1398"/>
    </row>
    <row r="44" spans="1:12" ht="10.35" customHeight="1" x14ac:dyDescent="0.2">
      <c r="A44" s="1397" t="s">
        <v>513</v>
      </c>
      <c r="B44" s="64"/>
      <c r="C44" s="64"/>
      <c r="D44" s="160"/>
      <c r="E44" s="165"/>
      <c r="F44" s="160"/>
      <c r="G44" s="12"/>
      <c r="H44" s="12"/>
    </row>
    <row r="45" spans="1:12" x14ac:dyDescent="0.2">
      <c r="A45" s="1254"/>
      <c r="B45" s="400"/>
      <c r="C45" s="400"/>
      <c r="D45" s="400"/>
      <c r="E45" s="540"/>
    </row>
    <row r="46" spans="1:12" x14ac:dyDescent="0.2">
      <c r="A46" s="400"/>
      <c r="B46" s="400"/>
      <c r="C46" s="400"/>
      <c r="D46" s="400"/>
      <c r="E46" s="540"/>
    </row>
    <row r="47" spans="1:12" x14ac:dyDescent="0.2">
      <c r="B47" s="812"/>
      <c r="D47" s="1400"/>
      <c r="E47" s="12" t="s">
        <v>86</v>
      </c>
      <c r="F47" s="12"/>
    </row>
    <row r="48" spans="1:12" x14ac:dyDescent="0.2">
      <c r="B48"/>
      <c r="C48"/>
      <c r="D48" s="1424"/>
      <c r="E48"/>
    </row>
    <row r="49" spans="1:7" x14ac:dyDescent="0.2">
      <c r="B49"/>
      <c r="C49"/>
      <c r="D49"/>
      <c r="E49"/>
    </row>
    <row r="50" spans="1:7" x14ac:dyDescent="0.2">
      <c r="B50"/>
      <c r="C50"/>
      <c r="D50"/>
      <c r="E50"/>
    </row>
    <row r="51" spans="1:7" x14ac:dyDescent="0.2">
      <c r="B51"/>
      <c r="C51"/>
      <c r="D51"/>
      <c r="E51"/>
    </row>
    <row r="52" spans="1:7" x14ac:dyDescent="0.2">
      <c r="B52"/>
      <c r="C52"/>
      <c r="D52"/>
      <c r="E52"/>
    </row>
    <row r="53" spans="1:7" x14ac:dyDescent="0.2">
      <c r="G53"/>
    </row>
    <row r="54" spans="1:7" x14ac:dyDescent="0.2">
      <c r="G54" s="2263"/>
    </row>
    <row r="55" spans="1:7" x14ac:dyDescent="0.2">
      <c r="G55" s="2263"/>
    </row>
    <row r="56" spans="1:7" x14ac:dyDescent="0.2">
      <c r="G56" s="2263"/>
    </row>
    <row r="57" spans="1:7" x14ac:dyDescent="0.2">
      <c r="G57"/>
    </row>
    <row r="59" spans="1:7" x14ac:dyDescent="0.2">
      <c r="A59" s="931"/>
      <c r="F59" s="931"/>
    </row>
  </sheetData>
  <pageMargins left="0.7" right="0.7" top="0.75" bottom="0.75" header="0.3" footer="0.3"/>
  <pageSetup scale="8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workbookViewId="0"/>
  </sheetViews>
  <sheetFormatPr defaultRowHeight="12.75" x14ac:dyDescent="0.2"/>
  <cols>
    <col min="1" max="6" width="23.5703125" customWidth="1"/>
    <col min="7" max="7" width="27.85546875" customWidth="1"/>
  </cols>
  <sheetData>
    <row r="1" spans="1:7" x14ac:dyDescent="0.2">
      <c r="A1" s="9"/>
      <c r="B1" s="593"/>
      <c r="C1" s="593"/>
      <c r="D1" s="593"/>
      <c r="E1" s="593"/>
      <c r="F1" s="594"/>
    </row>
    <row r="2" spans="1:7" ht="23.25" x14ac:dyDescent="0.35">
      <c r="A2" s="726" t="s">
        <v>514</v>
      </c>
      <c r="B2" s="595"/>
      <c r="C2" s="595"/>
      <c r="D2" s="595"/>
      <c r="E2" s="595"/>
      <c r="F2" s="596"/>
    </row>
    <row r="3" spans="1:7" ht="20.25" x14ac:dyDescent="0.3">
      <c r="A3" s="13" t="s">
        <v>1009</v>
      </c>
      <c r="B3" s="595"/>
      <c r="C3" s="595"/>
      <c r="D3" s="595"/>
      <c r="E3" s="595"/>
      <c r="F3" s="596"/>
    </row>
    <row r="4" spans="1:7" ht="20.25" x14ac:dyDescent="0.3">
      <c r="A4" s="13" t="s">
        <v>88</v>
      </c>
      <c r="B4" s="595"/>
      <c r="C4" s="595"/>
      <c r="D4" s="595"/>
      <c r="E4" s="595"/>
      <c r="F4" s="596"/>
    </row>
    <row r="5" spans="1:7" x14ac:dyDescent="0.2">
      <c r="A5" s="171"/>
      <c r="B5" s="1425"/>
      <c r="C5" s="1425"/>
      <c r="D5" s="1425"/>
      <c r="E5" s="1425"/>
      <c r="F5" s="1402"/>
    </row>
    <row r="6" spans="1:7" x14ac:dyDescent="0.2">
      <c r="A6" s="175"/>
      <c r="B6" s="1403"/>
      <c r="C6" s="1404"/>
      <c r="D6" s="1404"/>
      <c r="E6" s="1404"/>
      <c r="F6" s="942"/>
      <c r="G6" s="400"/>
    </row>
    <row r="7" spans="1:7" x14ac:dyDescent="0.2">
      <c r="A7" s="2255" t="s">
        <v>382</v>
      </c>
      <c r="B7" s="623"/>
      <c r="C7" s="624"/>
      <c r="D7" s="624"/>
      <c r="E7" s="1405" t="s">
        <v>512</v>
      </c>
      <c r="F7" s="1406" t="s">
        <v>507</v>
      </c>
      <c r="G7" s="400"/>
    </row>
    <row r="8" spans="1:7" x14ac:dyDescent="0.2">
      <c r="A8" s="2255" t="s">
        <v>384</v>
      </c>
      <c r="B8" s="554" t="s">
        <v>111</v>
      </c>
      <c r="C8" s="265" t="s">
        <v>503</v>
      </c>
      <c r="D8" s="265" t="s">
        <v>506</v>
      </c>
      <c r="E8" s="472" t="s">
        <v>508</v>
      </c>
      <c r="F8" s="1407" t="s">
        <v>509</v>
      </c>
      <c r="G8" s="400"/>
    </row>
    <row r="9" spans="1:7" x14ac:dyDescent="0.2">
      <c r="A9" s="2255"/>
      <c r="B9" s="1408" t="s">
        <v>102</v>
      </c>
      <c r="C9" s="1409" t="s">
        <v>102</v>
      </c>
      <c r="D9" s="1410" t="s">
        <v>102</v>
      </c>
      <c r="E9" s="2251"/>
      <c r="F9" s="1407"/>
      <c r="G9" s="400"/>
    </row>
    <row r="10" spans="1:7" x14ac:dyDescent="0.2">
      <c r="A10" s="193"/>
      <c r="B10" s="838"/>
      <c r="C10" s="130"/>
      <c r="D10" s="130"/>
      <c r="E10" s="130"/>
      <c r="F10" s="1411"/>
      <c r="G10" s="400"/>
    </row>
    <row r="11" spans="1:7" x14ac:dyDescent="0.2">
      <c r="A11" s="631"/>
      <c r="B11" s="1426"/>
      <c r="C11" s="135"/>
      <c r="D11" s="205"/>
      <c r="E11" s="205"/>
      <c r="F11" s="1414"/>
    </row>
    <row r="12" spans="1:7" x14ac:dyDescent="0.2">
      <c r="A12" s="44">
        <v>1980</v>
      </c>
      <c r="B12" s="1427">
        <v>205970</v>
      </c>
      <c r="C12" s="1427">
        <v>138076</v>
      </c>
      <c r="D12" s="1427">
        <v>67894</v>
      </c>
      <c r="E12" s="2261">
        <v>1.4917147078420581</v>
      </c>
      <c r="F12" s="2262">
        <v>8.5000000000000006E-2</v>
      </c>
    </row>
    <row r="13" spans="1:7" x14ac:dyDescent="0.2">
      <c r="A13" s="44"/>
      <c r="B13" s="1428"/>
      <c r="C13" s="1428"/>
      <c r="D13" s="1428"/>
      <c r="E13" s="1417"/>
      <c r="F13" s="2262"/>
    </row>
    <row r="14" spans="1:7" x14ac:dyDescent="0.2">
      <c r="A14" s="44">
        <v>1985</v>
      </c>
      <c r="B14" s="1428">
        <v>471951</v>
      </c>
      <c r="C14" s="1428">
        <v>268713</v>
      </c>
      <c r="D14" s="1428">
        <v>203238</v>
      </c>
      <c r="E14" s="2261">
        <f>+B14/C14</f>
        <v>1.756338547074388</v>
      </c>
      <c r="F14" s="2262">
        <v>9.7500000000000003E-2</v>
      </c>
    </row>
    <row r="15" spans="1:7" x14ac:dyDescent="0.2">
      <c r="A15" s="44"/>
      <c r="B15" s="1428"/>
      <c r="C15" s="1428"/>
      <c r="D15" s="1428"/>
      <c r="E15" s="2261" t="s">
        <v>86</v>
      </c>
      <c r="F15" s="2262"/>
    </row>
    <row r="16" spans="1:7" x14ac:dyDescent="0.2">
      <c r="A16" s="44">
        <v>1990</v>
      </c>
      <c r="B16" s="1428">
        <v>742063</v>
      </c>
      <c r="C16" s="1428">
        <v>473289</v>
      </c>
      <c r="D16" s="1428">
        <v>268773</v>
      </c>
      <c r="E16" s="2261">
        <f t="shared" ref="E16:E37" si="0">+B16/C16</f>
        <v>1.5678855836497363</v>
      </c>
      <c r="F16" s="2262">
        <v>7.2499999999999995E-2</v>
      </c>
    </row>
    <row r="17" spans="1:7" x14ac:dyDescent="0.2">
      <c r="A17" s="44">
        <v>1991</v>
      </c>
      <c r="B17" s="1428">
        <v>700950</v>
      </c>
      <c r="C17" s="1428">
        <v>506110</v>
      </c>
      <c r="D17" s="1428">
        <v>194840</v>
      </c>
      <c r="E17" s="2261">
        <f t="shared" si="0"/>
        <v>1.3849755981901168</v>
      </c>
      <c r="F17" s="2262">
        <v>7.2499999999999995E-2</v>
      </c>
    </row>
    <row r="18" spans="1:7" x14ac:dyDescent="0.2">
      <c r="A18" s="44">
        <v>1992</v>
      </c>
      <c r="B18" s="1428">
        <v>743350</v>
      </c>
      <c r="C18" s="1428">
        <v>551520</v>
      </c>
      <c r="D18" s="1428">
        <v>191829</v>
      </c>
      <c r="E18" s="2261">
        <f t="shared" si="0"/>
        <v>1.3478205686103859</v>
      </c>
      <c r="F18" s="2262">
        <v>6.25E-2</v>
      </c>
    </row>
    <row r="19" spans="1:7" x14ac:dyDescent="0.2">
      <c r="A19" s="44">
        <v>1993</v>
      </c>
      <c r="B19" s="1428">
        <v>736277</v>
      </c>
      <c r="C19" s="1428">
        <v>569486</v>
      </c>
      <c r="D19" s="1428">
        <v>166791</v>
      </c>
      <c r="E19" s="2261">
        <f t="shared" si="0"/>
        <v>1.292879895203745</v>
      </c>
      <c r="F19" s="2262">
        <v>6.4000000000000001E-2</v>
      </c>
    </row>
    <row r="20" spans="1:7" x14ac:dyDescent="0.2">
      <c r="A20" s="44">
        <v>1994</v>
      </c>
      <c r="B20" s="1428">
        <v>692612.87</v>
      </c>
      <c r="C20" s="1428">
        <v>552613.27</v>
      </c>
      <c r="D20" s="1428">
        <v>139999.6</v>
      </c>
      <c r="E20" s="2261">
        <f t="shared" si="0"/>
        <v>1.2533410028318719</v>
      </c>
      <c r="F20" s="2262">
        <v>5.6500000000000002E-2</v>
      </c>
    </row>
    <row r="21" spans="1:7" x14ac:dyDescent="0.2">
      <c r="A21" s="44">
        <v>1995</v>
      </c>
      <c r="B21" s="1428">
        <v>814009.39</v>
      </c>
      <c r="C21" s="1428">
        <v>631959.04000000004</v>
      </c>
      <c r="D21" s="1428">
        <v>182050.35</v>
      </c>
      <c r="E21" s="2261">
        <f t="shared" si="0"/>
        <v>1.2880730213147991</v>
      </c>
      <c r="F21" s="2262">
        <v>7.1499999999999994E-2</v>
      </c>
    </row>
    <row r="22" spans="1:7" x14ac:dyDescent="0.2">
      <c r="A22" s="44">
        <v>1996</v>
      </c>
      <c r="B22" s="1428">
        <v>704623.6</v>
      </c>
      <c r="C22" s="1428">
        <v>557525.96</v>
      </c>
      <c r="D22" s="1428">
        <v>147097.64000000001</v>
      </c>
      <c r="E22" s="2261">
        <f t="shared" si="0"/>
        <v>1.2638399833435559</v>
      </c>
      <c r="F22" s="2262">
        <v>5.2999999999999999E-2</v>
      </c>
    </row>
    <row r="23" spans="1:7" x14ac:dyDescent="0.2">
      <c r="A23" s="44">
        <v>1997</v>
      </c>
      <c r="B23" s="1428">
        <v>1014365</v>
      </c>
      <c r="C23" s="1428">
        <v>790494</v>
      </c>
      <c r="D23" s="1428">
        <v>223871</v>
      </c>
      <c r="E23" s="2261">
        <f t="shared" si="0"/>
        <v>1.2832039205863675</v>
      </c>
      <c r="F23" s="2262">
        <v>5.8000000000000003E-2</v>
      </c>
    </row>
    <row r="24" spans="1:7" x14ac:dyDescent="0.2">
      <c r="A24" s="44">
        <v>1998</v>
      </c>
      <c r="B24" s="1428">
        <v>1132974</v>
      </c>
      <c r="C24" s="1428">
        <v>876969</v>
      </c>
      <c r="D24" s="1428">
        <v>256005</v>
      </c>
      <c r="E24" s="2261">
        <f t="shared" si="0"/>
        <v>1.2919202389138043</v>
      </c>
      <c r="F24" s="2262">
        <v>5.3999999999999999E-2</v>
      </c>
    </row>
    <row r="25" spans="1:7" x14ac:dyDescent="0.2">
      <c r="A25" s="44">
        <v>1999</v>
      </c>
      <c r="B25" s="1428">
        <v>1279309.21</v>
      </c>
      <c r="C25" s="1428">
        <v>987785.33</v>
      </c>
      <c r="D25" s="1428">
        <v>291523.88</v>
      </c>
      <c r="E25" s="2261">
        <f t="shared" si="0"/>
        <v>1.2951287806633047</v>
      </c>
      <c r="F25" s="2262">
        <v>5.2999999999999999E-2</v>
      </c>
    </row>
    <row r="26" spans="1:7" x14ac:dyDescent="0.2">
      <c r="A26" s="44">
        <v>2000</v>
      </c>
      <c r="B26" s="1428">
        <v>1772966.17</v>
      </c>
      <c r="C26" s="1428">
        <v>1201563.3600000001</v>
      </c>
      <c r="D26" s="1428">
        <v>571402.81000000006</v>
      </c>
      <c r="E26" s="2261">
        <f t="shared" si="0"/>
        <v>1.4755494624935965</v>
      </c>
      <c r="F26" s="2262">
        <v>7.0000000000000007E-2</v>
      </c>
    </row>
    <row r="27" spans="1:7" x14ac:dyDescent="0.2">
      <c r="A27" s="44">
        <v>2001</v>
      </c>
      <c r="B27" s="1428">
        <v>1406019.89</v>
      </c>
      <c r="C27" s="1428">
        <v>1027337.97</v>
      </c>
      <c r="D27" s="1428">
        <v>378681.91</v>
      </c>
      <c r="E27" s="2261">
        <f t="shared" si="0"/>
        <v>1.3686050073667577</v>
      </c>
      <c r="F27" s="2262">
        <v>6.4000000000000001E-2</v>
      </c>
      <c r="G27" s="1424"/>
    </row>
    <row r="28" spans="1:7" x14ac:dyDescent="0.2">
      <c r="A28" s="44">
        <v>2002</v>
      </c>
      <c r="B28" s="1428">
        <v>666425.56999999995</v>
      </c>
      <c r="C28" s="1428">
        <v>514632.58</v>
      </c>
      <c r="D28" s="1428">
        <v>151792.99</v>
      </c>
      <c r="E28" s="2261">
        <f t="shared" si="0"/>
        <v>1.2949541010403964</v>
      </c>
      <c r="F28" s="2262">
        <v>5.7000000000000002E-2</v>
      </c>
      <c r="G28" s="1424"/>
    </row>
    <row r="29" spans="1:7" x14ac:dyDescent="0.2">
      <c r="A29" s="44">
        <v>2003</v>
      </c>
      <c r="B29" s="1428">
        <v>302524</v>
      </c>
      <c r="C29" s="1428">
        <v>251645</v>
      </c>
      <c r="D29" s="1428">
        <v>50879</v>
      </c>
      <c r="E29" s="2261">
        <f t="shared" si="0"/>
        <v>1.2021856186294184</v>
      </c>
      <c r="F29" s="2262">
        <v>0.05</v>
      </c>
      <c r="G29" s="1424"/>
    </row>
    <row r="30" spans="1:7" x14ac:dyDescent="0.2">
      <c r="A30" s="44">
        <v>2004</v>
      </c>
      <c r="B30" s="1428">
        <v>360246</v>
      </c>
      <c r="C30" s="1428">
        <v>308872</v>
      </c>
      <c r="D30" s="1428">
        <v>51373</v>
      </c>
      <c r="E30" s="2261">
        <f t="shared" si="0"/>
        <v>1.1663277992177989</v>
      </c>
      <c r="F30" s="2262">
        <v>0.04</v>
      </c>
      <c r="G30" s="1424"/>
    </row>
    <row r="31" spans="1:7" x14ac:dyDescent="0.2">
      <c r="A31" s="44">
        <v>2005</v>
      </c>
      <c r="B31" s="1428">
        <v>531297</v>
      </c>
      <c r="C31" s="1428">
        <v>466082</v>
      </c>
      <c r="D31" s="1428">
        <v>65215</v>
      </c>
      <c r="E31" s="2261">
        <f t="shared" si="0"/>
        <v>1.1399217305109401</v>
      </c>
      <c r="F31" s="2262">
        <v>3.9E-2</v>
      </c>
      <c r="G31" s="1424"/>
    </row>
    <row r="32" spans="1:7" x14ac:dyDescent="0.2">
      <c r="A32" s="44">
        <v>2006</v>
      </c>
      <c r="B32" s="1428">
        <v>869129.24</v>
      </c>
      <c r="C32" s="1428">
        <v>753627.44</v>
      </c>
      <c r="D32" s="1428">
        <v>115501.8</v>
      </c>
      <c r="E32" s="2261">
        <f t="shared" si="0"/>
        <v>1.1532611392175425</v>
      </c>
      <c r="F32" s="2262">
        <v>4.4999999999999998E-2</v>
      </c>
      <c r="G32" s="1424"/>
    </row>
    <row r="33" spans="1:7" x14ac:dyDescent="0.2">
      <c r="A33" s="55">
        <v>2007</v>
      </c>
      <c r="B33" s="1429">
        <v>1278393.3899999999</v>
      </c>
      <c r="C33" s="1428">
        <v>955928.78</v>
      </c>
      <c r="D33" s="1428">
        <v>251844.28</v>
      </c>
      <c r="E33" s="2261">
        <f t="shared" si="0"/>
        <v>1.3373312078751305</v>
      </c>
      <c r="F33" s="2262">
        <v>4.99E-2</v>
      </c>
    </row>
    <row r="34" spans="1:7" x14ac:dyDescent="0.2">
      <c r="A34" s="55">
        <v>2008</v>
      </c>
      <c r="B34" s="1429">
        <v>1336475.98</v>
      </c>
      <c r="C34" s="1428">
        <v>1105325.6200000001</v>
      </c>
      <c r="D34" s="1428">
        <v>231150.35</v>
      </c>
      <c r="E34" s="2261">
        <f t="shared" si="0"/>
        <v>1.2091242216931513</v>
      </c>
      <c r="F34" s="2262">
        <v>5.3699999999999998E-2</v>
      </c>
    </row>
    <row r="35" spans="1:7" x14ac:dyDescent="0.2">
      <c r="A35" s="55">
        <v>2009</v>
      </c>
      <c r="B35" s="1429">
        <v>185002.44</v>
      </c>
      <c r="C35" s="1428">
        <v>154392.9</v>
      </c>
      <c r="D35" s="1428">
        <f>+B35-C35</f>
        <v>30609.540000000008</v>
      </c>
      <c r="E35" s="2261">
        <f t="shared" ref="E35:E36" si="1">+B35/C35</f>
        <v>1.1982574328223643</v>
      </c>
      <c r="F35" s="2262">
        <v>5.3800000000000001E-2</v>
      </c>
    </row>
    <row r="36" spans="1:7" s="2485" customFormat="1" x14ac:dyDescent="0.2">
      <c r="A36" s="55">
        <v>2010</v>
      </c>
      <c r="B36" s="1429">
        <v>207788.6</v>
      </c>
      <c r="C36" s="1428">
        <v>179152.03</v>
      </c>
      <c r="D36" s="1428">
        <f>+B36-C36</f>
        <v>28636.570000000007</v>
      </c>
      <c r="E36" s="2261">
        <f t="shared" si="1"/>
        <v>1.1598450768322301</v>
      </c>
      <c r="F36" s="2262">
        <v>4.5199999999999997E-2</v>
      </c>
    </row>
    <row r="37" spans="1:7" ht="13.5" thickBot="1" x14ac:dyDescent="0.25">
      <c r="A37" s="1394">
        <v>2011</v>
      </c>
      <c r="B37" s="1430">
        <v>325567.12</v>
      </c>
      <c r="C37" s="1431">
        <v>286577.12</v>
      </c>
      <c r="D37" s="1431">
        <f>+B37-C37</f>
        <v>38990</v>
      </c>
      <c r="E37" s="2285">
        <f t="shared" si="0"/>
        <v>1.1360541274195233</v>
      </c>
      <c r="F37" s="2287">
        <v>4.2599999999999999E-2</v>
      </c>
    </row>
    <row r="38" spans="1:7" x14ac:dyDescent="0.2">
      <c r="A38" s="157"/>
      <c r="B38" s="1254"/>
      <c r="C38" s="1254"/>
      <c r="D38" s="1254"/>
      <c r="E38" s="1251"/>
      <c r="F38" s="160"/>
    </row>
    <row r="39" spans="1:7" x14ac:dyDescent="0.2">
      <c r="A39" s="307" t="s">
        <v>897</v>
      </c>
      <c r="B39" s="1311"/>
      <c r="C39" s="1311"/>
      <c r="D39" s="1311"/>
      <c r="E39" s="1311"/>
      <c r="F39" s="1311"/>
      <c r="G39" s="1311"/>
    </row>
    <row r="40" spans="1:7" x14ac:dyDescent="0.2">
      <c r="A40" s="307" t="s">
        <v>957</v>
      </c>
      <c r="B40" s="1311"/>
      <c r="C40" s="1311"/>
      <c r="D40" s="1311"/>
      <c r="E40" s="1311"/>
      <c r="F40" s="1311"/>
      <c r="G40" s="1311"/>
    </row>
    <row r="41" spans="1:7" s="16" customFormat="1" x14ac:dyDescent="0.2">
      <c r="A41" s="1397" t="s">
        <v>104</v>
      </c>
      <c r="B41" s="63"/>
      <c r="C41" s="64"/>
      <c r="D41" s="64"/>
      <c r="E41" s="64"/>
      <c r="F41" s="64"/>
      <c r="G41" s="165"/>
    </row>
    <row r="42" spans="1:7" x14ac:dyDescent="0.2">
      <c r="A42" s="1397" t="s">
        <v>510</v>
      </c>
      <c r="B42" s="1398"/>
      <c r="C42" s="1398"/>
      <c r="D42" s="1398"/>
      <c r="E42" s="1398"/>
      <c r="F42" s="1399"/>
      <c r="G42" s="1398"/>
    </row>
    <row r="43" spans="1:7" s="12" customFormat="1" x14ac:dyDescent="0.2">
      <c r="A43" s="1397" t="s">
        <v>513</v>
      </c>
      <c r="B43" s="64"/>
      <c r="C43" s="64"/>
      <c r="D43" s="160"/>
      <c r="E43" s="165"/>
      <c r="F43" s="160"/>
    </row>
    <row r="44" spans="1:7" x14ac:dyDescent="0.2">
      <c r="B44" s="2264"/>
      <c r="C44" s="2264"/>
      <c r="E44" s="1"/>
      <c r="F44" s="400"/>
    </row>
  </sheetData>
  <pageMargins left="0.7" right="0.7" top="0.75" bottom="0.75" header="0.3" footer="0.3"/>
  <pageSetup scale="88"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9"/>
  <sheetViews>
    <sheetView workbookViewId="0"/>
  </sheetViews>
  <sheetFormatPr defaultRowHeight="12.75" x14ac:dyDescent="0.2"/>
  <cols>
    <col min="1" max="8" width="17.5703125" customWidth="1"/>
    <col min="10" max="10" width="12.5703125" bestFit="1" customWidth="1"/>
  </cols>
  <sheetData>
    <row r="1" spans="1:9" x14ac:dyDescent="0.2">
      <c r="A1" s="9"/>
      <c r="B1" s="10"/>
      <c r="C1" s="10"/>
      <c r="D1" s="10"/>
      <c r="E1" s="10"/>
      <c r="F1" s="10"/>
      <c r="G1" s="10"/>
      <c r="H1" s="11"/>
      <c r="I1" s="12"/>
    </row>
    <row r="2" spans="1:9" ht="20.25" x14ac:dyDescent="0.3">
      <c r="A2" s="13" t="s">
        <v>515</v>
      </c>
      <c r="B2" s="727"/>
      <c r="C2" s="727"/>
      <c r="D2" s="727"/>
      <c r="E2" s="727"/>
      <c r="F2" s="727"/>
      <c r="G2" s="727"/>
      <c r="H2" s="545"/>
      <c r="I2" s="16"/>
    </row>
    <row r="3" spans="1:9" ht="18" x14ac:dyDescent="0.25">
      <c r="A3" s="1432" t="s">
        <v>1010</v>
      </c>
      <c r="B3" s="727"/>
      <c r="C3" s="727"/>
      <c r="D3" s="727"/>
      <c r="E3" s="727"/>
      <c r="F3" s="727"/>
      <c r="G3" s="727"/>
      <c r="H3" s="545"/>
      <c r="I3" s="12"/>
    </row>
    <row r="4" spans="1:9" ht="18" x14ac:dyDescent="0.25">
      <c r="A4" s="1432" t="s">
        <v>88</v>
      </c>
      <c r="B4" s="727"/>
      <c r="C4" s="727"/>
      <c r="D4" s="727"/>
      <c r="E4" s="727"/>
      <c r="F4" s="727"/>
      <c r="G4" s="727"/>
      <c r="H4" s="545"/>
      <c r="I4" s="12"/>
    </row>
    <row r="5" spans="1:9" x14ac:dyDescent="0.2">
      <c r="A5" s="171"/>
      <c r="B5" s="173"/>
      <c r="C5" s="173"/>
      <c r="D5" s="173"/>
      <c r="E5" s="173"/>
      <c r="F5" s="173"/>
      <c r="G5" s="173"/>
      <c r="H5" s="174"/>
      <c r="I5" s="12"/>
    </row>
    <row r="6" spans="1:9" x14ac:dyDescent="0.2">
      <c r="A6" s="175"/>
      <c r="B6" s="177"/>
      <c r="C6" s="180"/>
      <c r="D6" s="181"/>
      <c r="E6" s="178"/>
      <c r="F6" s="781"/>
      <c r="G6" s="178"/>
      <c r="H6" s="1433"/>
      <c r="I6" s="43"/>
    </row>
    <row r="7" spans="1:9" x14ac:dyDescent="0.2">
      <c r="A7" s="1319" t="s">
        <v>382</v>
      </c>
      <c r="B7" s="1325" t="s">
        <v>89</v>
      </c>
      <c r="C7" s="604" t="s">
        <v>516</v>
      </c>
      <c r="D7" s="265"/>
      <c r="E7" s="604" t="s">
        <v>517</v>
      </c>
      <c r="F7" s="265"/>
      <c r="G7" s="604" t="s">
        <v>518</v>
      </c>
      <c r="H7" s="556"/>
      <c r="I7" s="43"/>
    </row>
    <row r="8" spans="1:9" x14ac:dyDescent="0.2">
      <c r="A8" s="1319" t="s">
        <v>384</v>
      </c>
      <c r="B8" s="1325" t="s">
        <v>505</v>
      </c>
      <c r="C8" s="604" t="s">
        <v>505</v>
      </c>
      <c r="D8" s="265"/>
      <c r="E8" s="604" t="s">
        <v>505</v>
      </c>
      <c r="F8" s="265"/>
      <c r="G8" s="604" t="s">
        <v>505</v>
      </c>
      <c r="H8" s="556"/>
      <c r="I8" s="43"/>
    </row>
    <row r="9" spans="1:9" x14ac:dyDescent="0.2">
      <c r="A9" s="743"/>
      <c r="B9" s="1434" t="s">
        <v>102</v>
      </c>
      <c r="C9" s="1435" t="s">
        <v>102</v>
      </c>
      <c r="D9" s="1436"/>
      <c r="E9" s="1435" t="s">
        <v>102</v>
      </c>
      <c r="F9" s="1436"/>
      <c r="G9" s="1435" t="s">
        <v>102</v>
      </c>
      <c r="H9" s="1437"/>
      <c r="I9" s="88"/>
    </row>
    <row r="10" spans="1:9" x14ac:dyDescent="0.2">
      <c r="A10" s="193"/>
      <c r="B10" s="194"/>
      <c r="C10" s="197"/>
      <c r="D10" s="198"/>
      <c r="E10" s="197"/>
      <c r="F10" s="1131"/>
      <c r="G10" s="1131"/>
      <c r="H10" s="199"/>
      <c r="I10" s="38"/>
    </row>
    <row r="11" spans="1:9" x14ac:dyDescent="0.2">
      <c r="A11" s="1329"/>
      <c r="B11" s="202"/>
      <c r="C11" s="135"/>
      <c r="D11" s="136"/>
      <c r="E11" s="205"/>
      <c r="F11" s="205"/>
      <c r="G11" s="205"/>
      <c r="H11" s="206"/>
      <c r="I11" s="12"/>
    </row>
    <row r="12" spans="1:9" x14ac:dyDescent="0.2">
      <c r="A12" s="1332">
        <v>1990</v>
      </c>
      <c r="B12" s="642">
        <v>35689</v>
      </c>
      <c r="C12" s="1438">
        <v>14119.020224067786</v>
      </c>
      <c r="D12" s="1335">
        <v>0.39561266003720436</v>
      </c>
      <c r="E12" s="1438">
        <v>6487.372734546434</v>
      </c>
      <c r="F12" s="1333">
        <v>0.18177513336172024</v>
      </c>
      <c r="G12" s="1438">
        <v>15082.60704138578</v>
      </c>
      <c r="H12" s="1439">
        <v>0.4226122066010754</v>
      </c>
      <c r="I12" s="43"/>
    </row>
    <row r="13" spans="1:9" x14ac:dyDescent="0.2">
      <c r="A13" s="1332">
        <v>1991</v>
      </c>
      <c r="B13" s="643">
        <v>34485</v>
      </c>
      <c r="C13" s="1440">
        <v>14066.578842030258</v>
      </c>
      <c r="D13" s="1335">
        <f>+C13/$B13</f>
        <v>0.40790427264115581</v>
      </c>
      <c r="E13" s="1440">
        <v>6884.3970852274888</v>
      </c>
      <c r="F13" s="1333">
        <f>+E13/$B13</f>
        <v>0.19963453922654745</v>
      </c>
      <c r="G13" s="1440">
        <v>13534.024072742255</v>
      </c>
      <c r="H13" s="1439">
        <f>+G13/$B13</f>
        <v>0.3924611881322968</v>
      </c>
      <c r="I13" s="43"/>
    </row>
    <row r="14" spans="1:9" x14ac:dyDescent="0.2">
      <c r="A14" s="1332">
        <v>1992</v>
      </c>
      <c r="B14" s="643">
        <v>47528</v>
      </c>
      <c r="C14" s="1440">
        <v>21610.032532094596</v>
      </c>
      <c r="D14" s="1335">
        <f t="shared" ref="D14:D33" si="0">+C14/$B14</f>
        <v>0.45468003139401186</v>
      </c>
      <c r="E14" s="1440">
        <v>7817.9026127436946</v>
      </c>
      <c r="F14" s="1333">
        <f t="shared" ref="F14:F33" si="1">+E14/$B14</f>
        <v>0.16449046062833897</v>
      </c>
      <c r="G14" s="1440">
        <v>18100.064855161712</v>
      </c>
      <c r="H14" s="1439">
        <f t="shared" ref="H14:H33" si="2">+G14/$B14</f>
        <v>0.38082950797764925</v>
      </c>
      <c r="I14" s="43"/>
    </row>
    <row r="15" spans="1:9" x14ac:dyDescent="0.2">
      <c r="A15" s="1332">
        <v>1993</v>
      </c>
      <c r="B15" s="643">
        <v>59622</v>
      </c>
      <c r="C15" s="1440">
        <v>25893.810363500983</v>
      </c>
      <c r="D15" s="1335">
        <f t="shared" si="0"/>
        <v>0.43429959349738323</v>
      </c>
      <c r="E15" s="1440">
        <v>9336.6280037906999</v>
      </c>
      <c r="F15" s="1333">
        <f t="shared" si="1"/>
        <v>0.15659702800628458</v>
      </c>
      <c r="G15" s="1440">
        <v>24391.561632708319</v>
      </c>
      <c r="H15" s="1439">
        <f t="shared" si="2"/>
        <v>0.40910337849633222</v>
      </c>
      <c r="I15" s="43"/>
    </row>
    <row r="16" spans="1:9" x14ac:dyDescent="0.2">
      <c r="A16" s="1332">
        <v>1994</v>
      </c>
      <c r="B16" s="643">
        <v>75569.45</v>
      </c>
      <c r="C16" s="1440">
        <v>28658.15</v>
      </c>
      <c r="D16" s="1335">
        <f t="shared" si="0"/>
        <v>0.37922930496384455</v>
      </c>
      <c r="E16" s="1440">
        <v>10310.09</v>
      </c>
      <c r="F16" s="1333">
        <f t="shared" si="1"/>
        <v>0.13643198408880838</v>
      </c>
      <c r="G16" s="1440">
        <v>36601.21</v>
      </c>
      <c r="H16" s="1439">
        <f t="shared" si="2"/>
        <v>0.4843387109473471</v>
      </c>
      <c r="I16" s="43"/>
    </row>
    <row r="17" spans="1:10" x14ac:dyDescent="0.2">
      <c r="A17" s="1332">
        <v>1995</v>
      </c>
      <c r="B17" s="643">
        <v>37277.910000000003</v>
      </c>
      <c r="C17" s="1440">
        <v>6534.93</v>
      </c>
      <c r="D17" s="1335">
        <f t="shared" si="0"/>
        <v>0.17530301457351014</v>
      </c>
      <c r="E17" s="1440">
        <v>7920.52</v>
      </c>
      <c r="F17" s="1333">
        <f t="shared" si="1"/>
        <v>0.21247221209558154</v>
      </c>
      <c r="G17" s="1440">
        <v>22822.46</v>
      </c>
      <c r="H17" s="1439">
        <f t="shared" si="2"/>
        <v>0.61222477333090819</v>
      </c>
      <c r="I17" s="43"/>
    </row>
    <row r="18" spans="1:10" x14ac:dyDescent="0.2">
      <c r="A18" s="1332">
        <v>1996</v>
      </c>
      <c r="B18" s="643">
        <v>83070.77</v>
      </c>
      <c r="C18" s="1440">
        <v>13850.26</v>
      </c>
      <c r="D18" s="1335">
        <f t="shared" si="0"/>
        <v>0.16672844130372211</v>
      </c>
      <c r="E18" s="1440">
        <v>16410.36</v>
      </c>
      <c r="F18" s="1333">
        <f t="shared" si="1"/>
        <v>0.1975467423740023</v>
      </c>
      <c r="G18" s="1440">
        <v>52810.15</v>
      </c>
      <c r="H18" s="1439">
        <f t="shared" si="2"/>
        <v>0.63572481632227551</v>
      </c>
      <c r="I18" s="43"/>
    </row>
    <row r="19" spans="1:10" x14ac:dyDescent="0.2">
      <c r="A19" s="1332">
        <v>1997</v>
      </c>
      <c r="B19" s="643">
        <v>47906</v>
      </c>
      <c r="C19" s="1440">
        <v>7751</v>
      </c>
      <c r="D19" s="1335">
        <f t="shared" si="0"/>
        <v>0.16179601720035069</v>
      </c>
      <c r="E19" s="1440">
        <v>8473</v>
      </c>
      <c r="F19" s="1333">
        <f t="shared" si="1"/>
        <v>0.17686719826326555</v>
      </c>
      <c r="G19" s="1440">
        <v>31682</v>
      </c>
      <c r="H19" s="1439">
        <f t="shared" si="2"/>
        <v>0.66133678453638378</v>
      </c>
      <c r="I19" s="43"/>
    </row>
    <row r="20" spans="1:10" x14ac:dyDescent="0.2">
      <c r="A20" s="1332">
        <v>1998</v>
      </c>
      <c r="B20" s="643">
        <v>49242</v>
      </c>
      <c r="C20" s="1440">
        <v>14432</v>
      </c>
      <c r="D20" s="1335">
        <f t="shared" si="0"/>
        <v>0.29308314040859429</v>
      </c>
      <c r="E20" s="1440">
        <v>6942</v>
      </c>
      <c r="F20" s="1333">
        <f t="shared" si="1"/>
        <v>0.14097721457292556</v>
      </c>
      <c r="G20" s="1440">
        <v>27868</v>
      </c>
      <c r="H20" s="1439">
        <f t="shared" si="2"/>
        <v>0.56593964501848015</v>
      </c>
      <c r="I20" s="43"/>
    </row>
    <row r="21" spans="1:10" x14ac:dyDescent="0.2">
      <c r="A21" s="1332">
        <v>1999</v>
      </c>
      <c r="B21" s="643">
        <v>54237.35</v>
      </c>
      <c r="C21" s="1440">
        <v>11500.42</v>
      </c>
      <c r="D21" s="1335">
        <f t="shared" si="0"/>
        <v>0.21203875189329863</v>
      </c>
      <c r="E21" s="1440">
        <v>9018.02</v>
      </c>
      <c r="F21" s="1333">
        <f t="shared" si="1"/>
        <v>0.16626955409878988</v>
      </c>
      <c r="G21" s="1440">
        <v>33718.910000000003</v>
      </c>
      <c r="H21" s="1439">
        <f t="shared" si="2"/>
        <v>0.62169169400791158</v>
      </c>
      <c r="I21" s="43"/>
    </row>
    <row r="22" spans="1:10" x14ac:dyDescent="0.2">
      <c r="A22" s="1332">
        <v>2000</v>
      </c>
      <c r="B22" s="643">
        <v>6565.7</v>
      </c>
      <c r="C22" s="1440">
        <v>1631.24</v>
      </c>
      <c r="D22" s="1335">
        <f t="shared" si="0"/>
        <v>0.2484487564159191</v>
      </c>
      <c r="E22" s="1440">
        <v>1076.77</v>
      </c>
      <c r="F22" s="1333">
        <f t="shared" si="1"/>
        <v>0.16399926892791325</v>
      </c>
      <c r="G22" s="1440">
        <v>3857.69</v>
      </c>
      <c r="H22" s="1439">
        <f t="shared" si="2"/>
        <v>0.58755197465616771</v>
      </c>
      <c r="I22" s="43"/>
    </row>
    <row r="23" spans="1:10" x14ac:dyDescent="0.2">
      <c r="A23" s="1332">
        <v>2001</v>
      </c>
      <c r="B23" s="643">
        <v>38564.22</v>
      </c>
      <c r="C23" s="1440">
        <v>12776.29</v>
      </c>
      <c r="D23" s="1335">
        <f t="shared" si="0"/>
        <v>0.33129906426215805</v>
      </c>
      <c r="E23" s="1440">
        <v>7253.75</v>
      </c>
      <c r="F23" s="1333">
        <f t="shared" si="1"/>
        <v>0.18809533811393048</v>
      </c>
      <c r="G23" s="1440">
        <v>18534.18</v>
      </c>
      <c r="H23" s="1439">
        <f t="shared" si="2"/>
        <v>0.48060559762391147</v>
      </c>
      <c r="I23" s="43"/>
    </row>
    <row r="24" spans="1:10" x14ac:dyDescent="0.2">
      <c r="A24" s="1332">
        <v>2002</v>
      </c>
      <c r="B24" s="643">
        <v>142573.39000000001</v>
      </c>
      <c r="C24" s="1440">
        <v>33691.480000000003</v>
      </c>
      <c r="D24" s="1335">
        <f t="shared" si="0"/>
        <v>0.23630973493721374</v>
      </c>
      <c r="E24" s="1440">
        <v>25932.85</v>
      </c>
      <c r="F24" s="1333">
        <f t="shared" si="1"/>
        <v>0.1818912351035491</v>
      </c>
      <c r="G24" s="1440">
        <v>82949.06</v>
      </c>
      <c r="H24" s="1439">
        <f t="shared" si="2"/>
        <v>0.58179902995923705</v>
      </c>
      <c r="I24" s="43"/>
    </row>
    <row r="25" spans="1:10" x14ac:dyDescent="0.2">
      <c r="A25" s="1332">
        <v>2003</v>
      </c>
      <c r="B25" s="643">
        <v>298996</v>
      </c>
      <c r="C25" s="1440">
        <v>34922</v>
      </c>
      <c r="D25" s="1335">
        <f t="shared" si="0"/>
        <v>0.11679754913109205</v>
      </c>
      <c r="E25" s="1440">
        <v>59169</v>
      </c>
      <c r="F25" s="1333">
        <f t="shared" si="1"/>
        <v>0.19789227949537785</v>
      </c>
      <c r="G25" s="1440">
        <v>204905</v>
      </c>
      <c r="H25" s="1439">
        <f t="shared" si="2"/>
        <v>0.68531017137353012</v>
      </c>
      <c r="I25" s="43"/>
    </row>
    <row r="26" spans="1:10" x14ac:dyDescent="0.2">
      <c r="A26" s="1332">
        <v>2004</v>
      </c>
      <c r="B26" s="643">
        <v>321831</v>
      </c>
      <c r="C26" s="1440">
        <v>34899</v>
      </c>
      <c r="D26" s="1335">
        <f t="shared" si="0"/>
        <v>0.10843890116241132</v>
      </c>
      <c r="E26" s="1440">
        <v>62414</v>
      </c>
      <c r="F26" s="1333">
        <f t="shared" si="1"/>
        <v>0.19393408341645149</v>
      </c>
      <c r="G26" s="1440">
        <v>224517</v>
      </c>
      <c r="H26" s="1439">
        <f t="shared" si="2"/>
        <v>0.69762390820026665</v>
      </c>
      <c r="I26" s="43"/>
      <c r="J26" s="1441"/>
    </row>
    <row r="27" spans="1:10" x14ac:dyDescent="0.2">
      <c r="A27" s="1332">
        <v>2005</v>
      </c>
      <c r="B27" s="643">
        <v>282953</v>
      </c>
      <c r="C27" s="1440">
        <v>29255</v>
      </c>
      <c r="D27" s="1335">
        <f t="shared" si="0"/>
        <v>0.10339172936848169</v>
      </c>
      <c r="E27" s="1440">
        <v>50825</v>
      </c>
      <c r="F27" s="1333">
        <f t="shared" si="1"/>
        <v>0.17962347103582574</v>
      </c>
      <c r="G27" s="1440">
        <v>202874</v>
      </c>
      <c r="H27" s="1439">
        <f t="shared" si="2"/>
        <v>0.71698833375154181</v>
      </c>
      <c r="I27" s="43"/>
      <c r="J27" s="1441"/>
    </row>
    <row r="28" spans="1:10" ht="12.75" customHeight="1" x14ac:dyDescent="0.2">
      <c r="A28" s="1332">
        <v>2006</v>
      </c>
      <c r="B28" s="643">
        <v>185883.1</v>
      </c>
      <c r="C28" s="1440">
        <v>23881</v>
      </c>
      <c r="D28" s="1335">
        <f t="shared" si="0"/>
        <v>0.12847321784497892</v>
      </c>
      <c r="E28" s="1440">
        <v>31662.560000000001</v>
      </c>
      <c r="F28" s="1333">
        <f t="shared" si="1"/>
        <v>0.17033587238431036</v>
      </c>
      <c r="G28" s="1440">
        <v>130339.39</v>
      </c>
      <c r="H28" s="1439">
        <f t="shared" si="2"/>
        <v>0.70119010281192851</v>
      </c>
      <c r="I28" s="43"/>
      <c r="J28" s="412"/>
    </row>
    <row r="29" spans="1:10" ht="12.75" customHeight="1" x14ac:dyDescent="0.2">
      <c r="A29" s="1442">
        <v>2007</v>
      </c>
      <c r="B29" s="1443">
        <v>116163</v>
      </c>
      <c r="C29" s="1444">
        <v>16996.89</v>
      </c>
      <c r="D29" s="1335">
        <f t="shared" si="0"/>
        <v>0.14631930993517728</v>
      </c>
      <c r="E29" s="1445">
        <v>19998.68</v>
      </c>
      <c r="F29" s="1333">
        <f t="shared" si="1"/>
        <v>0.17216049860971222</v>
      </c>
      <c r="G29" s="1440">
        <v>79168.12</v>
      </c>
      <c r="H29" s="1439">
        <f t="shared" si="2"/>
        <v>0.68152613138434781</v>
      </c>
      <c r="I29" s="12"/>
    </row>
    <row r="30" spans="1:10" ht="12.75" customHeight="1" x14ac:dyDescent="0.2">
      <c r="A30" s="1442">
        <v>2008</v>
      </c>
      <c r="B30" s="1443">
        <f>+C30+E30+G30</f>
        <v>84931.62</v>
      </c>
      <c r="C30" s="1444">
        <v>19242.240000000002</v>
      </c>
      <c r="D30" s="1335">
        <f t="shared" si="0"/>
        <v>0.22656155622605578</v>
      </c>
      <c r="E30" s="1445">
        <v>15396.86</v>
      </c>
      <c r="F30" s="1333">
        <f t="shared" si="1"/>
        <v>0.18128536815852567</v>
      </c>
      <c r="G30" s="1440">
        <v>50292.52</v>
      </c>
      <c r="H30" s="1439">
        <f t="shared" si="2"/>
        <v>0.59215307561541863</v>
      </c>
      <c r="I30" s="12"/>
    </row>
    <row r="31" spans="1:10" ht="12.75" customHeight="1" x14ac:dyDescent="0.2">
      <c r="A31" s="2412">
        <v>2009</v>
      </c>
      <c r="B31" s="1443">
        <f>+C31+E31+G31</f>
        <v>414302.58999999997</v>
      </c>
      <c r="C31" s="1444">
        <v>55606.57</v>
      </c>
      <c r="D31" s="1335">
        <f t="shared" ref="D31:D32" si="3">+C31/$B31</f>
        <v>0.13421728790061391</v>
      </c>
      <c r="E31" s="1445">
        <v>76157.600000000006</v>
      </c>
      <c r="F31" s="1333">
        <f t="shared" ref="F31:F32" si="4">+E31/$B31</f>
        <v>0.18382120179359732</v>
      </c>
      <c r="G31" s="1440">
        <v>282538.42</v>
      </c>
      <c r="H31" s="1439">
        <f t="shared" ref="H31:H32" si="5">+G31/$B31</f>
        <v>0.68196151030578889</v>
      </c>
      <c r="I31" s="12"/>
    </row>
    <row r="32" spans="1:10" s="2485" customFormat="1" ht="12.75" customHeight="1" x14ac:dyDescent="0.2">
      <c r="A32" s="2412">
        <v>2010</v>
      </c>
      <c r="B32" s="1443">
        <f>+C32+E32+G32</f>
        <v>448953.39</v>
      </c>
      <c r="C32" s="1444">
        <v>63561</v>
      </c>
      <c r="D32" s="1335">
        <f t="shared" si="3"/>
        <v>0.14157594399721538</v>
      </c>
      <c r="E32" s="1445">
        <v>79669.7</v>
      </c>
      <c r="F32" s="1333">
        <f t="shared" si="4"/>
        <v>0.17745650611971098</v>
      </c>
      <c r="G32" s="1440">
        <v>305722.69</v>
      </c>
      <c r="H32" s="1439">
        <f t="shared" si="5"/>
        <v>0.68096754988307362</v>
      </c>
      <c r="I32" s="12"/>
    </row>
    <row r="33" spans="1:9" ht="12.75" customHeight="1" thickBot="1" x14ac:dyDescent="0.25">
      <c r="A33" s="1446">
        <v>2011</v>
      </c>
      <c r="B33" s="1447">
        <f>+C33+E33+G33</f>
        <v>396345.62</v>
      </c>
      <c r="C33" s="1448">
        <v>59146.239999999998</v>
      </c>
      <c r="D33" s="2288">
        <f t="shared" si="0"/>
        <v>0.14922894820939361</v>
      </c>
      <c r="E33" s="1449">
        <v>67936.73</v>
      </c>
      <c r="F33" s="2278">
        <f t="shared" si="1"/>
        <v>0.17140779807280321</v>
      </c>
      <c r="G33" s="1450">
        <v>269262.65000000002</v>
      </c>
      <c r="H33" s="2289">
        <f t="shared" si="2"/>
        <v>0.67936325371780326</v>
      </c>
      <c r="I33" s="12"/>
    </row>
    <row r="34" spans="1:9" x14ac:dyDescent="0.2">
      <c r="A34" s="160"/>
      <c r="B34" s="160"/>
      <c r="C34" s="160"/>
      <c r="D34" s="160"/>
      <c r="E34" s="160"/>
      <c r="F34" s="160"/>
      <c r="G34" s="160"/>
      <c r="H34" s="160"/>
      <c r="I34" s="12"/>
    </row>
    <row r="35" spans="1:9" x14ac:dyDescent="0.2">
      <c r="A35" s="307" t="s">
        <v>897</v>
      </c>
      <c r="B35" s="1311"/>
      <c r="C35" s="1311"/>
      <c r="D35" s="1311"/>
      <c r="E35" s="1311"/>
      <c r="F35" s="1311"/>
      <c r="G35" s="1311"/>
    </row>
    <row r="36" spans="1:9" x14ac:dyDescent="0.2">
      <c r="A36" s="307" t="s">
        <v>955</v>
      </c>
      <c r="B36" s="1311"/>
      <c r="C36" s="1311"/>
      <c r="D36" s="1311"/>
      <c r="E36" s="1311"/>
      <c r="F36" s="1311"/>
      <c r="G36" s="1311"/>
    </row>
    <row r="37" spans="1:9" s="16" customFormat="1" x14ac:dyDescent="0.2">
      <c r="A37" s="1397" t="s">
        <v>104</v>
      </c>
      <c r="B37" s="63"/>
      <c r="C37" s="64"/>
      <c r="D37" s="64"/>
      <c r="E37" s="64"/>
      <c r="F37" s="64"/>
      <c r="G37" s="165"/>
    </row>
    <row r="38" spans="1:9" s="12" customFormat="1" x14ac:dyDescent="0.2">
      <c r="A38" s="1397" t="s">
        <v>510</v>
      </c>
      <c r="B38" s="64"/>
      <c r="C38" s="64"/>
      <c r="D38" s="160"/>
      <c r="E38" s="165"/>
      <c r="F38" s="160"/>
    </row>
    <row r="39" spans="1:9" x14ac:dyDescent="0.2">
      <c r="A39" s="1397" t="s">
        <v>513</v>
      </c>
      <c r="B39" s="1441"/>
      <c r="C39" s="412"/>
    </row>
  </sheetData>
  <pageMargins left="0.7" right="0.7"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9"/>
  <sheetViews>
    <sheetView zoomScaleNormal="100" workbookViewId="0">
      <selection sqref="A1:M2"/>
    </sheetView>
  </sheetViews>
  <sheetFormatPr defaultRowHeight="12.75" x14ac:dyDescent="0.2"/>
  <cols>
    <col min="1" max="1" width="5.7109375" customWidth="1"/>
    <col min="2" max="2" width="15.140625" customWidth="1"/>
    <col min="3" max="3" width="18.7109375" customWidth="1"/>
    <col min="4" max="4" width="13.28515625" customWidth="1"/>
    <col min="5" max="5" width="16.42578125" bestFit="1" customWidth="1"/>
    <col min="6" max="6" width="4.7109375" customWidth="1"/>
    <col min="7" max="7" width="16.42578125" bestFit="1" customWidth="1"/>
    <col min="8" max="8" width="4.7109375" customWidth="1"/>
    <col min="9" max="9" width="16.42578125" bestFit="1" customWidth="1"/>
    <col min="10" max="10" width="4.7109375" customWidth="1"/>
    <col min="11" max="11" width="13.7109375" customWidth="1"/>
    <col min="12" max="12" width="4.85546875" customWidth="1"/>
    <col min="13" max="13" width="13.7109375" customWidth="1"/>
    <col min="14" max="14" width="4.7109375" customWidth="1"/>
  </cols>
  <sheetData>
    <row r="1" spans="1:14" ht="23.25" x14ac:dyDescent="0.35">
      <c r="A1" s="2677" t="s">
        <v>105</v>
      </c>
      <c r="B1" s="2678"/>
      <c r="C1" s="2678"/>
      <c r="D1" s="2678"/>
      <c r="E1" s="2678"/>
      <c r="F1" s="2678"/>
      <c r="G1" s="2678"/>
      <c r="H1" s="2678"/>
      <c r="I1" s="2678"/>
      <c r="J1" s="2678"/>
      <c r="K1" s="2678"/>
      <c r="L1" s="2678"/>
      <c r="M1" s="2678"/>
      <c r="N1" s="114"/>
    </row>
    <row r="2" spans="1:14" ht="23.25" x14ac:dyDescent="0.35">
      <c r="A2" s="2679"/>
      <c r="B2" s="2680"/>
      <c r="C2" s="2680"/>
      <c r="D2" s="2680"/>
      <c r="E2" s="2680"/>
      <c r="F2" s="2680"/>
      <c r="G2" s="2680"/>
      <c r="H2" s="2680"/>
      <c r="I2" s="2680"/>
      <c r="J2" s="2680"/>
      <c r="K2" s="2680"/>
      <c r="L2" s="2680"/>
      <c r="M2" s="2680"/>
      <c r="N2" s="2319"/>
    </row>
    <row r="3" spans="1:14" ht="20.25" x14ac:dyDescent="0.2">
      <c r="A3" s="2681" t="s">
        <v>919</v>
      </c>
      <c r="B3" s="2682"/>
      <c r="C3" s="2682"/>
      <c r="D3" s="2682"/>
      <c r="E3" s="2682"/>
      <c r="F3" s="2682"/>
      <c r="G3" s="2682"/>
      <c r="H3" s="2682"/>
      <c r="I3" s="2682"/>
      <c r="J3" s="2682"/>
      <c r="K3" s="2682"/>
      <c r="L3" s="2682"/>
      <c r="M3" s="2682"/>
      <c r="N3" s="2318"/>
    </row>
    <row r="4" spans="1:14" ht="20.25" x14ac:dyDescent="0.2">
      <c r="A4" s="2683" t="s">
        <v>88</v>
      </c>
      <c r="B4" s="2684"/>
      <c r="C4" s="2684"/>
      <c r="D4" s="2684"/>
      <c r="E4" s="2684"/>
      <c r="F4" s="2684"/>
      <c r="G4" s="2684"/>
      <c r="H4" s="2684"/>
      <c r="I4" s="2684"/>
      <c r="J4" s="2684"/>
      <c r="K4" s="2684"/>
      <c r="L4" s="2684"/>
      <c r="M4" s="2684"/>
      <c r="N4" s="2318"/>
    </row>
    <row r="5" spans="1:14" ht="8.4499999999999993" customHeight="1" x14ac:dyDescent="0.2">
      <c r="A5" s="2683"/>
      <c r="B5" s="2684"/>
      <c r="C5" s="2684"/>
      <c r="D5" s="2684"/>
      <c r="E5" s="2684"/>
      <c r="F5" s="2684"/>
      <c r="G5" s="2684"/>
      <c r="H5" s="2684"/>
      <c r="I5" s="2684"/>
      <c r="J5" s="2684"/>
      <c r="K5" s="2684"/>
      <c r="L5" s="2684"/>
      <c r="M5" s="2684"/>
      <c r="N5" s="2320"/>
    </row>
    <row r="6" spans="1:14" x14ac:dyDescent="0.2">
      <c r="A6" s="116"/>
      <c r="B6" s="117"/>
      <c r="C6" s="118"/>
      <c r="D6" s="117"/>
      <c r="E6" s="117"/>
      <c r="F6" s="117"/>
      <c r="G6" s="117"/>
      <c r="H6" s="117"/>
      <c r="I6" s="117"/>
      <c r="J6" s="117"/>
      <c r="K6" s="117"/>
      <c r="L6" s="117"/>
      <c r="M6" s="117"/>
      <c r="N6" s="119"/>
    </row>
    <row r="7" spans="1:14" x14ac:dyDescent="0.2">
      <c r="A7" s="2317"/>
      <c r="B7" s="2315"/>
      <c r="C7" s="122"/>
      <c r="D7" s="2315"/>
      <c r="E7" s="2315"/>
      <c r="F7" s="2315"/>
      <c r="G7" s="2315"/>
      <c r="H7" s="2315"/>
      <c r="I7" s="2315"/>
      <c r="J7" s="2315"/>
      <c r="K7" s="2315"/>
      <c r="L7" s="2315"/>
      <c r="M7" s="2315"/>
      <c r="N7" s="2316"/>
    </row>
    <row r="8" spans="1:14" x14ac:dyDescent="0.2">
      <c r="A8" s="2685" t="s">
        <v>92</v>
      </c>
      <c r="B8" s="2676"/>
      <c r="C8" s="122" t="s">
        <v>106</v>
      </c>
      <c r="D8" s="2315" t="s">
        <v>107</v>
      </c>
      <c r="E8" s="2315"/>
      <c r="F8" s="2315"/>
      <c r="G8" s="2315"/>
      <c r="H8" s="2315"/>
      <c r="I8" s="2675" t="s">
        <v>108</v>
      </c>
      <c r="J8" s="2675"/>
      <c r="K8" s="2675"/>
      <c r="L8" s="2675"/>
      <c r="M8" s="2675" t="s">
        <v>109</v>
      </c>
      <c r="N8" s="2676"/>
    </row>
    <row r="9" spans="1:14" x14ac:dyDescent="0.2">
      <c r="A9" s="2686" t="s">
        <v>97</v>
      </c>
      <c r="B9" s="2687"/>
      <c r="C9" s="122" t="s">
        <v>110</v>
      </c>
      <c r="D9" s="2315" t="s">
        <v>110</v>
      </c>
      <c r="E9" s="2675" t="s">
        <v>111</v>
      </c>
      <c r="F9" s="2675"/>
      <c r="G9" s="2675" t="s">
        <v>112</v>
      </c>
      <c r="H9" s="2675"/>
      <c r="I9" s="2675" t="s">
        <v>3</v>
      </c>
      <c r="J9" s="2675"/>
      <c r="K9" s="2675" t="s">
        <v>113</v>
      </c>
      <c r="L9" s="2675"/>
      <c r="M9" s="2675" t="s">
        <v>3</v>
      </c>
      <c r="N9" s="2676"/>
    </row>
    <row r="10" spans="1:14" x14ac:dyDescent="0.2">
      <c r="A10" s="124"/>
      <c r="B10" s="125"/>
      <c r="C10" s="122" t="s">
        <v>552</v>
      </c>
      <c r="D10" s="126"/>
      <c r="E10" s="2673" t="s">
        <v>102</v>
      </c>
      <c r="F10" s="2673"/>
      <c r="G10" s="2673" t="s">
        <v>102</v>
      </c>
      <c r="H10" s="2673"/>
      <c r="I10" s="2673" t="s">
        <v>102</v>
      </c>
      <c r="J10" s="2673"/>
      <c r="K10" s="2673" t="s">
        <v>102</v>
      </c>
      <c r="L10" s="2673"/>
      <c r="M10" s="2673" t="s">
        <v>102</v>
      </c>
      <c r="N10" s="2674"/>
    </row>
    <row r="11" spans="1:14" x14ac:dyDescent="0.2">
      <c r="A11" s="127"/>
      <c r="B11" s="128"/>
      <c r="C11" s="129"/>
      <c r="D11" s="130"/>
      <c r="E11" s="130"/>
      <c r="F11" s="130"/>
      <c r="G11" s="130"/>
      <c r="H11" s="130"/>
      <c r="I11" s="130"/>
      <c r="J11" s="130"/>
      <c r="K11" s="130"/>
      <c r="L11" s="130"/>
      <c r="M11" s="130"/>
      <c r="N11" s="131"/>
    </row>
    <row r="12" spans="1:14" x14ac:dyDescent="0.2">
      <c r="A12" s="132"/>
      <c r="B12" s="133"/>
      <c r="C12" s="134"/>
      <c r="D12" s="135"/>
      <c r="E12" s="136"/>
      <c r="F12" s="136"/>
      <c r="G12" s="136"/>
      <c r="H12" s="136"/>
      <c r="I12" s="136"/>
      <c r="J12" s="136"/>
      <c r="K12" s="136"/>
      <c r="L12" s="136"/>
      <c r="M12" s="137"/>
      <c r="N12" s="138"/>
    </row>
    <row r="13" spans="1:14" x14ac:dyDescent="0.2">
      <c r="A13" s="2321"/>
      <c r="B13" s="140" t="s">
        <v>114</v>
      </c>
      <c r="C13" s="141">
        <v>7955</v>
      </c>
      <c r="D13" s="142">
        <v>586</v>
      </c>
      <c r="E13" s="143">
        <v>145.19999999999999</v>
      </c>
      <c r="F13" s="143"/>
      <c r="G13" s="143">
        <v>397.4</v>
      </c>
      <c r="H13" s="143"/>
      <c r="I13" s="143">
        <v>252.2</v>
      </c>
      <c r="J13" s="143"/>
      <c r="K13" s="143">
        <v>56.4</v>
      </c>
      <c r="L13" s="144"/>
      <c r="M13" s="143">
        <v>195.8</v>
      </c>
      <c r="N13" s="145"/>
    </row>
    <row r="14" spans="1:14" x14ac:dyDescent="0.2">
      <c r="A14" s="2321"/>
      <c r="B14" s="140"/>
      <c r="C14" s="141" t="s">
        <v>86</v>
      </c>
      <c r="D14" s="142" t="s">
        <v>86</v>
      </c>
      <c r="E14" s="146"/>
      <c r="F14" s="146"/>
      <c r="G14" s="146"/>
      <c r="H14" s="146"/>
      <c r="I14" s="146"/>
      <c r="J14" s="146"/>
      <c r="K14" s="146"/>
      <c r="L14" s="146"/>
      <c r="M14" s="146"/>
      <c r="N14" s="147"/>
    </row>
    <row r="15" spans="1:14" x14ac:dyDescent="0.2">
      <c r="A15" s="2321"/>
      <c r="B15" s="140" t="s">
        <v>115</v>
      </c>
      <c r="C15" s="141">
        <v>28025</v>
      </c>
      <c r="D15" s="142">
        <v>622</v>
      </c>
      <c r="E15" s="148">
        <v>513.70000000000005</v>
      </c>
      <c r="F15" s="149"/>
      <c r="G15" s="148">
        <v>1257.3</v>
      </c>
      <c r="H15" s="149"/>
      <c r="I15" s="148">
        <v>743.7</v>
      </c>
      <c r="J15" s="149"/>
      <c r="K15" s="148">
        <v>157.80000000000001</v>
      </c>
      <c r="L15" s="149"/>
      <c r="M15" s="148">
        <v>585.79999999999995</v>
      </c>
      <c r="N15" s="150"/>
    </row>
    <row r="16" spans="1:14" x14ac:dyDescent="0.2">
      <c r="A16" s="2321"/>
      <c r="B16" s="140"/>
      <c r="C16" s="141"/>
      <c r="D16" s="142"/>
      <c r="E16" s="146"/>
      <c r="F16" s="146"/>
      <c r="G16" s="146"/>
      <c r="H16" s="146"/>
      <c r="I16" s="146"/>
      <c r="J16" s="146"/>
      <c r="K16" s="146"/>
      <c r="L16" s="146"/>
      <c r="M16" s="146"/>
      <c r="N16" s="147"/>
    </row>
    <row r="17" spans="1:14" x14ac:dyDescent="0.2">
      <c r="A17" s="2321"/>
      <c r="B17" s="140" t="s">
        <v>116</v>
      </c>
      <c r="C17" s="141">
        <v>42599</v>
      </c>
      <c r="D17" s="142">
        <v>537</v>
      </c>
      <c r="E17" s="148">
        <v>649.70000000000005</v>
      </c>
      <c r="F17" s="149"/>
      <c r="G17" s="148">
        <v>2351.4</v>
      </c>
      <c r="H17" s="149"/>
      <c r="I17" s="148">
        <v>1701.7</v>
      </c>
      <c r="J17" s="149"/>
      <c r="K17" s="148">
        <v>160.80000000000001</v>
      </c>
      <c r="L17" s="149"/>
      <c r="M17" s="148">
        <v>1541</v>
      </c>
      <c r="N17" s="150"/>
    </row>
    <row r="18" spans="1:14" x14ac:dyDescent="0.2">
      <c r="A18" s="2321"/>
      <c r="B18" s="140"/>
      <c r="C18" s="141"/>
      <c r="D18" s="142"/>
      <c r="E18" s="146"/>
      <c r="F18" s="146"/>
      <c r="G18" s="146"/>
      <c r="H18" s="146"/>
      <c r="I18" s="146"/>
      <c r="J18" s="146"/>
      <c r="K18" s="146"/>
      <c r="L18" s="146"/>
      <c r="M18" s="146"/>
      <c r="N18" s="147"/>
    </row>
    <row r="19" spans="1:14" x14ac:dyDescent="0.2">
      <c r="A19" s="2321"/>
      <c r="B19" s="140" t="s">
        <v>117</v>
      </c>
      <c r="C19" s="141">
        <v>24171</v>
      </c>
      <c r="D19" s="142">
        <v>694</v>
      </c>
      <c r="E19" s="148">
        <v>2274.8000000000002</v>
      </c>
      <c r="F19" s="149"/>
      <c r="G19" s="148">
        <v>5116.8</v>
      </c>
      <c r="H19" s="149"/>
      <c r="I19" s="148">
        <v>2842</v>
      </c>
      <c r="J19" s="149"/>
      <c r="K19" s="148">
        <v>446.9</v>
      </c>
      <c r="L19" s="149"/>
      <c r="M19" s="148">
        <v>2395</v>
      </c>
      <c r="N19" s="150"/>
    </row>
    <row r="20" spans="1:14" ht="12.75" customHeight="1" x14ac:dyDescent="0.2">
      <c r="A20" s="2321"/>
      <c r="B20" s="140"/>
      <c r="C20" s="141"/>
      <c r="D20" s="142"/>
      <c r="E20" s="148"/>
      <c r="F20" s="149"/>
      <c r="G20" s="148"/>
      <c r="H20" s="149"/>
      <c r="I20" s="148"/>
      <c r="J20" s="149"/>
      <c r="K20" s="148"/>
      <c r="L20" s="149"/>
      <c r="M20" s="148"/>
      <c r="N20" s="150"/>
    </row>
    <row r="21" spans="1:14" x14ac:dyDescent="0.2">
      <c r="A21" s="2321"/>
      <c r="B21" s="140" t="s">
        <v>118</v>
      </c>
      <c r="C21" s="141">
        <v>15089</v>
      </c>
      <c r="D21" s="142">
        <v>444</v>
      </c>
      <c r="E21" s="148">
        <v>1414.1</v>
      </c>
      <c r="F21" s="148"/>
      <c r="G21" s="148">
        <v>2196.9</v>
      </c>
      <c r="H21" s="148"/>
      <c r="I21" s="148">
        <v>782.9</v>
      </c>
      <c r="J21" s="148"/>
      <c r="K21" s="148">
        <v>74.5</v>
      </c>
      <c r="L21" s="148"/>
      <c r="M21" s="148">
        <v>708.4</v>
      </c>
      <c r="N21" s="150"/>
    </row>
    <row r="22" spans="1:14" ht="12.75" customHeight="1" x14ac:dyDescent="0.2">
      <c r="A22" s="2321"/>
      <c r="B22" s="140"/>
      <c r="C22" s="141"/>
      <c r="D22" s="142"/>
      <c r="E22" s="148"/>
      <c r="F22" s="148"/>
      <c r="G22" s="148"/>
      <c r="H22" s="148"/>
      <c r="I22" s="148"/>
      <c r="J22" s="148"/>
      <c r="K22" s="148"/>
      <c r="L22" s="148"/>
      <c r="M22" s="148"/>
      <c r="N22" s="150"/>
    </row>
    <row r="23" spans="1:14" x14ac:dyDescent="0.2">
      <c r="A23" s="2321"/>
      <c r="B23" s="140">
        <v>2000</v>
      </c>
      <c r="C23" s="141">
        <v>1892</v>
      </c>
      <c r="D23" s="142">
        <v>73</v>
      </c>
      <c r="E23" s="148">
        <v>266.3</v>
      </c>
      <c r="F23" s="148"/>
      <c r="G23" s="148">
        <v>367.2</v>
      </c>
      <c r="H23" s="148"/>
      <c r="I23" s="148">
        <v>100.9</v>
      </c>
      <c r="J23" s="148"/>
      <c r="K23" s="148">
        <v>15.3</v>
      </c>
      <c r="L23" s="148"/>
      <c r="M23" s="148">
        <v>85.6</v>
      </c>
      <c r="N23" s="150"/>
    </row>
    <row r="24" spans="1:14" x14ac:dyDescent="0.2">
      <c r="A24" s="2321"/>
      <c r="B24" s="140">
        <v>2001</v>
      </c>
      <c r="C24" s="141">
        <v>1748</v>
      </c>
      <c r="D24" s="142">
        <v>117</v>
      </c>
      <c r="E24" s="148">
        <v>2535.5</v>
      </c>
      <c r="F24" s="148"/>
      <c r="G24" s="148">
        <v>3686.1</v>
      </c>
      <c r="H24" s="148"/>
      <c r="I24" s="148">
        <v>1150.7</v>
      </c>
      <c r="J24" s="148"/>
      <c r="K24" s="148">
        <v>185.1</v>
      </c>
      <c r="L24" s="148"/>
      <c r="M24" s="148">
        <v>965.5</v>
      </c>
      <c r="N24" s="150"/>
    </row>
    <row r="25" spans="1:14" x14ac:dyDescent="0.2">
      <c r="A25" s="2321"/>
      <c r="B25" s="140">
        <v>2002</v>
      </c>
      <c r="C25" s="141">
        <v>1452</v>
      </c>
      <c r="D25" s="142">
        <v>186</v>
      </c>
      <c r="E25" s="148">
        <v>4518.5</v>
      </c>
      <c r="F25" s="148"/>
      <c r="G25" s="148">
        <v>8309.6</v>
      </c>
      <c r="H25" s="148"/>
      <c r="I25" s="148">
        <v>3791.1</v>
      </c>
      <c r="J25" s="148"/>
      <c r="K25" s="148">
        <v>284.10000000000002</v>
      </c>
      <c r="L25" s="148"/>
      <c r="M25" s="148">
        <v>3507</v>
      </c>
      <c r="N25" s="150"/>
    </row>
    <row r="26" spans="1:14" x14ac:dyDescent="0.2">
      <c r="A26" s="2321"/>
      <c r="B26" s="140">
        <v>2003</v>
      </c>
      <c r="C26" s="141">
        <v>1203</v>
      </c>
      <c r="D26" s="142">
        <v>172</v>
      </c>
      <c r="E26" s="148">
        <v>6932.8</v>
      </c>
      <c r="F26" s="148"/>
      <c r="G26" s="148">
        <v>13408.5</v>
      </c>
      <c r="H26" s="148"/>
      <c r="I26" s="148">
        <v>6475.7</v>
      </c>
      <c r="J26" s="148"/>
      <c r="K26" s="148">
        <v>207.4</v>
      </c>
      <c r="L26" s="148"/>
      <c r="M26" s="148">
        <v>6268.3</v>
      </c>
      <c r="N26" s="150"/>
    </row>
    <row r="27" spans="1:14" x14ac:dyDescent="0.2">
      <c r="A27" s="2321"/>
      <c r="B27" s="140">
        <v>2004</v>
      </c>
      <c r="C27" s="141">
        <v>1198</v>
      </c>
      <c r="D27" s="142">
        <v>164</v>
      </c>
      <c r="E27" s="148">
        <v>2848.2</v>
      </c>
      <c r="F27" s="148"/>
      <c r="G27" s="148">
        <v>6115.6</v>
      </c>
      <c r="H27" s="148"/>
      <c r="I27" s="148">
        <v>3267.4</v>
      </c>
      <c r="J27" s="148"/>
      <c r="K27" s="148">
        <v>527.1</v>
      </c>
      <c r="L27" s="148"/>
      <c r="M27" s="148">
        <v>2740.3</v>
      </c>
      <c r="N27" s="150"/>
    </row>
    <row r="28" spans="1:14" x14ac:dyDescent="0.2">
      <c r="A28" s="2321"/>
      <c r="B28" s="140">
        <v>2005</v>
      </c>
      <c r="C28" s="141">
        <v>1108</v>
      </c>
      <c r="D28" s="142">
        <v>129</v>
      </c>
      <c r="E28" s="148">
        <v>10304.9</v>
      </c>
      <c r="F28" s="149"/>
      <c r="G28" s="148">
        <v>21567.9</v>
      </c>
      <c r="H28" s="149"/>
      <c r="I28" s="148">
        <v>11262.9</v>
      </c>
      <c r="J28" s="149"/>
      <c r="K28" s="148">
        <v>1798</v>
      </c>
      <c r="L28" s="149"/>
      <c r="M28" s="148">
        <v>9464.9</v>
      </c>
      <c r="N28" s="147"/>
    </row>
    <row r="29" spans="1:14" x14ac:dyDescent="0.2">
      <c r="A29" s="2321"/>
      <c r="B29" s="140">
        <v>2006</v>
      </c>
      <c r="C29" s="141">
        <v>1247</v>
      </c>
      <c r="D29" s="142">
        <v>89</v>
      </c>
      <c r="E29" s="148">
        <v>2355.3000000000002</v>
      </c>
      <c r="F29" s="149"/>
      <c r="G29" s="148">
        <v>4590.1000000000004</v>
      </c>
      <c r="H29" s="149"/>
      <c r="I29" s="148">
        <v>2234.8000000000002</v>
      </c>
      <c r="J29" s="149"/>
      <c r="K29" s="148">
        <v>1326.1</v>
      </c>
      <c r="L29" s="149"/>
      <c r="M29" s="148">
        <v>908.6</v>
      </c>
      <c r="N29" s="147"/>
    </row>
    <row r="30" spans="1:14" x14ac:dyDescent="0.2">
      <c r="A30" s="2321"/>
      <c r="B30" s="140">
        <v>2007</v>
      </c>
      <c r="C30" s="141">
        <v>1233</v>
      </c>
      <c r="D30" s="142">
        <v>77</v>
      </c>
      <c r="E30" s="148">
        <v>630</v>
      </c>
      <c r="F30" s="149"/>
      <c r="G30" s="148">
        <v>974.6</v>
      </c>
      <c r="H30" s="149"/>
      <c r="I30" s="148">
        <v>344.6</v>
      </c>
      <c r="J30" s="149"/>
      <c r="K30" s="148">
        <v>29.9</v>
      </c>
      <c r="L30" s="149"/>
      <c r="M30" s="148">
        <v>314.7</v>
      </c>
      <c r="N30" s="147"/>
    </row>
    <row r="31" spans="1:14" x14ac:dyDescent="0.2">
      <c r="A31" s="2321"/>
      <c r="B31" s="140">
        <v>2008</v>
      </c>
      <c r="C31" s="141">
        <v>1405</v>
      </c>
      <c r="D31" s="142">
        <v>82</v>
      </c>
      <c r="E31" s="148">
        <v>535.4</v>
      </c>
      <c r="F31" s="149"/>
      <c r="G31" s="148">
        <v>816.5</v>
      </c>
      <c r="H31" s="149"/>
      <c r="I31" s="148">
        <v>281.10000000000002</v>
      </c>
      <c r="J31" s="149"/>
      <c r="K31" s="148">
        <v>30.6</v>
      </c>
      <c r="L31" s="149"/>
      <c r="M31" s="148">
        <v>250.5</v>
      </c>
      <c r="N31" s="147"/>
    </row>
    <row r="32" spans="1:14" x14ac:dyDescent="0.2">
      <c r="A32" s="2321"/>
      <c r="B32" s="140">
        <v>2009</v>
      </c>
      <c r="C32" s="141">
        <v>1294</v>
      </c>
      <c r="D32" s="142">
        <v>184</v>
      </c>
      <c r="E32" s="148">
        <v>10038.4</v>
      </c>
      <c r="F32" s="149"/>
      <c r="G32" s="148">
        <v>18839.5</v>
      </c>
      <c r="H32" s="149"/>
      <c r="I32" s="148">
        <v>8801.1</v>
      </c>
      <c r="J32" s="149"/>
      <c r="K32" s="148">
        <v>785.9</v>
      </c>
      <c r="L32" s="149"/>
      <c r="M32" s="148">
        <v>8015.1</v>
      </c>
      <c r="N32" s="147"/>
    </row>
    <row r="33" spans="1:14" x14ac:dyDescent="0.2">
      <c r="A33" s="2321"/>
      <c r="B33" s="140">
        <v>2010</v>
      </c>
      <c r="C33" s="141">
        <v>1308</v>
      </c>
      <c r="D33" s="142">
        <v>144</v>
      </c>
      <c r="E33" s="148">
        <v>1316.9</v>
      </c>
      <c r="F33" s="149"/>
      <c r="G33" s="148">
        <v>2547.1999999999998</v>
      </c>
      <c r="H33" s="149"/>
      <c r="I33" s="148">
        <v>1230.4000000000001</v>
      </c>
      <c r="J33" s="149"/>
      <c r="K33" s="148">
        <v>149.9</v>
      </c>
      <c r="L33" s="149"/>
      <c r="M33" s="148">
        <v>1080.4000000000001</v>
      </c>
      <c r="N33" s="147"/>
    </row>
    <row r="34" spans="1:14" x14ac:dyDescent="0.2">
      <c r="A34" s="2337"/>
      <c r="B34" s="140">
        <v>2011</v>
      </c>
      <c r="C34" s="141">
        <v>1400</v>
      </c>
      <c r="D34" s="142">
        <v>85</v>
      </c>
      <c r="E34" s="148">
        <v>821.2</v>
      </c>
      <c r="F34" s="149"/>
      <c r="G34" s="148">
        <v>1512.7</v>
      </c>
      <c r="H34" s="149"/>
      <c r="I34" s="148">
        <v>691.5</v>
      </c>
      <c r="J34" s="149"/>
      <c r="K34" s="148">
        <v>19</v>
      </c>
      <c r="L34" s="149"/>
      <c r="M34" s="148">
        <v>672.5</v>
      </c>
      <c r="N34" s="147"/>
    </row>
    <row r="35" spans="1:14" x14ac:dyDescent="0.2">
      <c r="A35" s="2464"/>
      <c r="B35" s="140">
        <v>2012</v>
      </c>
      <c r="C35" s="141">
        <v>1332</v>
      </c>
      <c r="D35" s="142">
        <v>62</v>
      </c>
      <c r="E35" s="148">
        <v>646.5</v>
      </c>
      <c r="F35" s="149"/>
      <c r="G35" s="148">
        <v>1385.7</v>
      </c>
      <c r="H35" s="149"/>
      <c r="I35" s="148">
        <v>739.2</v>
      </c>
      <c r="J35" s="149"/>
      <c r="K35" s="148">
        <v>39.799999999999997</v>
      </c>
      <c r="L35" s="149"/>
      <c r="M35" s="148">
        <v>699.4</v>
      </c>
      <c r="N35" s="147"/>
    </row>
    <row r="36" spans="1:14" x14ac:dyDescent="0.2">
      <c r="A36" s="2321"/>
      <c r="B36" s="140" t="s">
        <v>119</v>
      </c>
      <c r="C36" s="141">
        <f>SUM(C13:C35)</f>
        <v>135659</v>
      </c>
      <c r="D36" s="142">
        <f>SUM(D13:D35)</f>
        <v>4447</v>
      </c>
      <c r="E36" s="143">
        <v>48747.3</v>
      </c>
      <c r="F36" s="144"/>
      <c r="G36" s="143">
        <v>95440.9</v>
      </c>
      <c r="H36" s="143"/>
      <c r="I36" s="143">
        <v>46693.599999999999</v>
      </c>
      <c r="J36" s="143"/>
      <c r="K36" s="143">
        <v>6294.8</v>
      </c>
      <c r="L36" s="143"/>
      <c r="M36" s="143">
        <f>SUM(M13:M35)</f>
        <v>40398.800000000003</v>
      </c>
      <c r="N36" s="147"/>
    </row>
    <row r="37" spans="1:14" x14ac:dyDescent="0.2">
      <c r="A37" s="151"/>
      <c r="B37" s="152"/>
      <c r="C37" s="153"/>
      <c r="D37" s="154"/>
      <c r="E37" s="155"/>
      <c r="F37" s="155"/>
      <c r="G37" s="155"/>
      <c r="H37" s="155"/>
      <c r="I37" s="155"/>
      <c r="J37" s="155"/>
      <c r="K37" s="155"/>
      <c r="L37" s="155"/>
      <c r="M37" s="155"/>
      <c r="N37" s="156"/>
    </row>
    <row r="38" spans="1:14" x14ac:dyDescent="0.2">
      <c r="A38" s="157"/>
      <c r="B38" s="157"/>
      <c r="C38" s="158"/>
      <c r="D38" s="158"/>
      <c r="E38" s="159"/>
      <c r="F38" s="159"/>
      <c r="G38" s="159"/>
      <c r="H38" s="159"/>
      <c r="I38" s="159"/>
      <c r="J38" s="159"/>
      <c r="K38" s="159"/>
      <c r="L38" s="159"/>
      <c r="M38" s="159"/>
      <c r="N38" s="160"/>
    </row>
    <row r="39" spans="1:14" x14ac:dyDescent="0.2">
      <c r="A39" s="63" t="s">
        <v>920</v>
      </c>
      <c r="B39" s="16"/>
      <c r="C39" s="64"/>
      <c r="D39" s="158"/>
      <c r="E39" s="64"/>
      <c r="F39" s="64"/>
      <c r="G39" s="64"/>
      <c r="H39" s="64"/>
      <c r="I39" s="161"/>
      <c r="J39" s="64"/>
      <c r="K39" s="161"/>
      <c r="L39" s="64"/>
      <c r="M39" s="64"/>
      <c r="N39" s="64"/>
    </row>
    <row r="40" spans="1:14" x14ac:dyDescent="0.2">
      <c r="A40" s="63" t="s">
        <v>104</v>
      </c>
      <c r="B40" s="16"/>
      <c r="C40" s="64"/>
      <c r="D40" s="64"/>
      <c r="E40" s="64"/>
      <c r="F40" s="64"/>
      <c r="G40" s="64"/>
      <c r="H40" s="64"/>
      <c r="I40" s="64"/>
      <c r="J40" s="64"/>
      <c r="K40" s="162"/>
      <c r="L40" s="64"/>
      <c r="M40" s="64"/>
      <c r="N40" s="64"/>
    </row>
    <row r="41" spans="1:14" x14ac:dyDescent="0.2">
      <c r="A41" s="63" t="s">
        <v>120</v>
      </c>
      <c r="B41" s="16"/>
      <c r="C41" s="64"/>
      <c r="D41" s="64"/>
      <c r="E41" s="64"/>
      <c r="F41" s="64"/>
      <c r="G41" s="64"/>
      <c r="H41" s="64"/>
      <c r="I41" s="64"/>
      <c r="J41" s="64"/>
      <c r="K41" s="162"/>
      <c r="L41" s="64"/>
      <c r="M41" s="64"/>
      <c r="N41" s="64"/>
    </row>
    <row r="42" spans="1:14" x14ac:dyDescent="0.2">
      <c r="A42" s="63" t="s">
        <v>121</v>
      </c>
      <c r="B42" s="16"/>
      <c r="C42" s="64"/>
      <c r="D42" s="64"/>
      <c r="E42" s="64"/>
      <c r="F42" s="64"/>
      <c r="G42" s="64"/>
      <c r="H42" s="64"/>
      <c r="I42" s="64"/>
      <c r="J42" s="64"/>
      <c r="K42" s="162"/>
      <c r="L42" s="64"/>
      <c r="M42" s="64"/>
      <c r="N42" s="64"/>
    </row>
    <row r="43" spans="1:14" x14ac:dyDescent="0.2">
      <c r="A43" s="63" t="s">
        <v>122</v>
      </c>
      <c r="B43" s="16"/>
      <c r="C43" s="64"/>
      <c r="D43" s="64"/>
      <c r="E43" s="64"/>
      <c r="F43" s="64"/>
      <c r="G43" s="64"/>
      <c r="H43" s="64"/>
      <c r="I43" s="64"/>
      <c r="J43" s="64"/>
      <c r="K43" s="162"/>
      <c r="L43" s="64"/>
      <c r="M43" s="64"/>
      <c r="N43" s="64"/>
    </row>
    <row r="44" spans="1:14" x14ac:dyDescent="0.2">
      <c r="A44" s="63" t="s">
        <v>921</v>
      </c>
      <c r="B44" s="16"/>
      <c r="C44" s="64"/>
      <c r="D44" s="64"/>
      <c r="E44" s="64"/>
      <c r="F44" s="64"/>
      <c r="G44" s="64"/>
      <c r="H44" s="64"/>
      <c r="I44" s="64"/>
      <c r="J44" s="64"/>
      <c r="K44" s="162"/>
      <c r="L44" s="64"/>
      <c r="M44" s="64"/>
      <c r="N44" s="64"/>
    </row>
    <row r="45" spans="1:14" x14ac:dyDescent="0.2">
      <c r="A45" s="63" t="s">
        <v>868</v>
      </c>
      <c r="B45" s="16"/>
      <c r="C45" s="64"/>
      <c r="D45" s="64"/>
      <c r="E45" s="64"/>
      <c r="F45" s="64"/>
      <c r="G45" s="64"/>
      <c r="H45" s="64"/>
      <c r="I45" s="64"/>
      <c r="J45" s="64"/>
      <c r="K45" s="163"/>
      <c r="L45" s="64"/>
      <c r="M45" s="64"/>
      <c r="N45" s="64"/>
    </row>
    <row r="46" spans="1:14" x14ac:dyDescent="0.2">
      <c r="A46" s="164" t="s">
        <v>809</v>
      </c>
      <c r="B46" s="16"/>
      <c r="C46" s="165"/>
      <c r="D46" s="165"/>
      <c r="E46" s="165"/>
      <c r="F46" s="165"/>
      <c r="G46" s="165"/>
      <c r="H46" s="165"/>
      <c r="I46" s="165"/>
      <c r="J46" s="165"/>
      <c r="K46" s="166"/>
      <c r="L46" s="165"/>
      <c r="M46" s="165"/>
      <c r="N46" s="165"/>
    </row>
    <row r="47" spans="1:14" x14ac:dyDescent="0.2">
      <c r="A47" s="16"/>
      <c r="B47" s="16"/>
      <c r="C47" s="167"/>
      <c r="D47" s="167"/>
      <c r="E47" s="167"/>
      <c r="F47" s="167"/>
      <c r="G47" s="167"/>
      <c r="H47" s="167"/>
      <c r="I47" s="167"/>
      <c r="J47" s="167"/>
      <c r="K47" s="168"/>
      <c r="L47" s="167"/>
      <c r="M47" s="167"/>
      <c r="N47" s="167"/>
    </row>
    <row r="48" spans="1:14" x14ac:dyDescent="0.2">
      <c r="C48" s="169"/>
      <c r="D48" s="169"/>
      <c r="E48" s="170"/>
      <c r="F48" s="170"/>
      <c r="G48" s="170"/>
      <c r="H48" s="170"/>
      <c r="I48" s="170"/>
      <c r="J48" s="170"/>
      <c r="K48" s="170"/>
      <c r="L48" s="170"/>
      <c r="M48" s="170"/>
    </row>
    <row r="49" spans="3:13" x14ac:dyDescent="0.2">
      <c r="C49" s="169"/>
      <c r="D49" s="169"/>
      <c r="E49" s="170"/>
      <c r="F49" s="170"/>
      <c r="G49" s="170"/>
      <c r="H49" s="170"/>
      <c r="I49" s="170"/>
      <c r="J49" s="170"/>
      <c r="K49" s="170"/>
      <c r="L49" s="170"/>
      <c r="M49" s="170"/>
    </row>
  </sheetData>
  <mergeCells count="19">
    <mergeCell ref="M9:N9"/>
    <mergeCell ref="A1:M2"/>
    <mergeCell ref="A3:M3"/>
    <mergeCell ref="A4:M4"/>
    <mergeCell ref="A5:M5"/>
    <mergeCell ref="A8:B8"/>
    <mergeCell ref="I8:J8"/>
    <mergeCell ref="K8:L8"/>
    <mergeCell ref="M8:N8"/>
    <mergeCell ref="A9:B9"/>
    <mergeCell ref="E9:F9"/>
    <mergeCell ref="G9:H9"/>
    <mergeCell ref="I9:J9"/>
    <mergeCell ref="K9:L9"/>
    <mergeCell ref="E10:F10"/>
    <mergeCell ref="G10:H10"/>
    <mergeCell ref="I10:J10"/>
    <mergeCell ref="K10:L10"/>
    <mergeCell ref="M10:N10"/>
  </mergeCells>
  <pageMargins left="0.7" right="0.7" top="0.75" bottom="0.75" header="0.3" footer="0.3"/>
  <pageSetup scale="8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4"/>
  <sheetViews>
    <sheetView workbookViewId="0">
      <selection activeCell="J38" sqref="J38"/>
    </sheetView>
  </sheetViews>
  <sheetFormatPr defaultRowHeight="12.75" x14ac:dyDescent="0.2"/>
  <cols>
    <col min="1" max="1" width="6.7109375" customWidth="1"/>
    <col min="2" max="2" width="25.7109375" customWidth="1"/>
    <col min="3" max="3" width="11.140625" style="412" customWidth="1"/>
    <col min="4" max="4" width="3.5703125" customWidth="1"/>
    <col min="5" max="5" width="15.140625" customWidth="1"/>
    <col min="6" max="6" width="10.85546875" style="412" customWidth="1"/>
    <col min="7" max="7" width="4.140625" customWidth="1"/>
    <col min="8" max="8" width="7.7109375" customWidth="1"/>
    <col min="9" max="9" width="4.140625" customWidth="1"/>
    <col min="10" max="10" width="12.140625" customWidth="1"/>
    <col min="11" max="11" width="4.140625" customWidth="1"/>
    <col min="12" max="12" width="7.7109375" customWidth="1"/>
    <col min="13" max="13" width="4" customWidth="1"/>
    <col min="14" max="14" width="10.28515625" customWidth="1"/>
    <col min="15" max="15" width="3.85546875" customWidth="1"/>
    <col min="16" max="16" width="15.28515625" customWidth="1"/>
    <col min="17" max="17" width="10.28515625" customWidth="1"/>
    <col min="18" max="18" width="3.7109375" customWidth="1"/>
    <col min="19" max="19" width="14.7109375" customWidth="1"/>
    <col min="21" max="21" width="23.5703125" bestFit="1" customWidth="1"/>
  </cols>
  <sheetData>
    <row r="1" spans="1:26" x14ac:dyDescent="0.2">
      <c r="A1" s="9"/>
      <c r="B1" s="10"/>
      <c r="C1" s="1451"/>
      <c r="D1" s="10"/>
      <c r="E1" s="10"/>
      <c r="F1" s="1451"/>
      <c r="G1" s="10"/>
      <c r="H1" s="10"/>
      <c r="I1" s="10"/>
      <c r="J1" s="10"/>
      <c r="K1" s="10"/>
      <c r="L1" s="10"/>
      <c r="M1" s="10"/>
      <c r="N1" s="10"/>
      <c r="O1" s="10"/>
      <c r="P1" s="10"/>
      <c r="Q1" s="10"/>
      <c r="R1" s="10"/>
      <c r="S1" s="11"/>
      <c r="T1" s="12"/>
    </row>
    <row r="2" spans="1:26" ht="23.25" x14ac:dyDescent="0.35">
      <c r="A2" s="726" t="s">
        <v>519</v>
      </c>
      <c r="B2" s="595"/>
      <c r="C2" s="1452"/>
      <c r="D2" s="1453"/>
      <c r="E2" s="595"/>
      <c r="F2" s="1452"/>
      <c r="G2" s="1453"/>
      <c r="H2" s="595"/>
      <c r="I2" s="595"/>
      <c r="J2" s="1453"/>
      <c r="K2" s="1453"/>
      <c r="L2" s="595"/>
      <c r="M2" s="595"/>
      <c r="N2" s="1453"/>
      <c r="O2" s="1453"/>
      <c r="P2" s="595"/>
      <c r="Q2" s="1453"/>
      <c r="R2" s="1453"/>
      <c r="S2" s="596"/>
      <c r="T2" s="16"/>
    </row>
    <row r="3" spans="1:26" ht="20.25" x14ac:dyDescent="0.3">
      <c r="A3" s="13" t="s">
        <v>1012</v>
      </c>
      <c r="B3" s="595"/>
      <c r="C3" s="1452"/>
      <c r="D3" s="595"/>
      <c r="E3" s="595"/>
      <c r="F3" s="1452"/>
      <c r="G3" s="595"/>
      <c r="H3" s="595"/>
      <c r="I3" s="595"/>
      <c r="J3" s="595"/>
      <c r="K3" s="595"/>
      <c r="L3" s="595"/>
      <c r="M3" s="595"/>
      <c r="N3" s="595"/>
      <c r="O3" s="595"/>
      <c r="P3" s="595"/>
      <c r="Q3" s="595"/>
      <c r="R3" s="595"/>
      <c r="S3" s="596"/>
      <c r="T3" s="12"/>
    </row>
    <row r="4" spans="1:26" ht="20.25" x14ac:dyDescent="0.3">
      <c r="A4" s="13" t="s">
        <v>88</v>
      </c>
      <c r="B4" s="1453"/>
      <c r="C4" s="1452"/>
      <c r="D4" s="595"/>
      <c r="E4" s="595"/>
      <c r="F4" s="1452"/>
      <c r="G4" s="595"/>
      <c r="H4" s="595"/>
      <c r="I4" s="595"/>
      <c r="J4" s="595"/>
      <c r="K4" s="595"/>
      <c r="L4" s="595"/>
      <c r="M4" s="595"/>
      <c r="N4" s="595"/>
      <c r="O4" s="595"/>
      <c r="P4" s="595"/>
      <c r="Q4" s="595"/>
      <c r="R4" s="595"/>
      <c r="S4" s="596"/>
      <c r="T4" s="12"/>
    </row>
    <row r="5" spans="1:26" x14ac:dyDescent="0.2">
      <c r="A5" s="1454"/>
      <c r="B5" s="172"/>
      <c r="C5" s="1455"/>
      <c r="D5" s="172"/>
      <c r="E5" s="172"/>
      <c r="F5" s="1455"/>
      <c r="G5" s="172"/>
      <c r="H5" s="172"/>
      <c r="I5" s="172"/>
      <c r="J5" s="172"/>
      <c r="K5" s="172"/>
      <c r="L5" s="172"/>
      <c r="M5" s="172"/>
      <c r="N5" s="172"/>
      <c r="O5" s="172"/>
      <c r="P5" s="172"/>
      <c r="Q5" s="172"/>
      <c r="R5" s="172"/>
      <c r="S5" s="1456"/>
      <c r="T5" s="12"/>
    </row>
    <row r="6" spans="1:26" x14ac:dyDescent="0.2">
      <c r="A6" s="730"/>
      <c r="B6" s="176"/>
      <c r="C6" s="1457"/>
      <c r="D6" s="176"/>
      <c r="E6" s="176"/>
      <c r="F6" s="1458"/>
      <c r="G6" s="176"/>
      <c r="H6" s="176"/>
      <c r="I6" s="176"/>
      <c r="J6" s="1459"/>
      <c r="K6" s="176"/>
      <c r="L6" s="176"/>
      <c r="M6" s="176"/>
      <c r="N6" s="1459"/>
      <c r="O6" s="176"/>
      <c r="P6" s="1460"/>
      <c r="Q6" s="1459"/>
      <c r="R6" s="176"/>
      <c r="S6" s="1461"/>
      <c r="T6" s="43"/>
    </row>
    <row r="7" spans="1:26" x14ac:dyDescent="0.2">
      <c r="A7" s="2881" t="s">
        <v>520</v>
      </c>
      <c r="B7" s="2882"/>
      <c r="C7" s="1462" t="s">
        <v>145</v>
      </c>
      <c r="D7" s="1463"/>
      <c r="E7" s="1463"/>
      <c r="F7" s="2883" t="s">
        <v>221</v>
      </c>
      <c r="G7" s="2884"/>
      <c r="H7" s="2884"/>
      <c r="I7" s="2885"/>
      <c r="J7" s="2883" t="s">
        <v>521</v>
      </c>
      <c r="K7" s="2884"/>
      <c r="L7" s="2884"/>
      <c r="M7" s="2885"/>
      <c r="N7" s="1464" t="s">
        <v>505</v>
      </c>
      <c r="O7" s="1463"/>
      <c r="P7" s="1465"/>
      <c r="Q7" s="1464" t="s">
        <v>506</v>
      </c>
      <c r="R7" s="1463"/>
      <c r="S7" s="1466"/>
      <c r="T7" s="88"/>
    </row>
    <row r="8" spans="1:26" x14ac:dyDescent="0.2">
      <c r="A8" s="2886"/>
      <c r="B8" s="2743"/>
      <c r="C8" s="1467"/>
      <c r="D8" s="2256"/>
      <c r="E8" s="1468"/>
      <c r="F8" s="2887" t="s">
        <v>273</v>
      </c>
      <c r="G8" s="2888"/>
      <c r="H8" s="2888"/>
      <c r="I8" s="2889"/>
      <c r="J8" s="2887" t="s">
        <v>102</v>
      </c>
      <c r="K8" s="2888"/>
      <c r="L8" s="2888"/>
      <c r="M8" s="2889"/>
      <c r="N8" s="1469" t="s">
        <v>102</v>
      </c>
      <c r="O8" s="1470"/>
      <c r="P8" s="1471"/>
      <c r="Q8" s="1469" t="s">
        <v>102</v>
      </c>
      <c r="R8" s="1470"/>
      <c r="S8" s="1472"/>
      <c r="T8" s="88"/>
    </row>
    <row r="9" spans="1:26" x14ac:dyDescent="0.2">
      <c r="A9" s="746"/>
      <c r="B9" s="1473"/>
      <c r="C9" s="1474"/>
      <c r="D9" s="1475"/>
      <c r="E9" s="1475"/>
      <c r="F9" s="1476"/>
      <c r="G9" s="1475"/>
      <c r="H9" s="1475"/>
      <c r="I9" s="1475"/>
      <c r="J9" s="1477"/>
      <c r="K9" s="1475"/>
      <c r="L9" s="1475"/>
      <c r="M9" s="1475"/>
      <c r="N9" s="1477"/>
      <c r="O9" s="1475"/>
      <c r="P9" s="1478"/>
      <c r="Q9" s="1477"/>
      <c r="R9" s="1475"/>
      <c r="S9" s="1479"/>
      <c r="T9" s="38"/>
    </row>
    <row r="10" spans="1:26" x14ac:dyDescent="0.2">
      <c r="A10" s="751"/>
      <c r="B10" s="1480"/>
      <c r="C10" s="1481"/>
      <c r="D10" s="1482"/>
      <c r="E10" s="758"/>
      <c r="F10" s="1483"/>
      <c r="G10" s="1482"/>
      <c r="H10" s="758" t="s">
        <v>86</v>
      </c>
      <c r="I10" s="758"/>
      <c r="J10" s="1484"/>
      <c r="K10" s="1482"/>
      <c r="L10" s="758"/>
      <c r="M10" s="758"/>
      <c r="N10" s="1485"/>
      <c r="O10" s="1482"/>
      <c r="P10" s="758"/>
      <c r="Q10" s="1484"/>
      <c r="R10" s="1482"/>
      <c r="S10" s="1486"/>
      <c r="T10" s="12"/>
      <c r="Z10" s="412"/>
    </row>
    <row r="11" spans="1:26" x14ac:dyDescent="0.2">
      <c r="A11" s="2254"/>
      <c r="B11" s="1487" t="s">
        <v>819</v>
      </c>
      <c r="C11" s="494">
        <v>211</v>
      </c>
      <c r="D11" s="1488"/>
      <c r="E11" s="1290">
        <f>+C11/C$24</f>
        <v>8.2399343929394301E-3</v>
      </c>
      <c r="F11" s="494">
        <v>157.20890846767978</v>
      </c>
      <c r="G11" s="1488"/>
      <c r="H11" s="1489">
        <f t="shared" ref="H11:H23" si="0">+F11/F$24</f>
        <v>4.7086108174107435E-3</v>
      </c>
      <c r="I11" s="1490"/>
      <c r="J11" s="1491">
        <v>16769.21</v>
      </c>
      <c r="K11" s="1488"/>
      <c r="L11" s="1492">
        <f>J11/$J$24</f>
        <v>7.0540018874066784E-3</v>
      </c>
      <c r="M11" s="1490"/>
      <c r="N11" s="690">
        <v>10987.25</v>
      </c>
      <c r="O11" s="1488"/>
      <c r="P11" s="1290">
        <f>N11/$N$24</f>
        <v>2.7721386897662369E-2</v>
      </c>
      <c r="Q11" s="1493" t="s">
        <v>130</v>
      </c>
      <c r="R11" s="495"/>
      <c r="S11" s="1494" t="s">
        <v>522</v>
      </c>
      <c r="T11" s="43"/>
      <c r="Z11" s="412"/>
    </row>
    <row r="12" spans="1:26" x14ac:dyDescent="0.2">
      <c r="A12" s="2254"/>
      <c r="B12" s="1487" t="s">
        <v>523</v>
      </c>
      <c r="C12" s="494">
        <v>337</v>
      </c>
      <c r="D12" s="1488"/>
      <c r="E12" s="1290">
        <f t="shared" ref="E12:E23" si="1">+C12/C$24</f>
        <v>1.3160463935642597E-2</v>
      </c>
      <c r="F12" s="494">
        <v>156.67838323954561</v>
      </c>
      <c r="G12" s="1488"/>
      <c r="H12" s="1489">
        <f t="shared" si="0"/>
        <v>4.692720898369575E-3</v>
      </c>
      <c r="I12" s="1490"/>
      <c r="J12" s="494">
        <v>14877.47</v>
      </c>
      <c r="K12" s="1488"/>
      <c r="L12" s="1492">
        <f t="shared" ref="L12:L23" si="2">J12/$J$24</f>
        <v>6.2582376545965036E-3</v>
      </c>
      <c r="M12" s="1495"/>
      <c r="N12" s="696">
        <v>8242.8799999999992</v>
      </c>
      <c r="O12" s="1488"/>
      <c r="P12" s="1290">
        <f t="shared" ref="P12:P17" si="3">N12/$N$24</f>
        <v>2.0797202724157835E-2</v>
      </c>
      <c r="Q12" s="1493" t="s">
        <v>130</v>
      </c>
      <c r="R12" s="495"/>
      <c r="S12" s="1494" t="s">
        <v>522</v>
      </c>
      <c r="T12" s="43"/>
      <c r="Z12" s="412"/>
    </row>
    <row r="13" spans="1:26" x14ac:dyDescent="0.2">
      <c r="A13" s="2254"/>
      <c r="B13" s="1487" t="s">
        <v>525</v>
      </c>
      <c r="C13" s="494">
        <v>1294</v>
      </c>
      <c r="D13" s="1488"/>
      <c r="E13" s="1290">
        <f t="shared" si="1"/>
        <v>5.0533057367126176E-2</v>
      </c>
      <c r="F13" s="494">
        <v>1251.9395547959425</v>
      </c>
      <c r="G13" s="1488"/>
      <c r="H13" s="1489">
        <f t="shared" si="0"/>
        <v>3.7497214298568095E-2</v>
      </c>
      <c r="I13" s="1490"/>
      <c r="J13" s="494">
        <v>60006.31</v>
      </c>
      <c r="K13" s="1488"/>
      <c r="L13" s="1492">
        <f t="shared" si="2"/>
        <v>2.5241774895556214E-2</v>
      </c>
      <c r="M13" s="1490"/>
      <c r="N13" s="696">
        <v>25391.13</v>
      </c>
      <c r="O13" s="1488"/>
      <c r="P13" s="1290">
        <f t="shared" si="3"/>
        <v>6.4063103915797115E-2</v>
      </c>
      <c r="Q13" s="1493" t="s">
        <v>130</v>
      </c>
      <c r="R13" s="495"/>
      <c r="S13" s="1494" t="s">
        <v>522</v>
      </c>
      <c r="T13" s="43"/>
      <c r="Z13" s="412"/>
    </row>
    <row r="14" spans="1:26" x14ac:dyDescent="0.2">
      <c r="A14" s="2254"/>
      <c r="B14" s="1487" t="s">
        <v>526</v>
      </c>
      <c r="C14" s="494">
        <v>4108</v>
      </c>
      <c r="D14" s="1488"/>
      <c r="E14" s="1290">
        <f t="shared" si="1"/>
        <v>0.16042488382083026</v>
      </c>
      <c r="F14" s="494">
        <v>4129.9103670800478</v>
      </c>
      <c r="G14" s="1488"/>
      <c r="H14" s="1489">
        <f t="shared" si="0"/>
        <v>0.12369617484729101</v>
      </c>
      <c r="I14" s="1490"/>
      <c r="J14" s="494">
        <v>232921.33</v>
      </c>
      <c r="K14" s="1488"/>
      <c r="L14" s="1492">
        <f t="shared" si="2"/>
        <v>9.797882556407092E-2</v>
      </c>
      <c r="M14" s="1490"/>
      <c r="N14" s="696">
        <v>80210.559999999998</v>
      </c>
      <c r="O14" s="1488"/>
      <c r="P14" s="1290">
        <f t="shared" si="3"/>
        <v>0.20237529564159923</v>
      </c>
      <c r="Q14" s="1493" t="s">
        <v>130</v>
      </c>
      <c r="R14" s="495"/>
      <c r="S14" s="1494" t="s">
        <v>522</v>
      </c>
      <c r="T14" s="43"/>
      <c r="Z14" s="412"/>
    </row>
    <row r="15" spans="1:26" x14ac:dyDescent="0.2">
      <c r="A15" s="2254"/>
      <c r="B15" s="1487" t="s">
        <v>527</v>
      </c>
      <c r="C15" s="494">
        <v>5481</v>
      </c>
      <c r="D15" s="1488"/>
      <c r="E15" s="1290">
        <f t="shared" si="1"/>
        <v>0.21404303510758776</v>
      </c>
      <c r="F15" s="494">
        <v>8165.1525881628468</v>
      </c>
      <c r="G15" s="1488"/>
      <c r="H15" s="1489">
        <f t="shared" si="0"/>
        <v>0.24455691587183204</v>
      </c>
      <c r="I15" s="1490"/>
      <c r="J15" s="494">
        <v>540771.79</v>
      </c>
      <c r="K15" s="1488"/>
      <c r="L15" s="1492">
        <f t="shared" si="2"/>
        <v>0.22747674024693401</v>
      </c>
      <c r="M15" s="1490"/>
      <c r="N15" s="696">
        <v>131704.99</v>
      </c>
      <c r="O15" s="1488"/>
      <c r="P15" s="1290">
        <f t="shared" si="3"/>
        <v>0.33229834436667527</v>
      </c>
      <c r="Q15" s="1493" t="s">
        <v>130</v>
      </c>
      <c r="R15" s="495"/>
      <c r="S15" s="1494" t="s">
        <v>522</v>
      </c>
      <c r="T15" s="43"/>
      <c r="Z15" s="412"/>
    </row>
    <row r="16" spans="1:26" x14ac:dyDescent="0.2">
      <c r="A16" s="2254"/>
      <c r="B16" s="1487" t="s">
        <v>528</v>
      </c>
      <c r="C16" s="494">
        <v>4621</v>
      </c>
      <c r="D16" s="1488"/>
      <c r="E16" s="1290">
        <f t="shared" si="1"/>
        <v>0.18045846838755028</v>
      </c>
      <c r="F16" s="494">
        <v>10016.894783719867</v>
      </c>
      <c r="G16" s="1488"/>
      <c r="H16" s="1489">
        <f t="shared" si="0"/>
        <v>0.3000189976205152</v>
      </c>
      <c r="I16" s="1490"/>
      <c r="J16" s="494">
        <v>746804.06</v>
      </c>
      <c r="K16" s="1488"/>
      <c r="L16" s="1492">
        <f t="shared" si="2"/>
        <v>0.31414462868334114</v>
      </c>
      <c r="M16" s="1490"/>
      <c r="N16" s="696">
        <v>113967.46</v>
      </c>
      <c r="O16" s="1488"/>
      <c r="P16" s="1290">
        <f t="shared" si="3"/>
        <v>0.28754565996075998</v>
      </c>
      <c r="Q16" s="1493" t="s">
        <v>130</v>
      </c>
      <c r="R16" s="495"/>
      <c r="S16" s="1494" t="s">
        <v>522</v>
      </c>
      <c r="T16" s="43"/>
      <c r="Z16" s="412"/>
    </row>
    <row r="17" spans="1:26" x14ac:dyDescent="0.2">
      <c r="A17" s="2254"/>
      <c r="B17" s="1487" t="s">
        <v>529</v>
      </c>
      <c r="C17" s="494">
        <v>2874</v>
      </c>
      <c r="D17" s="1488"/>
      <c r="E17" s="1290">
        <f t="shared" si="1"/>
        <v>0.1122349357597532</v>
      </c>
      <c r="F17" s="494">
        <v>5244.666300288729</v>
      </c>
      <c r="G17" s="1488"/>
      <c r="H17" s="1489">
        <f t="shared" si="0"/>
        <v>0.15708456165717924</v>
      </c>
      <c r="I17" s="1490"/>
      <c r="J17" s="494">
        <v>478534.63</v>
      </c>
      <c r="K17" s="1488"/>
      <c r="L17" s="1492">
        <f t="shared" si="2"/>
        <v>0.20129655381556177</v>
      </c>
      <c r="M17" s="1490"/>
      <c r="N17" s="696">
        <v>25841.34</v>
      </c>
      <c r="O17" s="1488"/>
      <c r="P17" s="1290">
        <f t="shared" si="3"/>
        <v>6.5199006493348061E-2</v>
      </c>
      <c r="Q17" s="1493" t="s">
        <v>130</v>
      </c>
      <c r="R17" s="495"/>
      <c r="S17" s="1494" t="s">
        <v>522</v>
      </c>
      <c r="T17" s="43"/>
      <c r="Z17" s="412"/>
    </row>
    <row r="18" spans="1:26" x14ac:dyDescent="0.2">
      <c r="A18" s="2254"/>
      <c r="B18" s="1487" t="s">
        <v>530</v>
      </c>
      <c r="C18" s="494">
        <v>3619</v>
      </c>
      <c r="D18" s="1488"/>
      <c r="E18" s="1290">
        <f t="shared" si="1"/>
        <v>0.14132854297652986</v>
      </c>
      <c r="F18" s="494">
        <v>2391.2098345077152</v>
      </c>
      <c r="G18" s="1488"/>
      <c r="H18" s="1489">
        <f t="shared" si="0"/>
        <v>7.1619837598304745E-2</v>
      </c>
      <c r="I18" s="1490"/>
      <c r="J18" s="494">
        <v>160247.48000000001</v>
      </c>
      <c r="K18" s="1488"/>
      <c r="L18" s="1492">
        <f t="shared" si="2"/>
        <v>6.740842450969152E-2</v>
      </c>
      <c r="M18" s="1490"/>
      <c r="N18" s="1496" t="s">
        <v>130</v>
      </c>
      <c r="O18" s="844"/>
      <c r="P18" s="1495" t="s">
        <v>531</v>
      </c>
      <c r="Q18" s="690">
        <v>6811.59</v>
      </c>
      <c r="R18" s="1488"/>
      <c r="S18" s="2265">
        <f t="shared" ref="S18:S23" si="4">Q18/$Q$24</f>
        <v>0.17470090415467965</v>
      </c>
      <c r="T18" s="43"/>
      <c r="Z18" s="412"/>
    </row>
    <row r="19" spans="1:26" x14ac:dyDescent="0.2">
      <c r="A19" s="2254"/>
      <c r="B19" s="1487" t="s">
        <v>532</v>
      </c>
      <c r="C19" s="494">
        <v>817</v>
      </c>
      <c r="D19" s="1488"/>
      <c r="E19" s="1290">
        <f t="shared" si="1"/>
        <v>3.1905338384035614E-2</v>
      </c>
      <c r="F19" s="494">
        <v>1096.0018663941382</v>
      </c>
      <c r="G19" s="1488"/>
      <c r="H19" s="1489">
        <f t="shared" si="0"/>
        <v>3.2826678171782926E-2</v>
      </c>
      <c r="I19" s="1490"/>
      <c r="J19" s="494">
        <v>72156.3</v>
      </c>
      <c r="K19" s="1488"/>
      <c r="L19" s="1492">
        <f t="shared" si="2"/>
        <v>3.0352692606764573E-2</v>
      </c>
      <c r="M19" s="1490"/>
      <c r="N19" s="1496" t="s">
        <v>130</v>
      </c>
      <c r="O19" s="844"/>
      <c r="P19" s="1495" t="s">
        <v>531</v>
      </c>
      <c r="Q19" s="696">
        <v>10319.82</v>
      </c>
      <c r="R19" s="1488"/>
      <c r="S19" s="2265">
        <f t="shared" si="4"/>
        <v>0.26467856766387082</v>
      </c>
      <c r="T19" s="43"/>
    </row>
    <row r="20" spans="1:26" x14ac:dyDescent="0.2">
      <c r="A20" s="2254"/>
      <c r="B20" s="1487" t="s">
        <v>533</v>
      </c>
      <c r="C20" s="494">
        <v>445</v>
      </c>
      <c r="D20" s="1488"/>
      <c r="E20" s="1290">
        <f t="shared" si="1"/>
        <v>1.7378060686531027E-2</v>
      </c>
      <c r="F20" s="494">
        <v>239.6106990459723</v>
      </c>
      <c r="G20" s="1488"/>
      <c r="H20" s="1489">
        <f t="shared" si="0"/>
        <v>7.1766513774069373E-3</v>
      </c>
      <c r="I20" s="1490"/>
      <c r="J20" s="494">
        <v>16365.46</v>
      </c>
      <c r="K20" s="1488"/>
      <c r="L20" s="1492">
        <f t="shared" si="2"/>
        <v>6.8841636384945086E-3</v>
      </c>
      <c r="M20" s="1490"/>
      <c r="N20" s="1496" t="s">
        <v>130</v>
      </c>
      <c r="O20" s="844"/>
      <c r="P20" s="1495" t="s">
        <v>531</v>
      </c>
      <c r="Q20" s="696">
        <v>3862.44</v>
      </c>
      <c r="R20" s="1488"/>
      <c r="S20" s="2265">
        <f t="shared" si="4"/>
        <v>9.9062298265632676E-2</v>
      </c>
      <c r="T20" s="43"/>
    </row>
    <row r="21" spans="1:26" x14ac:dyDescent="0.2">
      <c r="A21" s="2254"/>
      <c r="B21" s="1487" t="s">
        <v>534</v>
      </c>
      <c r="C21" s="494">
        <v>272</v>
      </c>
      <c r="D21" s="1488"/>
      <c r="E21" s="1290">
        <f t="shared" si="1"/>
        <v>1.0622095520756044E-2</v>
      </c>
      <c r="F21" s="494">
        <v>101.00486175098168</v>
      </c>
      <c r="G21" s="1488"/>
      <c r="H21" s="1489">
        <f t="shared" si="0"/>
        <v>3.0252266826820756E-3</v>
      </c>
      <c r="I21" s="1490"/>
      <c r="J21" s="494">
        <v>11510.88</v>
      </c>
      <c r="K21" s="1488"/>
      <c r="L21" s="1492">
        <f t="shared" si="2"/>
        <v>4.8420748052956453E-3</v>
      </c>
      <c r="M21" s="1490"/>
      <c r="N21" s="1496" t="s">
        <v>130</v>
      </c>
      <c r="O21" s="844"/>
      <c r="P21" s="1495" t="s">
        <v>531</v>
      </c>
      <c r="Q21" s="696">
        <v>3756.45</v>
      </c>
      <c r="R21" s="1488"/>
      <c r="S21" s="2265">
        <f t="shared" si="4"/>
        <v>9.6343909632236574E-2</v>
      </c>
      <c r="T21" s="43"/>
    </row>
    <row r="22" spans="1:26" x14ac:dyDescent="0.2">
      <c r="A22" s="2254"/>
      <c r="B22" s="1487" t="s">
        <v>535</v>
      </c>
      <c r="C22" s="494">
        <v>195</v>
      </c>
      <c r="D22" s="1488"/>
      <c r="E22" s="1290">
        <f t="shared" si="1"/>
        <v>7.6151052446596637E-3</v>
      </c>
      <c r="F22" s="494">
        <v>239.70456120171912</v>
      </c>
      <c r="G22" s="1488"/>
      <c r="H22" s="1489">
        <f t="shared" si="0"/>
        <v>7.1794626707757598E-3</v>
      </c>
      <c r="I22" s="1490"/>
      <c r="J22" s="494">
        <v>19976.03</v>
      </c>
      <c r="K22" s="1488"/>
      <c r="L22" s="1492">
        <f t="shared" si="2"/>
        <v>8.4029571651194311E-3</v>
      </c>
      <c r="M22" s="1490"/>
      <c r="N22" s="1496" t="s">
        <v>130</v>
      </c>
      <c r="O22" s="844"/>
      <c r="P22" s="1495" t="s">
        <v>531</v>
      </c>
      <c r="Q22" s="696">
        <v>8380.98</v>
      </c>
      <c r="R22" s="1488"/>
      <c r="S22" s="2265">
        <f t="shared" si="4"/>
        <v>0.21495198385432579</v>
      </c>
      <c r="T22" s="43"/>
      <c r="U22" s="899"/>
    </row>
    <row r="23" spans="1:26" x14ac:dyDescent="0.2">
      <c r="A23" s="2254"/>
      <c r="B23" s="1487" t="s">
        <v>536</v>
      </c>
      <c r="C23" s="494">
        <v>1333</v>
      </c>
      <c r="D23" s="1488"/>
      <c r="E23" s="1290">
        <f t="shared" si="1"/>
        <v>5.205607841605811E-2</v>
      </c>
      <c r="F23" s="494">
        <v>197.55229134481303</v>
      </c>
      <c r="G23" s="1488"/>
      <c r="H23" s="1489">
        <f t="shared" si="0"/>
        <v>5.9169474878817217E-3</v>
      </c>
      <c r="I23" s="1490"/>
      <c r="J23" s="494">
        <v>6320.96</v>
      </c>
      <c r="K23" s="1488"/>
      <c r="L23" s="1492">
        <f t="shared" si="2"/>
        <v>2.6589245271674763E-3</v>
      </c>
      <c r="M23" s="1490"/>
      <c r="N23" s="1496" t="s">
        <v>130</v>
      </c>
      <c r="O23" s="844"/>
      <c r="P23" s="1495" t="s">
        <v>531</v>
      </c>
      <c r="Q23" s="696">
        <v>5858.73</v>
      </c>
      <c r="R23" s="1488"/>
      <c r="S23" s="2265">
        <f t="shared" si="4"/>
        <v>0.15026233642925457</v>
      </c>
      <c r="T23" s="43"/>
      <c r="W23" s="400"/>
      <c r="X23" s="400"/>
      <c r="Y23" s="400"/>
      <c r="Z23" s="400"/>
    </row>
    <row r="24" spans="1:26" x14ac:dyDescent="0.2">
      <c r="A24" s="2254"/>
      <c r="B24" s="1487" t="s">
        <v>119</v>
      </c>
      <c r="C24" s="495">
        <f>SUM(C11:C23)</f>
        <v>25607</v>
      </c>
      <c r="D24" s="1488"/>
      <c r="E24" s="1290">
        <v>1</v>
      </c>
      <c r="F24" s="494">
        <f>SUM(F11:F23)</f>
        <v>33387.534999999996</v>
      </c>
      <c r="G24" s="1488"/>
      <c r="H24" s="1492">
        <v>1</v>
      </c>
      <c r="I24" s="1490"/>
      <c r="J24" s="1491">
        <f>SUM(J11:J23)</f>
        <v>2377261.9099999992</v>
      </c>
      <c r="K24" s="1488"/>
      <c r="L24" s="1492">
        <f>J24/$J$24</f>
        <v>1</v>
      </c>
      <c r="M24" s="1490"/>
      <c r="N24" s="1491">
        <f>SUM(N11:N17)</f>
        <v>396345.61000000004</v>
      </c>
      <c r="O24" s="844"/>
      <c r="P24" s="1290">
        <v>1</v>
      </c>
      <c r="Q24" s="1491">
        <f>SUM(Q18:Q23)</f>
        <v>38990.009999999995</v>
      </c>
      <c r="R24" s="1488"/>
      <c r="S24" s="2265">
        <v>1</v>
      </c>
      <c r="T24" s="43"/>
    </row>
    <row r="25" spans="1:26" x14ac:dyDescent="0.2">
      <c r="A25" s="2254"/>
      <c r="B25" s="1487" t="s">
        <v>537</v>
      </c>
      <c r="C25" s="494">
        <f>SUM(C11:C17)</f>
        <v>18926</v>
      </c>
      <c r="D25" s="1488"/>
      <c r="E25" s="1290">
        <f>+C25/C24</f>
        <v>0.73909477877142971</v>
      </c>
      <c r="F25" s="494">
        <f>SUM(F11:F17)</f>
        <v>29122.450885754661</v>
      </c>
      <c r="G25" s="1488"/>
      <c r="H25" s="1492">
        <f>+F25/F24</f>
        <v>0.87225519601116597</v>
      </c>
      <c r="I25" s="1490"/>
      <c r="J25" s="1491">
        <f>SUM(J11:J17)</f>
        <v>2090684.7999999998</v>
      </c>
      <c r="K25" s="1488"/>
      <c r="L25" s="1492">
        <f>J25/J24</f>
        <v>0.87945076274746714</v>
      </c>
      <c r="M25" s="1490"/>
      <c r="N25" s="1491">
        <f>SUM(N24)</f>
        <v>396345.61000000004</v>
      </c>
      <c r="O25" s="844"/>
      <c r="P25" s="1290">
        <v>1</v>
      </c>
      <c r="Q25" s="1493" t="s">
        <v>130</v>
      </c>
      <c r="R25" s="495"/>
      <c r="S25" s="1494" t="s">
        <v>522</v>
      </c>
      <c r="T25" s="43"/>
    </row>
    <row r="26" spans="1:26" x14ac:dyDescent="0.2">
      <c r="A26" s="2254"/>
      <c r="B26" s="1487" t="s">
        <v>538</v>
      </c>
      <c r="C26" s="494">
        <f>SUM(C18:C23)</f>
        <v>6681</v>
      </c>
      <c r="D26" s="1488"/>
      <c r="E26" s="1290">
        <f>+C26/C24</f>
        <v>0.26090522122857029</v>
      </c>
      <c r="F26" s="494">
        <f>SUM(F18:F23)</f>
        <v>4265.0841142453392</v>
      </c>
      <c r="G26" s="1488"/>
      <c r="H26" s="1492">
        <f>+F26/F24</f>
        <v>0.12774480398883414</v>
      </c>
      <c r="I26" s="1490"/>
      <c r="J26" s="1491">
        <f>SUM(J18:J23)</f>
        <v>286577.11000000004</v>
      </c>
      <c r="K26" s="1488"/>
      <c r="L26" s="1492">
        <f>J26/J24</f>
        <v>0.12054923725253316</v>
      </c>
      <c r="M26" s="1490"/>
      <c r="N26" s="1496" t="s">
        <v>130</v>
      </c>
      <c r="O26" s="844"/>
      <c r="P26" s="1495" t="s">
        <v>531</v>
      </c>
      <c r="Q26" s="1491">
        <f>SUM(Q24)</f>
        <v>38990.009999999995</v>
      </c>
      <c r="R26" s="495"/>
      <c r="S26" s="2265">
        <v>1</v>
      </c>
      <c r="T26" s="43"/>
      <c r="Z26" s="412"/>
    </row>
    <row r="27" spans="1:26" ht="13.5" thickBot="1" x14ac:dyDescent="0.25">
      <c r="A27" s="1370"/>
      <c r="B27" s="226"/>
      <c r="C27" s="1497"/>
      <c r="D27" s="1498"/>
      <c r="E27" s="1499"/>
      <c r="F27" s="1497"/>
      <c r="G27" s="1498"/>
      <c r="H27" s="1371"/>
      <c r="I27" s="1371"/>
      <c r="J27" s="1500"/>
      <c r="K27" s="1498"/>
      <c r="L27" s="1371"/>
      <c r="M27" s="1371"/>
      <c r="N27" s="1500"/>
      <c r="O27" s="1498"/>
      <c r="P27" s="1371"/>
      <c r="Q27" s="1500"/>
      <c r="R27" s="1498"/>
      <c r="S27" s="585"/>
      <c r="T27" s="12"/>
      <c r="Z27" s="412"/>
    </row>
    <row r="28" spans="1:26" x14ac:dyDescent="0.2">
      <c r="A28" s="160"/>
      <c r="B28" s="160"/>
      <c r="C28" s="1111"/>
      <c r="D28" s="160"/>
      <c r="E28" s="160"/>
      <c r="F28" s="1111"/>
      <c r="G28" s="160"/>
      <c r="H28" s="160"/>
      <c r="I28" s="160"/>
      <c r="J28" s="160"/>
      <c r="K28" s="160"/>
      <c r="L28" s="160"/>
      <c r="M28" s="160"/>
      <c r="N28" s="160"/>
      <c r="O28" s="160"/>
      <c r="P28" s="160"/>
      <c r="Q28" s="160"/>
      <c r="R28" s="160"/>
      <c r="S28" s="160"/>
      <c r="T28" s="12"/>
    </row>
    <row r="29" spans="1:26" ht="10.5" customHeight="1" x14ac:dyDescent="0.2">
      <c r="A29" s="307" t="s">
        <v>897</v>
      </c>
      <c r="B29" s="1311"/>
      <c r="C29" s="1311"/>
      <c r="D29" s="1311"/>
      <c r="E29" s="1311"/>
      <c r="F29" s="1311"/>
      <c r="G29" s="1311"/>
    </row>
    <row r="30" spans="1:26" ht="12.75" customHeight="1" x14ac:dyDescent="0.2">
      <c r="A30" s="111" t="s">
        <v>175</v>
      </c>
      <c r="B30" s="1024"/>
      <c r="C30" s="1501"/>
      <c r="D30" s="1024"/>
      <c r="E30" s="1024"/>
      <c r="F30" s="1501"/>
      <c r="G30" s="1024"/>
      <c r="H30" s="1024"/>
      <c r="I30" s="1024"/>
      <c r="J30" s="1024"/>
      <c r="K30" s="1024"/>
      <c r="L30" s="1024"/>
      <c r="M30" s="1024"/>
      <c r="N30" s="1024"/>
      <c r="O30" s="1024"/>
      <c r="P30" s="1024"/>
      <c r="Q30" s="1024"/>
      <c r="R30" s="1024"/>
      <c r="S30" s="1024"/>
      <c r="T30" s="12"/>
      <c r="W30" s="400"/>
      <c r="X30" s="400"/>
      <c r="Y30" s="400"/>
      <c r="Z30" s="400"/>
    </row>
    <row r="31" spans="1:26" s="12" customFormat="1" ht="10.35" customHeight="1" x14ac:dyDescent="0.2">
      <c r="A31" s="1397" t="s">
        <v>510</v>
      </c>
      <c r="B31" s="64"/>
      <c r="C31" s="64"/>
      <c r="D31" s="160"/>
      <c r="E31" s="165"/>
      <c r="F31" s="160"/>
    </row>
    <row r="32" spans="1:26" ht="10.5" customHeight="1" x14ac:dyDescent="0.2">
      <c r="A32" s="1397" t="s">
        <v>513</v>
      </c>
      <c r="B32" s="1441"/>
      <c r="F32"/>
    </row>
    <row r="33" spans="3:3" x14ac:dyDescent="0.2">
      <c r="C33" s="311"/>
    </row>
    <row r="34" spans="3:3" x14ac:dyDescent="0.2">
      <c r="C34" s="311"/>
    </row>
  </sheetData>
  <mergeCells count="6">
    <mergeCell ref="A7:B7"/>
    <mergeCell ref="F7:I7"/>
    <mergeCell ref="J7:M7"/>
    <mergeCell ref="A8:B8"/>
    <mergeCell ref="F8:I8"/>
    <mergeCell ref="J8:M8"/>
  </mergeCells>
  <pageMargins left="0.7" right="0.7" top="0.75" bottom="0.75" header="0.3" footer="0.3"/>
  <pageSetup scale="71" orientation="landscape" r:id="rId1"/>
  <ignoredErrors>
    <ignoredError sqref="C25:C26 F25:F26 J25:J26" formulaRange="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2"/>
  <sheetViews>
    <sheetView workbookViewId="0">
      <selection activeCell="Q26" sqref="P26:Q27"/>
    </sheetView>
  </sheetViews>
  <sheetFormatPr defaultRowHeight="12.75" x14ac:dyDescent="0.2"/>
  <cols>
    <col min="1" max="1" width="11.28515625" customWidth="1"/>
    <col min="2" max="2" width="30" customWidth="1"/>
    <col min="3" max="3" width="12.7109375" customWidth="1"/>
    <col min="4" max="4" width="5.7109375" customWidth="1"/>
    <col min="5" max="5" width="12.7109375" customWidth="1"/>
    <col min="6" max="6" width="5.7109375" customWidth="1"/>
    <col min="7" max="7" width="12.7109375" customWidth="1"/>
    <col min="8" max="8" width="5.7109375" customWidth="1"/>
    <col min="9" max="9" width="12.7109375" customWidth="1"/>
    <col min="10" max="10" width="5.7109375" customWidth="1"/>
    <col min="11" max="11" width="13.7109375" customWidth="1"/>
    <col min="12" max="12" width="6.7109375" customWidth="1"/>
  </cols>
  <sheetData>
    <row r="1" spans="1:12" x14ac:dyDescent="0.2">
      <c r="A1" s="592"/>
      <c r="B1" s="10"/>
      <c r="C1" s="10"/>
      <c r="D1" s="10"/>
      <c r="E1" s="10"/>
      <c r="F1" s="10"/>
      <c r="G1" s="593"/>
      <c r="H1" s="593"/>
      <c r="I1" s="10"/>
      <c r="J1" s="10"/>
      <c r="K1" s="10"/>
      <c r="L1" s="2588"/>
    </row>
    <row r="2" spans="1:12" ht="23.25" x14ac:dyDescent="0.35">
      <c r="A2" s="2700" t="s">
        <v>540</v>
      </c>
      <c r="B2" s="2899"/>
      <c r="C2" s="2899"/>
      <c r="D2" s="2899"/>
      <c r="E2" s="2899"/>
      <c r="F2" s="2899"/>
      <c r="G2" s="2899"/>
      <c r="H2" s="2899"/>
      <c r="I2" s="2899"/>
      <c r="J2" s="2899"/>
      <c r="K2" s="2899"/>
      <c r="L2" s="2900"/>
    </row>
    <row r="3" spans="1:12" ht="20.25" x14ac:dyDescent="0.3">
      <c r="A3" s="2688" t="s">
        <v>1001</v>
      </c>
      <c r="B3" s="2689"/>
      <c r="C3" s="2689"/>
      <c r="D3" s="2689"/>
      <c r="E3" s="2689"/>
      <c r="F3" s="2689"/>
      <c r="G3" s="2689"/>
      <c r="H3" s="2689"/>
      <c r="I3" s="2689"/>
      <c r="J3" s="2689"/>
      <c r="K3" s="2689"/>
      <c r="L3" s="2900"/>
    </row>
    <row r="4" spans="1:12" ht="20.25" x14ac:dyDescent="0.3">
      <c r="A4" s="2688" t="s">
        <v>88</v>
      </c>
      <c r="B4" s="2689"/>
      <c r="C4" s="2689"/>
      <c r="D4" s="2689"/>
      <c r="E4" s="2689"/>
      <c r="F4" s="2689"/>
      <c r="G4" s="2689"/>
      <c r="H4" s="2689"/>
      <c r="I4" s="2689"/>
      <c r="J4" s="2689"/>
      <c r="K4" s="2689"/>
      <c r="L4" s="2900"/>
    </row>
    <row r="5" spans="1:12" x14ac:dyDescent="0.2">
      <c r="A5" s="2589"/>
      <c r="B5" s="1503"/>
      <c r="C5" s="1504"/>
      <c r="D5" s="1504"/>
      <c r="E5" s="1503"/>
      <c r="F5" s="1503"/>
      <c r="G5" s="1504"/>
      <c r="H5" s="1504"/>
      <c r="I5" s="1504"/>
      <c r="J5" s="1504"/>
      <c r="K5" s="1504"/>
      <c r="L5" s="2590"/>
    </row>
    <row r="6" spans="1:12" x14ac:dyDescent="0.2">
      <c r="A6" s="730"/>
      <c r="B6" s="176"/>
      <c r="C6" s="177"/>
      <c r="D6" s="178"/>
      <c r="E6" s="176"/>
      <c r="F6" s="176"/>
      <c r="G6" s="178"/>
      <c r="H6" s="178"/>
      <c r="I6" s="180"/>
      <c r="J6" s="180"/>
      <c r="K6" s="180"/>
      <c r="L6" s="2591"/>
    </row>
    <row r="7" spans="1:12" x14ac:dyDescent="0.2">
      <c r="A7" s="258"/>
      <c r="B7" s="1505"/>
      <c r="C7" s="2768" t="s">
        <v>541</v>
      </c>
      <c r="D7" s="2706"/>
      <c r="E7" s="2706" t="s">
        <v>542</v>
      </c>
      <c r="F7" s="2706"/>
      <c r="G7" s="2706" t="s">
        <v>543</v>
      </c>
      <c r="H7" s="2706"/>
      <c r="I7" s="2706" t="s">
        <v>544</v>
      </c>
      <c r="J7" s="2706"/>
      <c r="K7" s="2706" t="s">
        <v>545</v>
      </c>
      <c r="L7" s="2707"/>
    </row>
    <row r="8" spans="1:12" x14ac:dyDescent="0.2">
      <c r="A8" s="2894" t="s">
        <v>382</v>
      </c>
      <c r="B8" s="2853"/>
      <c r="C8" s="2852" t="s">
        <v>546</v>
      </c>
      <c r="D8" s="2779"/>
      <c r="E8" s="2779" t="s">
        <v>547</v>
      </c>
      <c r="F8" s="2779"/>
      <c r="G8" s="2779" t="s">
        <v>548</v>
      </c>
      <c r="H8" s="2779"/>
      <c r="I8" s="2573"/>
      <c r="J8" s="2573"/>
      <c r="K8" s="2779" t="s">
        <v>549</v>
      </c>
      <c r="L8" s="2780"/>
    </row>
    <row r="9" spans="1:12" x14ac:dyDescent="0.2">
      <c r="A9" s="2894" t="s">
        <v>140</v>
      </c>
      <c r="B9" s="2853"/>
      <c r="C9" s="2852">
        <v>5500</v>
      </c>
      <c r="D9" s="2779"/>
      <c r="E9" s="2779" t="s">
        <v>509</v>
      </c>
      <c r="F9" s="2779"/>
      <c r="G9" s="2779">
        <v>4010</v>
      </c>
      <c r="H9" s="2779"/>
      <c r="I9" s="2779" t="s">
        <v>550</v>
      </c>
      <c r="J9" s="2779"/>
      <c r="K9" s="2779" t="s">
        <v>551</v>
      </c>
      <c r="L9" s="2780"/>
    </row>
    <row r="10" spans="1:12" x14ac:dyDescent="0.2">
      <c r="A10" s="2895" t="s">
        <v>97</v>
      </c>
      <c r="B10" s="2896"/>
      <c r="C10" s="2852" t="s">
        <v>552</v>
      </c>
      <c r="D10" s="2779"/>
      <c r="E10" s="2779" t="s">
        <v>93</v>
      </c>
      <c r="F10" s="2779"/>
      <c r="G10" s="2779" t="s">
        <v>552</v>
      </c>
      <c r="H10" s="2779"/>
      <c r="I10" s="2779" t="s">
        <v>553</v>
      </c>
      <c r="J10" s="2779"/>
      <c r="K10" s="2853" t="s">
        <v>145</v>
      </c>
      <c r="L10" s="2780"/>
    </row>
    <row r="11" spans="1:12" x14ac:dyDescent="0.2">
      <c r="A11" s="2592"/>
      <c r="B11" s="1506"/>
      <c r="C11" s="2890" t="s">
        <v>554</v>
      </c>
      <c r="D11" s="2891"/>
      <c r="E11" s="2891" t="s">
        <v>554</v>
      </c>
      <c r="F11" s="2891"/>
      <c r="G11" s="2891" t="s">
        <v>554</v>
      </c>
      <c r="H11" s="2891"/>
      <c r="I11" s="2891" t="s">
        <v>554</v>
      </c>
      <c r="J11" s="2891"/>
      <c r="K11" s="2892" t="s">
        <v>554</v>
      </c>
      <c r="L11" s="2893"/>
    </row>
    <row r="12" spans="1:12" ht="9" customHeight="1" x14ac:dyDescent="0.2">
      <c r="A12" s="746"/>
      <c r="B12" s="128"/>
      <c r="C12" s="194"/>
      <c r="D12" s="195"/>
      <c r="E12" s="128"/>
      <c r="F12" s="128"/>
      <c r="G12" s="195"/>
      <c r="H12" s="195"/>
      <c r="I12" s="195"/>
      <c r="J12" s="195"/>
      <c r="K12" s="195"/>
      <c r="L12" s="199"/>
    </row>
    <row r="13" spans="1:12" ht="9" customHeight="1" x14ac:dyDescent="0.2">
      <c r="A13" s="2593"/>
      <c r="B13" s="1507"/>
      <c r="C13" s="1508"/>
      <c r="D13" s="1508"/>
      <c r="E13" s="1509"/>
      <c r="F13" s="1509"/>
      <c r="G13" s="1509"/>
      <c r="H13" s="1509"/>
      <c r="I13" s="1510"/>
      <c r="J13" s="1511"/>
      <c r="K13" s="1508"/>
      <c r="L13" s="281"/>
    </row>
    <row r="14" spans="1:12" x14ac:dyDescent="0.2">
      <c r="A14" s="2897">
        <v>1992</v>
      </c>
      <c r="B14" s="2898"/>
      <c r="C14" s="1512">
        <v>47.53</v>
      </c>
      <c r="D14" s="1513"/>
      <c r="E14" s="1512">
        <v>31.67</v>
      </c>
      <c r="F14" s="1513"/>
      <c r="G14" s="1514" t="s">
        <v>428</v>
      </c>
      <c r="H14" s="1515"/>
      <c r="I14" s="1512">
        <v>12.36</v>
      </c>
      <c r="J14" s="1516"/>
      <c r="K14" s="1517">
        <v>74</v>
      </c>
      <c r="L14" s="2594"/>
    </row>
    <row r="15" spans="1:12" x14ac:dyDescent="0.2">
      <c r="A15" s="2897">
        <v>1993</v>
      </c>
      <c r="B15" s="2898"/>
      <c r="C15" s="1518">
        <v>59.62</v>
      </c>
      <c r="D15" s="1513"/>
      <c r="E15" s="1518">
        <v>31.67</v>
      </c>
      <c r="F15" s="1513"/>
      <c r="G15" s="1514" t="s">
        <v>428</v>
      </c>
      <c r="H15" s="1515"/>
      <c r="I15" s="1518">
        <v>13.06</v>
      </c>
      <c r="J15" s="1516"/>
      <c r="K15" s="1519">
        <v>84.2</v>
      </c>
      <c r="L15" s="2594"/>
    </row>
    <row r="16" spans="1:12" x14ac:dyDescent="0.2">
      <c r="A16" s="2897">
        <v>1994</v>
      </c>
      <c r="B16" s="2898"/>
      <c r="C16" s="1518">
        <v>75.569000000000003</v>
      </c>
      <c r="D16" s="1513"/>
      <c r="E16" s="1518">
        <v>34.11</v>
      </c>
      <c r="F16" s="1513"/>
      <c r="G16" s="1514" t="s">
        <v>428</v>
      </c>
      <c r="H16" s="1515"/>
      <c r="I16" s="1518">
        <v>18.23</v>
      </c>
      <c r="J16" s="1516"/>
      <c r="K16" s="1519">
        <v>109.3</v>
      </c>
      <c r="L16" s="2594"/>
    </row>
    <row r="17" spans="1:12" x14ac:dyDescent="0.2">
      <c r="A17" s="2897">
        <v>1995</v>
      </c>
      <c r="B17" s="2898"/>
      <c r="C17" s="1520">
        <v>37.277909999999999</v>
      </c>
      <c r="D17" s="1521"/>
      <c r="E17" s="1518">
        <v>27.89</v>
      </c>
      <c r="F17" s="1513"/>
      <c r="G17" s="1514" t="s">
        <v>428</v>
      </c>
      <c r="H17" s="1515"/>
      <c r="I17" s="1520">
        <v>14.56</v>
      </c>
      <c r="J17" s="1522"/>
      <c r="K17" s="1519">
        <v>61.7</v>
      </c>
      <c r="L17" s="2594"/>
    </row>
    <row r="18" spans="1:12" x14ac:dyDescent="0.2">
      <c r="A18" s="2897">
        <v>1996</v>
      </c>
      <c r="B18" s="2898"/>
      <c r="C18" s="1520">
        <v>83.070770000000095</v>
      </c>
      <c r="D18" s="1521"/>
      <c r="E18" s="1518">
        <v>60.67</v>
      </c>
      <c r="F18" s="1513"/>
      <c r="G18" s="1523">
        <v>38.1</v>
      </c>
      <c r="H18" s="1524"/>
      <c r="I18" s="1520">
        <v>22.47</v>
      </c>
      <c r="J18" s="1522"/>
      <c r="K18" s="1519">
        <v>94.5</v>
      </c>
      <c r="L18" s="2594"/>
    </row>
    <row r="19" spans="1:12" x14ac:dyDescent="0.2">
      <c r="A19" s="2897">
        <v>1997</v>
      </c>
      <c r="B19" s="2898"/>
      <c r="C19" s="1520">
        <v>47.91</v>
      </c>
      <c r="D19" s="1521"/>
      <c r="E19" s="1520">
        <v>46.78</v>
      </c>
      <c r="F19" s="1521"/>
      <c r="G19" s="1525">
        <v>28.7</v>
      </c>
      <c r="H19" s="1513"/>
      <c r="I19" s="1520">
        <v>20.73</v>
      </c>
      <c r="J19" s="1522"/>
      <c r="K19" s="1519">
        <v>99.6</v>
      </c>
      <c r="L19" s="2594"/>
    </row>
    <row r="20" spans="1:12" x14ac:dyDescent="0.2">
      <c r="A20" s="2897">
        <v>1998</v>
      </c>
      <c r="B20" s="2898"/>
      <c r="C20" s="1520">
        <v>49.24</v>
      </c>
      <c r="D20" s="1521"/>
      <c r="E20" s="1520">
        <v>36</v>
      </c>
      <c r="F20" s="1521"/>
      <c r="G20" s="1520">
        <v>25.2</v>
      </c>
      <c r="H20" s="1521"/>
      <c r="I20" s="1520">
        <v>15.38</v>
      </c>
      <c r="J20" s="1522"/>
      <c r="K20" s="1519">
        <v>87.8</v>
      </c>
      <c r="L20" s="2594"/>
    </row>
    <row r="21" spans="1:12" x14ac:dyDescent="0.2">
      <c r="A21" s="2897">
        <v>1999</v>
      </c>
      <c r="B21" s="2898"/>
      <c r="C21" s="1520">
        <v>54.237349999999999</v>
      </c>
      <c r="D21" s="1521"/>
      <c r="E21" s="1520">
        <v>32.33</v>
      </c>
      <c r="F21" s="1521"/>
      <c r="G21" s="1520">
        <v>34.9</v>
      </c>
      <c r="H21" s="1521"/>
      <c r="I21" s="1520">
        <v>17.5</v>
      </c>
      <c r="J21" s="1522"/>
      <c r="K21" s="1519">
        <v>104.7</v>
      </c>
      <c r="L21" s="2594"/>
    </row>
    <row r="22" spans="1:12" x14ac:dyDescent="0.2">
      <c r="A22" s="2897">
        <v>2000</v>
      </c>
      <c r="B22" s="2898"/>
      <c r="C22" s="1520">
        <v>6.5656999999999996</v>
      </c>
      <c r="D22" s="1520"/>
      <c r="E22" s="1520">
        <v>16.22</v>
      </c>
      <c r="F22" s="1521"/>
      <c r="G22" s="1520">
        <v>7.37</v>
      </c>
      <c r="H22" s="1521"/>
      <c r="I22" s="1520">
        <v>3.79</v>
      </c>
      <c r="J22" s="1522"/>
      <c r="K22" s="1519">
        <v>22.8</v>
      </c>
      <c r="L22" s="2594"/>
    </row>
    <row r="23" spans="1:12" x14ac:dyDescent="0.2">
      <c r="A23" s="2897">
        <v>2001</v>
      </c>
      <c r="B23" s="2898"/>
      <c r="C23" s="1520">
        <v>38.564</v>
      </c>
      <c r="D23" s="1521"/>
      <c r="E23" s="1520">
        <v>16.329999999999998</v>
      </c>
      <c r="F23" s="1521"/>
      <c r="G23" s="1520">
        <v>19.46</v>
      </c>
      <c r="H23" s="1521"/>
      <c r="I23" s="1520">
        <v>9.5399999999999991</v>
      </c>
      <c r="J23" s="1522"/>
      <c r="K23" s="1519">
        <v>39.4</v>
      </c>
      <c r="L23" s="2594"/>
    </row>
    <row r="24" spans="1:12" x14ac:dyDescent="0.2">
      <c r="A24" s="2897">
        <v>2002</v>
      </c>
      <c r="B24" s="2898"/>
      <c r="C24" s="1514">
        <v>142.57</v>
      </c>
      <c r="D24" s="1521"/>
      <c r="E24" s="1520">
        <v>14.78</v>
      </c>
      <c r="F24" s="1521"/>
      <c r="G24" s="1520">
        <v>95.57</v>
      </c>
      <c r="H24" s="1521"/>
      <c r="I24" s="1520">
        <v>34.1</v>
      </c>
      <c r="J24" s="1522"/>
      <c r="K24" s="1519">
        <v>163.9</v>
      </c>
      <c r="L24" s="2594"/>
    </row>
    <row r="25" spans="1:12" x14ac:dyDescent="0.2">
      <c r="A25" s="2897">
        <v>2003</v>
      </c>
      <c r="B25" s="2898"/>
      <c r="C25" s="1514">
        <v>299</v>
      </c>
      <c r="D25" s="1521"/>
      <c r="E25" s="1520">
        <v>33.44</v>
      </c>
      <c r="F25" s="1521"/>
      <c r="G25" s="1520">
        <v>273.37</v>
      </c>
      <c r="H25" s="1521"/>
      <c r="I25" s="1520">
        <v>83.92</v>
      </c>
      <c r="J25" s="1522"/>
      <c r="K25" s="1519">
        <v>419.7</v>
      </c>
      <c r="L25" s="2594"/>
    </row>
    <row r="26" spans="1:12" x14ac:dyDescent="0.2">
      <c r="A26" s="2897">
        <v>2004</v>
      </c>
      <c r="B26" s="2898"/>
      <c r="C26" s="1514">
        <v>321.83</v>
      </c>
      <c r="D26" s="1521"/>
      <c r="E26" s="1520">
        <v>89.33</v>
      </c>
      <c r="F26" s="1521"/>
      <c r="G26" s="1520">
        <v>283.33999999999997</v>
      </c>
      <c r="H26" s="1521"/>
      <c r="I26" s="1520">
        <v>95.67</v>
      </c>
      <c r="J26" s="1522"/>
      <c r="K26" s="1526">
        <v>452.1</v>
      </c>
      <c r="L26" s="2594"/>
    </row>
    <row r="27" spans="1:12" x14ac:dyDescent="0.2">
      <c r="A27" s="2897">
        <v>2005</v>
      </c>
      <c r="B27" s="2898"/>
      <c r="C27" s="1520">
        <v>282.95</v>
      </c>
      <c r="D27" s="1521"/>
      <c r="E27" s="1520">
        <v>87.44</v>
      </c>
      <c r="F27" s="1521"/>
      <c r="G27" s="1520">
        <v>289.64</v>
      </c>
      <c r="H27" s="1521"/>
      <c r="I27" s="1520">
        <v>108.04</v>
      </c>
      <c r="J27" s="1522"/>
      <c r="K27" s="1526">
        <v>431.8</v>
      </c>
      <c r="L27" s="2594"/>
    </row>
    <row r="28" spans="1:12" x14ac:dyDescent="0.2">
      <c r="A28" s="2897">
        <v>2006</v>
      </c>
      <c r="B28" s="2898"/>
      <c r="C28" s="1514">
        <v>185.88</v>
      </c>
      <c r="D28" s="1521"/>
      <c r="E28" s="1520">
        <v>61.11</v>
      </c>
      <c r="F28" s="1521"/>
      <c r="G28" s="1520">
        <v>212.5</v>
      </c>
      <c r="H28" s="1521"/>
      <c r="I28" s="1520">
        <v>73.3</v>
      </c>
      <c r="J28" s="1522"/>
      <c r="K28" s="1526">
        <v>313.8</v>
      </c>
      <c r="L28" s="2594"/>
    </row>
    <row r="29" spans="1:12" x14ac:dyDescent="0.2">
      <c r="A29" s="2897">
        <v>2007</v>
      </c>
      <c r="B29" s="2898"/>
      <c r="C29" s="1514">
        <v>114.65</v>
      </c>
      <c r="D29" s="1521"/>
      <c r="E29" s="1520">
        <v>39.78</v>
      </c>
      <c r="F29" s="1521"/>
      <c r="G29" s="1520">
        <v>104.18</v>
      </c>
      <c r="H29" s="1521"/>
      <c r="I29" s="1520">
        <v>65.67</v>
      </c>
      <c r="J29" s="1522"/>
      <c r="K29" s="1526">
        <v>225.1</v>
      </c>
      <c r="L29" s="2594"/>
    </row>
    <row r="30" spans="1:12" x14ac:dyDescent="0.2">
      <c r="A30" s="2897">
        <v>2008</v>
      </c>
      <c r="B30" s="2898"/>
      <c r="C30" s="1514">
        <v>84.93</v>
      </c>
      <c r="D30" s="1521"/>
      <c r="E30" s="1520">
        <v>26.78</v>
      </c>
      <c r="F30" s="1521"/>
      <c r="G30" s="1514">
        <v>58.03</v>
      </c>
      <c r="H30" s="1521"/>
      <c r="I30" s="1520">
        <v>46.73</v>
      </c>
      <c r="J30" s="1522"/>
      <c r="K30" s="1526">
        <v>150</v>
      </c>
      <c r="L30" s="2594"/>
    </row>
    <row r="31" spans="1:12" x14ac:dyDescent="0.2">
      <c r="A31" s="2897">
        <v>2009</v>
      </c>
      <c r="B31" s="2898"/>
      <c r="C31" s="1514">
        <v>414.16</v>
      </c>
      <c r="D31" s="1521"/>
      <c r="E31" s="1520">
        <v>77.33</v>
      </c>
      <c r="F31" s="1521"/>
      <c r="G31" s="1514">
        <v>84.85</v>
      </c>
      <c r="H31" s="1521"/>
      <c r="I31" s="1520">
        <v>167.86</v>
      </c>
      <c r="J31" s="1522"/>
      <c r="K31" s="1526">
        <v>478.9</v>
      </c>
      <c r="L31" s="2594"/>
    </row>
    <row r="32" spans="1:12" x14ac:dyDescent="0.2">
      <c r="A32" s="2897">
        <v>2010</v>
      </c>
      <c r="B32" s="2898"/>
      <c r="C32" s="1514">
        <v>448.95</v>
      </c>
      <c r="D32" s="1521"/>
      <c r="E32" s="1520">
        <v>115.9</v>
      </c>
      <c r="F32" s="1521"/>
      <c r="G32" s="1514">
        <v>146.85</v>
      </c>
      <c r="H32" s="1521"/>
      <c r="I32" s="1520">
        <v>169.74</v>
      </c>
      <c r="J32" s="1522"/>
      <c r="K32" s="1526">
        <v>514.05899999999997</v>
      </c>
      <c r="L32" s="2594"/>
    </row>
    <row r="33" spans="1:12" x14ac:dyDescent="0.2">
      <c r="A33" s="2897">
        <v>2011</v>
      </c>
      <c r="B33" s="2898"/>
      <c r="C33" s="1514">
        <v>396.35</v>
      </c>
      <c r="D33" s="1521"/>
      <c r="E33" s="1520">
        <v>103.22</v>
      </c>
      <c r="F33" s="1521"/>
      <c r="G33" s="1514">
        <v>167.18</v>
      </c>
      <c r="H33" s="1521"/>
      <c r="I33" s="1520">
        <v>227.12</v>
      </c>
      <c r="J33" s="1522"/>
      <c r="K33" s="1526">
        <v>462.8</v>
      </c>
      <c r="L33" s="2594"/>
    </row>
    <row r="34" spans="1:12" s="2485" customFormat="1" x14ac:dyDescent="0.2">
      <c r="A34" s="2897">
        <v>2012</v>
      </c>
      <c r="B34" s="2898"/>
      <c r="C34" s="1514" t="s">
        <v>428</v>
      </c>
      <c r="D34" s="1521"/>
      <c r="E34" s="1520">
        <v>166.11</v>
      </c>
      <c r="F34" s="1521"/>
      <c r="G34" s="1514">
        <v>225.72</v>
      </c>
      <c r="H34" s="1521"/>
      <c r="I34" s="1520">
        <v>294.63</v>
      </c>
      <c r="J34" s="1522"/>
      <c r="K34" s="1514" t="s">
        <v>428</v>
      </c>
      <c r="L34" s="2594"/>
    </row>
    <row r="35" spans="1:12" ht="9" customHeight="1" thickBot="1" x14ac:dyDescent="0.25">
      <c r="A35" s="2595"/>
      <c r="B35" s="2596"/>
      <c r="C35" s="2597"/>
      <c r="D35" s="2598"/>
      <c r="E35" s="2599"/>
      <c r="F35" s="2599"/>
      <c r="G35" s="2599"/>
      <c r="H35" s="2599"/>
      <c r="I35" s="2598"/>
      <c r="J35" s="2598"/>
      <c r="K35" s="300"/>
      <c r="L35" s="2600"/>
    </row>
    <row r="36" spans="1:12" x14ac:dyDescent="0.2">
      <c r="A36" s="1527"/>
      <c r="B36" s="1528"/>
      <c r="C36" s="1529"/>
      <c r="D36" s="1529"/>
      <c r="E36" s="1530"/>
      <c r="F36" s="1530"/>
      <c r="G36" s="1531"/>
      <c r="H36" s="1531"/>
      <c r="I36" s="1529"/>
      <c r="J36" s="1529"/>
      <c r="K36" s="1529"/>
      <c r="L36" s="1532"/>
    </row>
    <row r="37" spans="1:12" x14ac:dyDescent="0.2">
      <c r="A37" s="1024" t="s">
        <v>555</v>
      </c>
      <c r="B37" s="1254"/>
      <c r="C37" s="1533"/>
      <c r="D37" s="1533"/>
      <c r="E37" s="1534"/>
      <c r="F37" s="1534"/>
      <c r="G37" s="1254"/>
      <c r="H37" s="1254"/>
      <c r="I37" s="1535"/>
      <c r="J37" s="1535"/>
      <c r="K37" s="1535"/>
      <c r="L37" s="400"/>
    </row>
    <row r="38" spans="1:12" x14ac:dyDescent="0.2">
      <c r="A38" s="1397" t="s">
        <v>556</v>
      </c>
      <c r="B38" s="1254"/>
      <c r="C38" s="1533"/>
      <c r="D38" s="1533"/>
      <c r="E38" s="1534"/>
      <c r="F38" s="1534"/>
      <c r="G38" s="1254"/>
      <c r="H38" s="1254"/>
      <c r="I38" s="1535"/>
      <c r="J38" s="1535"/>
      <c r="K38" s="1535"/>
      <c r="L38" s="400"/>
    </row>
    <row r="39" spans="1:12" x14ac:dyDescent="0.2">
      <c r="A39" s="1397" t="s">
        <v>557</v>
      </c>
      <c r="B39" s="1254"/>
      <c r="C39" s="1254"/>
      <c r="D39" s="1254"/>
      <c r="E39" s="1534"/>
      <c r="F39" s="1534"/>
      <c r="G39" s="1254"/>
      <c r="H39" s="1254"/>
      <c r="I39" s="1251"/>
      <c r="J39" s="1251"/>
      <c r="K39" s="1251"/>
      <c r="L39" s="400"/>
    </row>
    <row r="40" spans="1:12" x14ac:dyDescent="0.2">
      <c r="A40" s="1397" t="s">
        <v>558</v>
      </c>
      <c r="B40" s="1254"/>
      <c r="C40" s="1254"/>
      <c r="D40" s="1254"/>
      <c r="E40" s="1534"/>
      <c r="F40" s="1534"/>
      <c r="G40" s="1254"/>
      <c r="H40" s="1254"/>
      <c r="I40" s="1251"/>
      <c r="J40" s="1251"/>
      <c r="K40" s="1251"/>
      <c r="L40" s="400"/>
    </row>
    <row r="41" spans="1:12" x14ac:dyDescent="0.2">
      <c r="A41" s="1397" t="s">
        <v>1011</v>
      </c>
      <c r="B41" s="1254"/>
      <c r="C41" s="1254"/>
      <c r="D41" s="1254"/>
      <c r="E41" s="1534"/>
      <c r="F41" s="1534"/>
      <c r="G41" s="1254"/>
      <c r="H41" s="1254"/>
      <c r="I41" s="1251"/>
      <c r="J41" s="1251"/>
      <c r="K41" s="1251"/>
      <c r="L41" s="400"/>
    </row>
    <row r="42" spans="1:12" x14ac:dyDescent="0.2">
      <c r="A42" s="1024" t="s">
        <v>829</v>
      </c>
      <c r="B42" s="12"/>
      <c r="C42" s="12"/>
      <c r="D42" s="12"/>
      <c r="E42" s="12"/>
      <c r="F42" s="12"/>
      <c r="G42" s="400"/>
      <c r="H42" s="400"/>
      <c r="I42" s="540"/>
      <c r="J42" s="540"/>
      <c r="K42" s="540"/>
      <c r="L42" s="400"/>
    </row>
    <row r="43" spans="1:12" x14ac:dyDescent="0.2">
      <c r="A43" s="1024" t="s">
        <v>559</v>
      </c>
      <c r="B43" s="1254"/>
      <c r="K43" s="1"/>
    </row>
    <row r="44" spans="1:12" x14ac:dyDescent="0.2">
      <c r="A44" s="1024" t="s">
        <v>560</v>
      </c>
      <c r="B44" s="1254"/>
      <c r="K44" s="1"/>
    </row>
    <row r="45" spans="1:12" x14ac:dyDescent="0.2">
      <c r="A45" s="1024" t="s">
        <v>561</v>
      </c>
      <c r="B45" s="400"/>
      <c r="K45" s="1"/>
    </row>
    <row r="46" spans="1:12" x14ac:dyDescent="0.2">
      <c r="A46" s="1024" t="s">
        <v>898</v>
      </c>
      <c r="B46" s="400"/>
      <c r="K46" s="1"/>
    </row>
    <row r="47" spans="1:12" x14ac:dyDescent="0.2">
      <c r="A47" s="1024" t="s">
        <v>562</v>
      </c>
      <c r="K47" s="1"/>
    </row>
    <row r="48" spans="1:12" x14ac:dyDescent="0.2">
      <c r="A48" s="1024" t="s">
        <v>563</v>
      </c>
      <c r="K48" s="1"/>
    </row>
    <row r="49" spans="1:12" x14ac:dyDescent="0.2">
      <c r="A49" s="1024" t="s">
        <v>564</v>
      </c>
      <c r="B49" s="12"/>
      <c r="K49" s="1"/>
    </row>
    <row r="50" spans="1:12" x14ac:dyDescent="0.2">
      <c r="A50" s="1024" t="s">
        <v>565</v>
      </c>
      <c r="B50" s="1536"/>
      <c r="C50" s="12"/>
      <c r="D50" s="12"/>
      <c r="E50" s="12"/>
      <c r="F50" s="12"/>
      <c r="G50" s="400"/>
      <c r="H50" s="400"/>
      <c r="I50" s="16"/>
      <c r="J50" s="16"/>
      <c r="K50" s="16"/>
      <c r="L50" s="400"/>
    </row>
    <row r="51" spans="1:12" x14ac:dyDescent="0.2">
      <c r="A51" s="661"/>
      <c r="B51" s="12"/>
      <c r="C51" s="12"/>
      <c r="D51" s="12"/>
      <c r="E51" s="2264"/>
      <c r="F51" s="2264"/>
      <c r="G51" s="400"/>
      <c r="H51" s="400"/>
      <c r="I51" s="16"/>
      <c r="J51" s="16"/>
      <c r="K51" s="16"/>
      <c r="L51" s="400"/>
    </row>
    <row r="52" spans="1:12" x14ac:dyDescent="0.2">
      <c r="A52" s="400"/>
      <c r="B52" s="12"/>
      <c r="C52" s="1537"/>
      <c r="D52" s="12"/>
      <c r="E52" s="12"/>
      <c r="F52" s="12"/>
      <c r="G52" s="400"/>
      <c r="H52" s="400"/>
      <c r="I52" s="16"/>
      <c r="J52" s="16"/>
      <c r="K52" s="16"/>
      <c r="L52" s="400"/>
    </row>
  </sheetData>
  <mergeCells count="51">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A8:B8"/>
    <mergeCell ref="A9:B9"/>
    <mergeCell ref="A10:B10"/>
    <mergeCell ref="A14:B14"/>
    <mergeCell ref="A2:L2"/>
    <mergeCell ref="A3:L3"/>
    <mergeCell ref="A4:L4"/>
    <mergeCell ref="C7:D7"/>
    <mergeCell ref="E7:F7"/>
    <mergeCell ref="G7:H7"/>
    <mergeCell ref="I7:J7"/>
    <mergeCell ref="K7:L7"/>
    <mergeCell ref="C8:D8"/>
    <mergeCell ref="E8:F8"/>
    <mergeCell ref="G8:H8"/>
    <mergeCell ref="K8:L8"/>
    <mergeCell ref="C9:D9"/>
    <mergeCell ref="E9:F9"/>
    <mergeCell ref="G9:H9"/>
    <mergeCell ref="I9:J9"/>
    <mergeCell ref="K9:L9"/>
    <mergeCell ref="C11:D11"/>
    <mergeCell ref="E11:F11"/>
    <mergeCell ref="G11:H11"/>
    <mergeCell ref="I11:J11"/>
    <mergeCell ref="K11:L11"/>
    <mergeCell ref="C10:D10"/>
    <mergeCell ref="E10:F10"/>
    <mergeCell ref="G10:H10"/>
    <mergeCell ref="I10:J10"/>
    <mergeCell ref="K10:L10"/>
  </mergeCells>
  <pageMargins left="0.7" right="0.7" top="0.75" bottom="0.75" header="0.3" footer="0.3"/>
  <pageSetup scale="81"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8"/>
  <sheetViews>
    <sheetView zoomScaleNormal="100" workbookViewId="0"/>
  </sheetViews>
  <sheetFormatPr defaultRowHeight="12.75" x14ac:dyDescent="0.2"/>
  <cols>
    <col min="1" max="1" width="4.42578125" customWidth="1"/>
    <col min="2" max="2" width="8.140625" customWidth="1"/>
    <col min="3" max="3" width="21.85546875" customWidth="1"/>
    <col min="4" max="4" width="9.7109375" customWidth="1"/>
    <col min="5" max="5" width="2" customWidth="1"/>
    <col min="6" max="6" width="8.28515625" customWidth="1"/>
    <col min="7" max="7" width="6.5703125" customWidth="1"/>
    <col min="8" max="8" width="12" customWidth="1"/>
    <col min="9" max="9" width="11.28515625" customWidth="1"/>
    <col min="10" max="10" width="11.7109375" customWidth="1"/>
    <col min="11" max="11" width="10.7109375" customWidth="1"/>
    <col min="12" max="12" width="11.7109375" customWidth="1"/>
    <col min="13" max="13" width="10.7109375" customWidth="1"/>
    <col min="14" max="14" width="9.140625" customWidth="1"/>
    <col min="15" max="15" width="18.5703125" customWidth="1"/>
    <col min="16" max="16" width="9" customWidth="1"/>
    <col min="17" max="17" width="9.140625" customWidth="1"/>
    <col min="18" max="18" width="11" customWidth="1"/>
    <col min="19" max="19" width="19.7109375" bestFit="1" customWidth="1"/>
    <col min="20" max="20" width="10" bestFit="1" customWidth="1"/>
    <col min="21" max="21" width="10" customWidth="1"/>
    <col min="22" max="24" width="9.140625" customWidth="1"/>
    <col min="25" max="25" width="11.140625" customWidth="1"/>
    <col min="26" max="26" width="14.5703125" customWidth="1"/>
    <col min="27" max="27" width="9.140625" customWidth="1"/>
  </cols>
  <sheetData>
    <row r="1" spans="1:31" x14ac:dyDescent="0.2">
      <c r="A1" s="665"/>
      <c r="B1" s="666"/>
      <c r="C1" s="666"/>
      <c r="D1" s="666"/>
      <c r="E1" s="666"/>
      <c r="F1" s="666"/>
      <c r="G1" s="666"/>
      <c r="H1" s="666"/>
      <c r="I1" s="666"/>
      <c r="J1" s="666"/>
      <c r="K1" s="666"/>
      <c r="L1" s="666"/>
      <c r="M1" s="776"/>
    </row>
    <row r="2" spans="1:31" ht="20.25" x14ac:dyDescent="0.3">
      <c r="A2" s="1130" t="s">
        <v>566</v>
      </c>
      <c r="B2" s="14"/>
      <c r="C2" s="1538"/>
      <c r="D2" s="14"/>
      <c r="E2" s="14"/>
      <c r="F2" s="14"/>
      <c r="G2" s="1539"/>
      <c r="H2" s="14"/>
      <c r="I2" s="1539"/>
      <c r="J2" s="14"/>
      <c r="K2" s="1539"/>
      <c r="L2" s="14"/>
      <c r="M2" s="1540"/>
    </row>
    <row r="3" spans="1:31" ht="18" x14ac:dyDescent="0.25">
      <c r="A3" s="1541" t="s">
        <v>1013</v>
      </c>
      <c r="B3" s="1542"/>
      <c r="C3" s="1543"/>
      <c r="D3" s="547"/>
      <c r="E3" s="547"/>
      <c r="F3" s="547"/>
      <c r="G3" s="1544"/>
      <c r="H3" s="547"/>
      <c r="I3" s="1544"/>
      <c r="J3" s="547"/>
      <c r="K3" s="1544"/>
      <c r="L3" s="547"/>
      <c r="M3" s="1545"/>
    </row>
    <row r="4" spans="1:31" ht="18" x14ac:dyDescent="0.25">
      <c r="A4" s="1541" t="s">
        <v>88</v>
      </c>
      <c r="B4" s="1542"/>
      <c r="C4" s="1543"/>
      <c r="D4" s="547"/>
      <c r="E4" s="547"/>
      <c r="F4" s="547"/>
      <c r="G4" s="1544"/>
      <c r="H4" s="547"/>
      <c r="I4" s="1544"/>
      <c r="J4" s="547"/>
      <c r="K4" s="1544"/>
      <c r="L4" s="547"/>
      <c r="M4" s="1545"/>
    </row>
    <row r="5" spans="1:31" x14ac:dyDescent="0.2">
      <c r="A5" s="1546"/>
      <c r="B5" s="727"/>
      <c r="C5" s="595"/>
      <c r="D5" s="727"/>
      <c r="E5" s="727"/>
      <c r="F5" s="727"/>
      <c r="G5" s="1504"/>
      <c r="H5" s="1504"/>
      <c r="I5" s="1504"/>
      <c r="J5" s="1504"/>
      <c r="K5" s="1504"/>
      <c r="L5" s="1504"/>
      <c r="M5" s="1547"/>
    </row>
    <row r="6" spans="1:31" x14ac:dyDescent="0.2">
      <c r="A6" s="1548"/>
      <c r="B6" s="1549"/>
      <c r="C6" s="1550"/>
      <c r="D6" s="1551"/>
      <c r="E6" s="1552"/>
      <c r="F6" s="1552"/>
      <c r="G6" s="1553"/>
      <c r="H6" s="2258"/>
      <c r="I6" s="1553"/>
      <c r="J6" s="2258"/>
      <c r="K6" s="1553"/>
      <c r="L6" s="2253"/>
      <c r="M6" s="1555"/>
    </row>
    <row r="7" spans="1:31" x14ac:dyDescent="0.2">
      <c r="A7" s="1548"/>
      <c r="B7" s="1549"/>
      <c r="C7" s="1550"/>
      <c r="D7" s="1551"/>
      <c r="E7" s="1552"/>
      <c r="F7" s="1556" t="s">
        <v>567</v>
      </c>
      <c r="G7" s="1553"/>
      <c r="H7" s="2258"/>
      <c r="I7" s="1553"/>
      <c r="J7" s="2258"/>
      <c r="K7" s="1553"/>
      <c r="L7" s="2253"/>
      <c r="M7" s="1555"/>
    </row>
    <row r="8" spans="1:31" x14ac:dyDescent="0.2">
      <c r="A8" s="2805" t="s">
        <v>242</v>
      </c>
      <c r="B8" s="2806"/>
      <c r="C8" s="2806"/>
      <c r="D8" s="2901"/>
      <c r="E8" s="1552"/>
      <c r="F8" s="1556" t="s">
        <v>520</v>
      </c>
      <c r="G8" s="1557"/>
      <c r="H8" s="2902" t="s">
        <v>521</v>
      </c>
      <c r="I8" s="2903"/>
      <c r="J8" s="2902" t="s">
        <v>505</v>
      </c>
      <c r="K8" s="2903"/>
      <c r="L8" s="2902" t="s">
        <v>506</v>
      </c>
      <c r="M8" s="2904"/>
    </row>
    <row r="9" spans="1:31" x14ac:dyDescent="0.2">
      <c r="A9" s="1558"/>
      <c r="B9" s="1559"/>
      <c r="C9" s="1559"/>
      <c r="D9" s="1560"/>
      <c r="E9" s="1561"/>
      <c r="F9" s="1549"/>
      <c r="G9" s="1562"/>
      <c r="H9" s="2905" t="s">
        <v>102</v>
      </c>
      <c r="I9" s="2905"/>
      <c r="J9" s="2906" t="s">
        <v>102</v>
      </c>
      <c r="K9" s="2905"/>
      <c r="L9" s="2906" t="s">
        <v>102</v>
      </c>
      <c r="M9" s="2907"/>
      <c r="P9" s="899"/>
      <c r="Q9" s="899"/>
      <c r="R9" s="899"/>
      <c r="S9" s="899"/>
      <c r="T9" s="899"/>
      <c r="U9" s="899"/>
      <c r="V9" s="400"/>
    </row>
    <row r="10" spans="1:31" x14ac:dyDescent="0.2">
      <c r="A10" s="1563"/>
      <c r="B10" s="1564"/>
      <c r="C10" s="1565"/>
      <c r="D10" s="1566"/>
      <c r="E10" s="1565"/>
      <c r="F10" s="1565"/>
      <c r="G10" s="1567"/>
      <c r="H10" s="1568"/>
      <c r="I10" s="1385"/>
      <c r="J10" s="1568"/>
      <c r="K10" s="1385"/>
      <c r="L10" s="1568"/>
      <c r="M10" s="1569"/>
      <c r="O10" s="2485"/>
      <c r="P10" s="2485"/>
      <c r="Q10" s="2485"/>
      <c r="R10" s="2485"/>
      <c r="S10" s="2485"/>
      <c r="T10" s="2485"/>
      <c r="U10" s="2485"/>
      <c r="V10" s="400"/>
    </row>
    <row r="11" spans="1:31" x14ac:dyDescent="0.2">
      <c r="A11" s="790"/>
      <c r="B11" s="205"/>
      <c r="C11" s="563"/>
      <c r="D11" s="201"/>
      <c r="E11" s="1570"/>
      <c r="F11" s="563"/>
      <c r="G11" s="634"/>
      <c r="H11" s="1571"/>
      <c r="I11" s="634"/>
      <c r="J11" s="1571"/>
      <c r="K11" s="634"/>
      <c r="L11" s="1571"/>
      <c r="M11" s="2332"/>
      <c r="O11" s="2485"/>
      <c r="P11" s="2485"/>
      <c r="Q11" s="2485"/>
      <c r="R11" s="2485"/>
      <c r="S11" s="2485"/>
      <c r="T11" s="2485"/>
      <c r="U11" s="2485"/>
      <c r="V11" s="400"/>
      <c r="AA11" s="899"/>
      <c r="AC11" s="899"/>
    </row>
    <row r="12" spans="1:31" s="400" customFormat="1" x14ac:dyDescent="0.2">
      <c r="A12" s="1572"/>
      <c r="B12" s="1573" t="s">
        <v>244</v>
      </c>
      <c r="C12" s="1573"/>
      <c r="D12" s="1574"/>
      <c r="E12" s="1573"/>
      <c r="F12" s="1575">
        <f>(H12+L12-J12)/H12</f>
        <v>0.83066534956754523</v>
      </c>
      <c r="G12" s="1576"/>
      <c r="H12" s="419">
        <v>31078.400000000001</v>
      </c>
      <c r="I12" s="1577">
        <f t="shared" ref="I12:I37" si="0">H12/$H$37</f>
        <v>1.307319136294414E-2</v>
      </c>
      <c r="J12" s="419">
        <v>5653.08</v>
      </c>
      <c r="K12" s="1577">
        <f>J12/$J$37</f>
        <v>1.426300647053969E-2</v>
      </c>
      <c r="L12" s="419">
        <v>390.43</v>
      </c>
      <c r="M12" s="2333">
        <f>L12/$L$37</f>
        <v>1.001358552429942E-2</v>
      </c>
      <c r="O12" s="2485"/>
      <c r="P12" s="2485"/>
      <c r="Q12" s="2485"/>
      <c r="R12" s="2485"/>
      <c r="S12" s="2485"/>
      <c r="T12" s="2485"/>
      <c r="U12" s="2485"/>
      <c r="V12" s="2450"/>
    </row>
    <row r="13" spans="1:31" s="400" customFormat="1" x14ac:dyDescent="0.2">
      <c r="A13" s="1572"/>
      <c r="B13" s="1573" t="s">
        <v>245</v>
      </c>
      <c r="C13" s="1573"/>
      <c r="D13" s="1574"/>
      <c r="E13" s="1573"/>
      <c r="F13" s="1575">
        <f t="shared" ref="F13:F36" si="1">(H13+L13-J13)/H13</f>
        <v>0.85886637774456076</v>
      </c>
      <c r="G13" s="1576"/>
      <c r="H13" s="425">
        <f>SUM(H14:H24)</f>
        <v>1187628.06</v>
      </c>
      <c r="I13" s="1577">
        <f t="shared" si="0"/>
        <v>0.49957812810125696</v>
      </c>
      <c r="J13" s="425">
        <f>SUM(J14:J24)</f>
        <v>183829.13999999998</v>
      </c>
      <c r="K13" s="1577">
        <f>J13/$J$37</f>
        <v>0.46381020846932053</v>
      </c>
      <c r="L13" s="425">
        <v>16214.89</v>
      </c>
      <c r="M13" s="2333">
        <f>L13/$L$37</f>
        <v>0.41587272438620854</v>
      </c>
      <c r="V13" s="2450"/>
    </row>
    <row r="14" spans="1:31" s="899" customFormat="1" x14ac:dyDescent="0.2">
      <c r="A14" s="1578"/>
      <c r="B14" s="1579"/>
      <c r="C14" s="1579" t="s">
        <v>398</v>
      </c>
      <c r="D14" s="1580"/>
      <c r="E14" s="1579"/>
      <c r="F14" s="1581">
        <f t="shared" si="1"/>
        <v>0.8483243470368883</v>
      </c>
      <c r="G14" s="1582"/>
      <c r="H14" s="1583">
        <v>153837.94</v>
      </c>
      <c r="I14" s="2290">
        <f t="shared" si="0"/>
        <v>6.4712238355292384E-2</v>
      </c>
      <c r="J14" s="1583">
        <v>26431.62</v>
      </c>
      <c r="K14" s="2290">
        <f>J14/$J$37</f>
        <v>6.6688312758150653E-2</v>
      </c>
      <c r="L14" s="1583">
        <v>3098.15</v>
      </c>
      <c r="M14" s="2334">
        <f t="shared" ref="M14:M28" si="2">L14/$L$37</f>
        <v>7.9460056840171725E-2</v>
      </c>
      <c r="O14" s="2485"/>
      <c r="P14" s="2485"/>
      <c r="Q14" s="2485"/>
      <c r="R14" s="2485"/>
      <c r="S14" s="2485"/>
      <c r="T14" s="2485"/>
      <c r="U14" s="2485"/>
      <c r="V14" s="2450"/>
      <c r="W14" s="400"/>
      <c r="AA14" s="400"/>
      <c r="AC14" s="400"/>
      <c r="AE14" s="400"/>
    </row>
    <row r="15" spans="1:31" s="899" customFormat="1" x14ac:dyDescent="0.2">
      <c r="A15" s="1578"/>
      <c r="B15" s="1579"/>
      <c r="C15" s="1579" t="s">
        <v>568</v>
      </c>
      <c r="D15" s="1580"/>
      <c r="E15" s="1579"/>
      <c r="F15" s="1581">
        <f t="shared" si="1"/>
        <v>0.87939839766761363</v>
      </c>
      <c r="G15" s="1582"/>
      <c r="H15" s="1583">
        <v>84514.3</v>
      </c>
      <c r="I15" s="2290">
        <f t="shared" si="0"/>
        <v>3.5551109992961988E-2</v>
      </c>
      <c r="J15" s="1583">
        <v>14717.36</v>
      </c>
      <c r="K15" s="2290">
        <f t="shared" ref="K15:K28" si="3">J15/$J$37</f>
        <v>3.7132642897192689E-2</v>
      </c>
      <c r="L15" s="1583">
        <v>4524.8</v>
      </c>
      <c r="M15" s="2334">
        <f t="shared" si="2"/>
        <v>0.11605018000755581</v>
      </c>
      <c r="O15" s="2485"/>
      <c r="P15" s="2485"/>
      <c r="Q15" s="2485"/>
      <c r="R15" s="2485"/>
      <c r="S15" s="2485"/>
      <c r="T15" s="2485"/>
      <c r="U15" s="2485"/>
      <c r="V15" s="2450"/>
      <c r="AA15" s="400"/>
      <c r="AC15" s="400"/>
      <c r="AE15" s="400"/>
    </row>
    <row r="16" spans="1:31" s="899" customFormat="1" x14ac:dyDescent="0.2">
      <c r="A16" s="1578"/>
      <c r="B16" s="1579"/>
      <c r="C16" s="1579" t="s">
        <v>569</v>
      </c>
      <c r="D16" s="1580"/>
      <c r="E16" s="1579"/>
      <c r="F16" s="1581">
        <f t="shared" si="1"/>
        <v>0.84345718731454511</v>
      </c>
      <c r="G16" s="1582"/>
      <c r="H16" s="1583">
        <v>100732.06</v>
      </c>
      <c r="I16" s="2290">
        <f t="shared" si="0"/>
        <v>4.2373143300928319E-2</v>
      </c>
      <c r="J16" s="1583">
        <v>15791.28</v>
      </c>
      <c r="K16" s="2290">
        <f t="shared" si="3"/>
        <v>3.9842197318648249E-2</v>
      </c>
      <c r="L16" s="1583">
        <v>22.4</v>
      </c>
      <c r="M16" s="2334">
        <f t="shared" si="2"/>
        <v>5.7450584162156335E-4</v>
      </c>
      <c r="O16" s="2485"/>
      <c r="P16" s="2485"/>
      <c r="Q16" s="2485"/>
      <c r="R16" s="2485"/>
      <c r="S16" s="2485"/>
      <c r="T16" s="2485"/>
      <c r="U16" s="2485"/>
      <c r="V16" s="2450"/>
      <c r="AA16" s="400"/>
      <c r="AC16" s="400"/>
      <c r="AE16" s="400"/>
    </row>
    <row r="17" spans="1:31" s="899" customFormat="1" x14ac:dyDescent="0.2">
      <c r="A17" s="1578"/>
      <c r="B17" s="1579"/>
      <c r="C17" s="1579" t="s">
        <v>247</v>
      </c>
      <c r="D17" s="1580"/>
      <c r="E17" s="1579"/>
      <c r="F17" s="1581">
        <f t="shared" si="1"/>
        <v>0.7767120196085513</v>
      </c>
      <c r="G17" s="1582"/>
      <c r="H17" s="1583">
        <v>27959.23</v>
      </c>
      <c r="I17" s="2290">
        <f t="shared" si="0"/>
        <v>1.176110623939999E-2</v>
      </c>
      <c r="J17" s="1583">
        <v>6483.99</v>
      </c>
      <c r="K17" s="2290">
        <f t="shared" si="3"/>
        <v>1.6359434383542183E-2</v>
      </c>
      <c r="L17" s="1583">
        <v>241.03</v>
      </c>
      <c r="M17" s="2334">
        <f t="shared" si="2"/>
        <v>6.1818367413413134E-3</v>
      </c>
      <c r="O17" s="2485"/>
      <c r="P17" s="2485"/>
      <c r="Q17" s="2485"/>
      <c r="R17" s="2485"/>
      <c r="S17" s="2485"/>
      <c r="T17" s="2485"/>
      <c r="U17" s="2485"/>
      <c r="V17" s="2450"/>
      <c r="AA17" s="400"/>
      <c r="AC17" s="400"/>
      <c r="AE17" s="400"/>
    </row>
    <row r="18" spans="1:31" s="899" customFormat="1" x14ac:dyDescent="0.2">
      <c r="A18" s="1578"/>
      <c r="B18" s="1579"/>
      <c r="C18" s="1579" t="s">
        <v>248</v>
      </c>
      <c r="D18" s="1580"/>
      <c r="E18" s="1579"/>
      <c r="F18" s="1581">
        <f t="shared" si="1"/>
        <v>0.87979937733294677</v>
      </c>
      <c r="G18" s="1582"/>
      <c r="H18" s="1583">
        <v>76657.34</v>
      </c>
      <c r="I18" s="2290">
        <f t="shared" si="0"/>
        <v>3.2246063992814052E-2</v>
      </c>
      <c r="J18" s="1583">
        <v>10127.1</v>
      </c>
      <c r="K18" s="2290">
        <f t="shared" si="3"/>
        <v>2.5551184987264025E-2</v>
      </c>
      <c r="L18" s="1583">
        <v>912.84</v>
      </c>
      <c r="M18" s="2334">
        <f t="shared" si="2"/>
        <v>2.341213894936732E-2</v>
      </c>
      <c r="O18" s="2485"/>
      <c r="P18" s="2485"/>
      <c r="Q18" s="2485"/>
      <c r="R18" s="2485"/>
      <c r="S18" s="2485"/>
      <c r="T18" s="2485"/>
      <c r="U18" s="2485"/>
      <c r="V18" s="2450"/>
      <c r="AA18" s="400"/>
      <c r="AC18" s="400"/>
      <c r="AE18" s="400"/>
    </row>
    <row r="19" spans="1:31" s="899" customFormat="1" x14ac:dyDescent="0.2">
      <c r="A19" s="1578"/>
      <c r="B19" s="1579"/>
      <c r="C19" s="1579" t="s">
        <v>249</v>
      </c>
      <c r="D19" s="1584"/>
      <c r="E19" s="1585"/>
      <c r="F19" s="1581">
        <f t="shared" si="1"/>
        <v>0.84417436463652429</v>
      </c>
      <c r="G19" s="1582"/>
      <c r="H19" s="1583">
        <v>61840.98</v>
      </c>
      <c r="I19" s="2290">
        <f t="shared" si="0"/>
        <v>2.6013532408746952E-2</v>
      </c>
      <c r="J19" s="1583">
        <v>9975.8799999999992</v>
      </c>
      <c r="K19" s="2290">
        <f t="shared" si="3"/>
        <v>2.5169649286641529E-2</v>
      </c>
      <c r="L19" s="1583">
        <v>339.47</v>
      </c>
      <c r="M19" s="2334">
        <f t="shared" si="2"/>
        <v>8.7065847346103637E-3</v>
      </c>
      <c r="O19" s="2485"/>
      <c r="P19" s="2485"/>
      <c r="Q19" s="2485"/>
      <c r="R19" s="2485"/>
      <c r="S19" s="2485"/>
      <c r="T19" s="2485"/>
      <c r="U19" s="2485"/>
      <c r="V19" s="2450"/>
      <c r="AA19" s="400"/>
      <c r="AC19" s="400"/>
      <c r="AE19" s="400"/>
    </row>
    <row r="20" spans="1:31" s="899" customFormat="1" x14ac:dyDescent="0.2">
      <c r="A20" s="1578"/>
      <c r="B20" s="1579"/>
      <c r="C20" s="1579" t="s">
        <v>250</v>
      </c>
      <c r="D20" s="1580"/>
      <c r="E20" s="1579"/>
      <c r="F20" s="1581">
        <f t="shared" si="1"/>
        <v>0.86594255958152977</v>
      </c>
      <c r="G20" s="1582"/>
      <c r="H20" s="1583">
        <v>207177.46</v>
      </c>
      <c r="I20" s="2290">
        <f t="shared" si="0"/>
        <v>8.7149614544786883E-2</v>
      </c>
      <c r="J20" s="1583">
        <v>27864.27</v>
      </c>
      <c r="K20" s="2290">
        <f t="shared" si="3"/>
        <v>7.0302961094989819E-2</v>
      </c>
      <c r="L20" s="1583">
        <v>90.59</v>
      </c>
      <c r="M20" s="2334">
        <f t="shared" si="2"/>
        <v>2.3234144728793496E-3</v>
      </c>
      <c r="O20" s="2485"/>
      <c r="P20" s="2485"/>
      <c r="Q20" s="2485"/>
      <c r="R20" s="2485"/>
      <c r="S20" s="2485"/>
      <c r="T20" s="2485"/>
      <c r="U20" s="2485"/>
      <c r="V20" s="2450"/>
      <c r="AA20" s="400"/>
      <c r="AC20" s="400"/>
      <c r="AE20" s="400"/>
    </row>
    <row r="21" spans="1:31" s="899" customFormat="1" x14ac:dyDescent="0.2">
      <c r="A21" s="1578"/>
      <c r="B21" s="1579"/>
      <c r="C21" s="1579" t="s">
        <v>399</v>
      </c>
      <c r="D21" s="1580"/>
      <c r="E21" s="1579"/>
      <c r="F21" s="1581">
        <f t="shared" si="1"/>
        <v>0.82302011577090461</v>
      </c>
      <c r="G21" s="1582"/>
      <c r="H21" s="1583">
        <v>31671.17</v>
      </c>
      <c r="I21" s="2290">
        <f t="shared" si="0"/>
        <v>1.3322541253678937E-2</v>
      </c>
      <c r="J21" s="1583">
        <v>6717.23</v>
      </c>
      <c r="K21" s="2290">
        <f t="shared" si="3"/>
        <v>1.6947910688351008E-2</v>
      </c>
      <c r="L21" s="1583">
        <v>1112.07</v>
      </c>
      <c r="M21" s="2334">
        <f t="shared" si="2"/>
        <v>2.8521906754111249E-2</v>
      </c>
      <c r="O21" s="2485"/>
      <c r="P21" s="2485"/>
      <c r="Q21" s="2485"/>
      <c r="R21" s="2485"/>
      <c r="S21" s="2485"/>
      <c r="T21" s="2485"/>
      <c r="U21" s="2485"/>
      <c r="V21" s="2450"/>
      <c r="AA21" s="400"/>
      <c r="AC21" s="400"/>
      <c r="AE21" s="400"/>
    </row>
    <row r="22" spans="1:31" s="899" customFormat="1" x14ac:dyDescent="0.2">
      <c r="A22" s="1578"/>
      <c r="B22" s="1579"/>
      <c r="C22" s="1579" t="s">
        <v>570</v>
      </c>
      <c r="D22" s="1580"/>
      <c r="E22" s="1579"/>
      <c r="F22" s="1581">
        <f t="shared" si="1"/>
        <v>0.89999162960283163</v>
      </c>
      <c r="G22" s="1582"/>
      <c r="H22" s="1583">
        <v>70486.5</v>
      </c>
      <c r="I22" s="2290">
        <f t="shared" si="0"/>
        <v>2.9650287756260364E-2</v>
      </c>
      <c r="J22" s="1583">
        <v>7575.14</v>
      </c>
      <c r="K22" s="2290">
        <f t="shared" si="3"/>
        <v>1.9112460965569927E-2</v>
      </c>
      <c r="L22" s="1583">
        <v>525.9</v>
      </c>
      <c r="M22" s="2334">
        <f t="shared" si="2"/>
        <v>1.3488063486999114E-2</v>
      </c>
      <c r="O22" s="2485"/>
      <c r="P22" s="2485"/>
      <c r="Q22" s="2485"/>
      <c r="R22" s="2485"/>
      <c r="S22" s="2485"/>
      <c r="T22" s="2485"/>
      <c r="U22" s="2485"/>
      <c r="V22" s="2450"/>
      <c r="AA22" s="400"/>
      <c r="AC22" s="400"/>
      <c r="AE22" s="400"/>
    </row>
    <row r="23" spans="1:31" s="899" customFormat="1" x14ac:dyDescent="0.2">
      <c r="A23" s="1578"/>
      <c r="B23" s="1579"/>
      <c r="C23" s="1579" t="s">
        <v>251</v>
      </c>
      <c r="D23" s="1584"/>
      <c r="E23" s="1585"/>
      <c r="F23" s="1581">
        <f t="shared" si="1"/>
        <v>0.75693954935781937</v>
      </c>
      <c r="G23" s="1582"/>
      <c r="H23" s="1583">
        <v>38445.58</v>
      </c>
      <c r="I23" s="2290">
        <f t="shared" si="0"/>
        <v>1.6172210422652968E-2</v>
      </c>
      <c r="J23" s="1583">
        <v>9389.6200000000008</v>
      </c>
      <c r="K23" s="2290">
        <f t="shared" si="3"/>
        <v>2.3690485684955617E-2</v>
      </c>
      <c r="L23" s="1583">
        <v>45.02</v>
      </c>
      <c r="M23" s="2334">
        <f t="shared" si="2"/>
        <v>1.1546541513304815E-3</v>
      </c>
      <c r="O23" s="2485"/>
      <c r="P23" s="2485"/>
      <c r="Q23" s="2485"/>
      <c r="R23" s="2485"/>
      <c r="S23" s="2485"/>
      <c r="T23" s="2485"/>
      <c r="U23" s="2485"/>
      <c r="V23" s="2450"/>
      <c r="AA23" s="400"/>
      <c r="AC23" s="400"/>
      <c r="AE23" s="400"/>
    </row>
    <row r="24" spans="1:31" s="899" customFormat="1" x14ac:dyDescent="0.2">
      <c r="A24" s="1578"/>
      <c r="B24" s="1579"/>
      <c r="C24" s="1579" t="s">
        <v>253</v>
      </c>
      <c r="D24" s="1580"/>
      <c r="E24" s="1579"/>
      <c r="F24" s="1581">
        <f t="shared" si="1"/>
        <v>0.87001999667968366</v>
      </c>
      <c r="G24" s="1582"/>
      <c r="H24" s="1583">
        <v>334305.5</v>
      </c>
      <c r="I24" s="2290">
        <f t="shared" si="0"/>
        <v>0.1406262798337341</v>
      </c>
      <c r="J24" s="1583">
        <v>48755.65</v>
      </c>
      <c r="K24" s="2290">
        <f t="shared" si="3"/>
        <v>0.12301296840401489</v>
      </c>
      <c r="L24" s="1583">
        <v>5302.62</v>
      </c>
      <c r="M24" s="2334">
        <f t="shared" si="2"/>
        <v>0.13599938240622028</v>
      </c>
      <c r="O24" s="2485"/>
      <c r="P24" s="2485"/>
      <c r="Q24" s="2485"/>
      <c r="R24" s="2485"/>
      <c r="S24" s="2485"/>
      <c r="T24" s="2485"/>
      <c r="U24" s="2485"/>
      <c r="V24" s="2450"/>
      <c r="AA24" s="400"/>
      <c r="AC24" s="400"/>
      <c r="AE24" s="400"/>
    </row>
    <row r="25" spans="1:31" s="400" customFormat="1" x14ac:dyDescent="0.2">
      <c r="A25" s="1586"/>
      <c r="B25" s="1573" t="s">
        <v>254</v>
      </c>
      <c r="C25" s="1573"/>
      <c r="D25" s="1574"/>
      <c r="E25" s="1573"/>
      <c r="F25" s="1575">
        <f t="shared" si="1"/>
        <v>0.79840985561133337</v>
      </c>
      <c r="G25" s="1576"/>
      <c r="H25" s="425">
        <f>SUM(H26:H28)</f>
        <v>257135.14</v>
      </c>
      <c r="I25" s="1577">
        <f t="shared" si="0"/>
        <v>0.10816441294781688</v>
      </c>
      <c r="J25" s="425">
        <f>SUM(J26:J28)</f>
        <v>55716.78</v>
      </c>
      <c r="K25" s="1577">
        <f>J25/$J$37</f>
        <v>0.14057625111578759</v>
      </c>
      <c r="L25" s="425">
        <v>3880.87</v>
      </c>
      <c r="M25" s="2333">
        <f>L25/$L$37</f>
        <v>9.9534932391690922E-2</v>
      </c>
      <c r="V25" s="2450"/>
    </row>
    <row r="26" spans="1:31" s="899" customFormat="1" x14ac:dyDescent="0.2">
      <c r="A26" s="1578"/>
      <c r="B26" s="1579"/>
      <c r="C26" s="1579" t="s">
        <v>255</v>
      </c>
      <c r="D26" s="1580"/>
      <c r="E26" s="1579"/>
      <c r="F26" s="1581">
        <f t="shared" si="1"/>
        <v>0.59171424264526018</v>
      </c>
      <c r="G26" s="1582"/>
      <c r="H26" s="1583">
        <v>62424.71</v>
      </c>
      <c r="I26" s="2290">
        <f t="shared" si="0"/>
        <v>2.6259079605330152E-2</v>
      </c>
      <c r="J26" s="1583">
        <v>25588.19</v>
      </c>
      <c r="K26" s="2290">
        <f t="shared" si="3"/>
        <v>6.4560296252555952E-2</v>
      </c>
      <c r="L26" s="1583">
        <v>101.07</v>
      </c>
      <c r="M26" s="2334">
        <f t="shared" si="2"/>
        <v>2.5922011344951521E-3</v>
      </c>
      <c r="O26" s="2485"/>
      <c r="P26" s="2485"/>
      <c r="Q26" s="2485"/>
      <c r="R26" s="2485"/>
      <c r="S26" s="2485"/>
      <c r="T26" s="2485"/>
      <c r="U26" s="2485"/>
      <c r="V26" s="2450"/>
      <c r="AA26" s="400"/>
      <c r="AC26" s="400"/>
      <c r="AE26" s="400"/>
    </row>
    <row r="27" spans="1:31" s="899" customFormat="1" x14ac:dyDescent="0.2">
      <c r="A27" s="1578"/>
      <c r="B27" s="1579"/>
      <c r="C27" s="1579" t="s">
        <v>340</v>
      </c>
      <c r="D27" s="1580"/>
      <c r="E27" s="1579"/>
      <c r="F27" s="1581">
        <f t="shared" si="1"/>
        <v>0.86836063097945393</v>
      </c>
      <c r="G27" s="1582"/>
      <c r="H27" s="1583">
        <v>41118.93</v>
      </c>
      <c r="I27" s="2290">
        <f t="shared" si="0"/>
        <v>1.7296760468026175E-2</v>
      </c>
      <c r="J27" s="1583">
        <v>6350.73</v>
      </c>
      <c r="K27" s="2290">
        <f t="shared" si="3"/>
        <v>1.6023212670376243E-2</v>
      </c>
      <c r="L27" s="1583">
        <v>937.86</v>
      </c>
      <c r="M27" s="2334">
        <f t="shared" si="2"/>
        <v>2.4053841456392833E-2</v>
      </c>
      <c r="O27" s="2485"/>
      <c r="P27" s="2485"/>
      <c r="Q27" s="2485"/>
      <c r="R27" s="2485"/>
      <c r="S27" s="2485"/>
      <c r="T27" s="2485"/>
      <c r="U27" s="2485"/>
      <c r="V27" s="2450"/>
      <c r="AA27" s="400"/>
      <c r="AC27" s="400"/>
      <c r="AE27" s="400"/>
    </row>
    <row r="28" spans="1:31" s="899" customFormat="1" x14ac:dyDescent="0.2">
      <c r="A28" s="1578"/>
      <c r="B28" s="1579"/>
      <c r="C28" s="1579" t="s">
        <v>341</v>
      </c>
      <c r="D28" s="1580"/>
      <c r="E28" s="1579"/>
      <c r="F28" s="1581">
        <f t="shared" si="1"/>
        <v>0.86369089435287771</v>
      </c>
      <c r="G28" s="1582"/>
      <c r="H28" s="1583">
        <v>153591.5</v>
      </c>
      <c r="I28" s="2290">
        <f t="shared" si="0"/>
        <v>6.4608572874460549E-2</v>
      </c>
      <c r="J28" s="1583">
        <v>23777.86</v>
      </c>
      <c r="K28" s="2290">
        <f t="shared" si="3"/>
        <v>5.9992742192855386E-2</v>
      </c>
      <c r="L28" s="1583">
        <v>2841.94</v>
      </c>
      <c r="M28" s="2334">
        <f t="shared" si="2"/>
        <v>7.2888889800802936E-2</v>
      </c>
      <c r="O28" s="2485"/>
      <c r="P28" s="2485"/>
      <c r="Q28" s="2485"/>
      <c r="R28" s="2485"/>
      <c r="S28" s="2485"/>
      <c r="T28" s="2485"/>
      <c r="U28" s="2485"/>
      <c r="V28" s="2450"/>
      <c r="AA28" s="400"/>
      <c r="AC28" s="400"/>
      <c r="AE28" s="400"/>
    </row>
    <row r="29" spans="1:31" s="400" customFormat="1" x14ac:dyDescent="0.2">
      <c r="A29" s="1586"/>
      <c r="B29" s="1573" t="s">
        <v>257</v>
      </c>
      <c r="C29" s="1573"/>
      <c r="D29" s="1574"/>
      <c r="E29" s="1573"/>
      <c r="F29" s="1575">
        <f t="shared" si="1"/>
        <v>0.81122604300493817</v>
      </c>
      <c r="G29" s="1576"/>
      <c r="H29" s="425">
        <v>166804.1</v>
      </c>
      <c r="I29" s="1577">
        <f t="shared" si="0"/>
        <v>7.0166479594305706E-2</v>
      </c>
      <c r="J29" s="425">
        <v>33044.53</v>
      </c>
      <c r="K29" s="1577">
        <f>J29/$J$37</f>
        <v>8.3373018815573616E-2</v>
      </c>
      <c r="L29" s="425">
        <v>1556.26</v>
      </c>
      <c r="M29" s="2333">
        <f>L29/$L$37</f>
        <v>3.9914306298302421E-2</v>
      </c>
      <c r="O29" s="2485"/>
      <c r="P29" s="2485"/>
      <c r="Q29" s="2485"/>
      <c r="R29" s="2485"/>
      <c r="S29" s="2485"/>
      <c r="T29" s="2485"/>
      <c r="U29" s="2485"/>
      <c r="V29" s="2450"/>
    </row>
    <row r="30" spans="1:31" s="400" customFormat="1" x14ac:dyDescent="0.2">
      <c r="A30" s="1586"/>
      <c r="B30" s="1573" t="s">
        <v>258</v>
      </c>
      <c r="C30" s="1573"/>
      <c r="D30" s="1574"/>
      <c r="E30" s="1573"/>
      <c r="F30" s="1575">
        <f t="shared" si="1"/>
        <v>0.81648493006719824</v>
      </c>
      <c r="G30" s="1576"/>
      <c r="H30" s="425">
        <v>39164.74</v>
      </c>
      <c r="I30" s="1577">
        <f t="shared" si="0"/>
        <v>1.6474726520668788E-2</v>
      </c>
      <c r="J30" s="425">
        <v>7483.47</v>
      </c>
      <c r="K30" s="1577">
        <f>J30/$J$37</f>
        <v>1.888117292380254E-2</v>
      </c>
      <c r="L30" s="425">
        <v>296.14999999999998</v>
      </c>
      <c r="M30" s="2333">
        <f>L30/$L$37</f>
        <v>7.595531473045803E-3</v>
      </c>
      <c r="O30" s="2485"/>
      <c r="P30" s="2485"/>
      <c r="Q30" s="2485"/>
      <c r="R30" s="2485"/>
      <c r="S30" s="2485"/>
      <c r="T30" s="2485"/>
      <c r="U30" s="2485"/>
      <c r="V30" s="2450"/>
    </row>
    <row r="31" spans="1:31" s="400" customFormat="1" x14ac:dyDescent="0.2">
      <c r="A31" s="1586"/>
      <c r="B31" s="1573" t="s">
        <v>259</v>
      </c>
      <c r="C31" s="1573"/>
      <c r="D31" s="1574"/>
      <c r="E31" s="1573"/>
      <c r="F31" s="1575">
        <f t="shared" si="1"/>
        <v>0.80504199549060529</v>
      </c>
      <c r="G31" s="1576"/>
      <c r="H31" s="425">
        <v>44941.73</v>
      </c>
      <c r="I31" s="1577">
        <f t="shared" si="0"/>
        <v>1.8904828963903147E-2</v>
      </c>
      <c r="J31" s="425">
        <v>10018.92</v>
      </c>
      <c r="K31" s="1577">
        <f>J31/$J$37</f>
        <v>2.5278241381303558E-2</v>
      </c>
      <c r="L31" s="425">
        <v>1257.17</v>
      </c>
      <c r="M31" s="2333">
        <f>L31/$L$37</f>
        <v>3.2243370933543791E-2</v>
      </c>
      <c r="O31" s="2485"/>
      <c r="P31" s="2485"/>
      <c r="Q31" s="2485"/>
      <c r="R31" s="2485"/>
      <c r="S31" s="2485"/>
      <c r="T31" s="2485"/>
      <c r="U31" s="2485"/>
      <c r="V31" s="2450"/>
    </row>
    <row r="32" spans="1:31" s="400" customFormat="1" x14ac:dyDescent="0.2">
      <c r="A32" s="1586"/>
      <c r="B32" s="1573" t="s">
        <v>811</v>
      </c>
      <c r="C32" s="1573"/>
      <c r="D32" s="1574"/>
      <c r="E32" s="1573"/>
      <c r="F32" s="1575">
        <f t="shared" si="1"/>
        <v>0.91724871692079668</v>
      </c>
      <c r="G32" s="1576"/>
      <c r="H32" s="425">
        <v>265509.71999999997</v>
      </c>
      <c r="I32" s="1577">
        <f t="shared" si="0"/>
        <v>0.1116871968403044</v>
      </c>
      <c r="J32" s="425">
        <v>33001.26</v>
      </c>
      <c r="K32" s="1577">
        <f>J32/$J$37</f>
        <v>8.3263846419290494E-2</v>
      </c>
      <c r="L32" s="425">
        <v>11029.99</v>
      </c>
      <c r="M32" s="2333">
        <f>L32/$L$37</f>
        <v>0.28289257535836732</v>
      </c>
      <c r="O32" s="2485"/>
      <c r="P32" s="2485"/>
      <c r="Q32" s="2485"/>
      <c r="R32" s="2485"/>
      <c r="S32" s="2485"/>
      <c r="T32" s="2485"/>
      <c r="U32" s="2485"/>
      <c r="V32" s="2450"/>
    </row>
    <row r="33" spans="1:31" s="400" customFormat="1" x14ac:dyDescent="0.2">
      <c r="A33" s="1586"/>
      <c r="B33" s="1573" t="s">
        <v>261</v>
      </c>
      <c r="C33" s="1573"/>
      <c r="D33" s="1574"/>
      <c r="E33" s="1573"/>
      <c r="F33" s="1575">
        <f t="shared" si="1"/>
        <v>0.83740787758926261</v>
      </c>
      <c r="G33" s="1576"/>
      <c r="H33" s="425">
        <f>SUM(H34:H35)</f>
        <v>366493.33999999997</v>
      </c>
      <c r="I33" s="1577">
        <f t="shared" si="0"/>
        <v>0.15416615936034511</v>
      </c>
      <c r="J33" s="425">
        <f>SUM(J34:J35)</f>
        <v>63719.740000000005</v>
      </c>
      <c r="K33" s="1577">
        <f>J33/$J$37</f>
        <v>0.16076812355761935</v>
      </c>
      <c r="L33" s="425">
        <v>4130.8100000000004</v>
      </c>
      <c r="M33" s="2333">
        <f>L33/$L$37</f>
        <v>0.10594528909057011</v>
      </c>
      <c r="V33" s="2450"/>
    </row>
    <row r="34" spans="1:31" s="899" customFormat="1" x14ac:dyDescent="0.2">
      <c r="A34" s="1578"/>
      <c r="B34" s="1579"/>
      <c r="C34" s="1579" t="s">
        <v>343</v>
      </c>
      <c r="D34" s="1587"/>
      <c r="E34" s="1588"/>
      <c r="F34" s="1581">
        <f t="shared" si="1"/>
        <v>0.77442019736041834</v>
      </c>
      <c r="G34" s="1582"/>
      <c r="H34" s="1583">
        <v>141151.91</v>
      </c>
      <c r="I34" s="2290">
        <f t="shared" si="0"/>
        <v>5.9375834363257711E-2</v>
      </c>
      <c r="J34" s="1583">
        <v>33190.660000000003</v>
      </c>
      <c r="K34" s="2290">
        <f t="shared" ref="K34:K35" si="4">J34/$J$37</f>
        <v>8.3741712189016076E-2</v>
      </c>
      <c r="L34" s="1583">
        <v>1349.64</v>
      </c>
      <c r="M34" s="2334">
        <f t="shared" ref="M34:M35" si="5">L34/$L$37</f>
        <v>3.4615002860987808E-2</v>
      </c>
      <c r="O34" s="2485"/>
      <c r="P34" s="2485"/>
      <c r="Q34" s="2485"/>
      <c r="R34" s="2485"/>
      <c r="S34" s="2485"/>
      <c r="T34" s="2485"/>
      <c r="U34" s="2485"/>
      <c r="V34" s="2450"/>
      <c r="AA34" s="400"/>
      <c r="AC34" s="400"/>
      <c r="AE34" s="400"/>
    </row>
    <row r="35" spans="1:31" s="899" customFormat="1" x14ac:dyDescent="0.2">
      <c r="A35" s="1578"/>
      <c r="B35" s="1579"/>
      <c r="C35" s="1579" t="s">
        <v>344</v>
      </c>
      <c r="D35" s="1587"/>
      <c r="E35" s="1588"/>
      <c r="F35" s="1581">
        <f t="shared" si="1"/>
        <v>0.87686281213357009</v>
      </c>
      <c r="G35" s="1582"/>
      <c r="H35" s="1583">
        <v>225341.43</v>
      </c>
      <c r="I35" s="2290">
        <f t="shared" si="0"/>
        <v>9.4790324997087408E-2</v>
      </c>
      <c r="J35" s="1583">
        <v>30529.08</v>
      </c>
      <c r="K35" s="2290">
        <f t="shared" si="4"/>
        <v>7.702641136860329E-2</v>
      </c>
      <c r="L35" s="1583">
        <v>2781.17</v>
      </c>
      <c r="M35" s="2334">
        <f t="shared" si="5"/>
        <v>7.1330286229582304E-2</v>
      </c>
      <c r="O35" s="2485"/>
      <c r="P35" s="2485"/>
      <c r="Q35" s="2485"/>
      <c r="R35" s="2485"/>
      <c r="S35" s="2485"/>
      <c r="T35" s="2485"/>
      <c r="U35" s="2485"/>
      <c r="V35" s="2450"/>
      <c r="AA35" s="400"/>
      <c r="AC35" s="400"/>
      <c r="AE35" s="400"/>
    </row>
    <row r="36" spans="1:31" s="400" customFormat="1" x14ac:dyDescent="0.2">
      <c r="A36" s="1586"/>
      <c r="B36" s="1573" t="s">
        <v>345</v>
      </c>
      <c r="C36" s="1573"/>
      <c r="D36" s="1574"/>
      <c r="E36" s="1573"/>
      <c r="F36" s="1575">
        <f t="shared" si="1"/>
        <v>0.80303176851181912</v>
      </c>
      <c r="G36" s="1576"/>
      <c r="H36" s="425">
        <v>18506.689999999999</v>
      </c>
      <c r="I36" s="1577">
        <f t="shared" si="0"/>
        <v>7.7848763084548966E-3</v>
      </c>
      <c r="J36" s="425">
        <v>3878.69</v>
      </c>
      <c r="K36" s="1577">
        <f>J36/$J$37</f>
        <v>9.7861308467627559E-3</v>
      </c>
      <c r="L36" s="425">
        <v>233.46</v>
      </c>
      <c r="M36" s="2333">
        <f>L36/$L$37</f>
        <v>5.9876845439718832E-3</v>
      </c>
      <c r="O36" s="2485"/>
      <c r="P36" s="2485"/>
      <c r="Q36" s="2485"/>
      <c r="R36" s="2485"/>
      <c r="S36" s="2485"/>
      <c r="T36" s="2485"/>
      <c r="U36" s="2485"/>
      <c r="V36" s="2450"/>
    </row>
    <row r="37" spans="1:31" s="400" customFormat="1" x14ac:dyDescent="0.2">
      <c r="A37" s="1586"/>
      <c r="B37" s="1573" t="s">
        <v>119</v>
      </c>
      <c r="C37" s="1573"/>
      <c r="D37" s="1574"/>
      <c r="E37" s="1573"/>
      <c r="F37" s="1575">
        <f>(H37+L37-J37)/H37</f>
        <v>0.8496776577315468</v>
      </c>
      <c r="G37" s="1576"/>
      <c r="H37" s="419">
        <f>SUM(H12:H13,H25,H29:H33,H36)</f>
        <v>2377261.92</v>
      </c>
      <c r="I37" s="1577">
        <f t="shared" si="0"/>
        <v>1</v>
      </c>
      <c r="J37" s="419">
        <f>SUM(J12:J13,J25,J29:J33,J36)</f>
        <v>396345.60999999993</v>
      </c>
      <c r="K37" s="1577">
        <f>J37/$J$37</f>
        <v>1</v>
      </c>
      <c r="L37" s="419">
        <f>SUM(L12,L13,L25,L29:L33,L36)</f>
        <v>38990.029999999992</v>
      </c>
      <c r="M37" s="2333">
        <f>L37/$L$37</f>
        <v>1</v>
      </c>
      <c r="O37" s="2485"/>
      <c r="P37" s="2485"/>
      <c r="Q37" s="2485"/>
      <c r="R37" s="419"/>
      <c r="S37" s="2485"/>
      <c r="T37" s="2485"/>
      <c r="U37" s="2485"/>
      <c r="V37" s="2450"/>
    </row>
    <row r="38" spans="1:31" x14ac:dyDescent="0.2">
      <c r="A38" s="1589"/>
      <c r="B38" s="1590"/>
      <c r="C38" s="1149"/>
      <c r="D38" s="1150"/>
      <c r="E38" s="1149"/>
      <c r="F38" s="1591"/>
      <c r="G38" s="1592"/>
      <c r="H38" s="1593"/>
      <c r="I38" s="1594"/>
      <c r="J38" s="1593"/>
      <c r="K38" s="1594"/>
      <c r="L38" s="1593"/>
      <c r="M38" s="1595"/>
      <c r="O38" s="2485"/>
      <c r="P38" s="2485"/>
      <c r="Q38" s="2485"/>
      <c r="R38" s="2485"/>
      <c r="S38" s="2485"/>
      <c r="T38" s="2485"/>
      <c r="U38" s="2485"/>
      <c r="AE38" s="400"/>
    </row>
    <row r="39" spans="1:31" x14ac:dyDescent="0.2">
      <c r="A39" s="1596"/>
      <c r="B39" s="1596"/>
      <c r="C39" s="1596"/>
      <c r="D39" s="1596"/>
      <c r="E39" s="1596"/>
      <c r="F39" s="1596"/>
      <c r="G39" s="1597"/>
      <c r="H39" s="1598"/>
      <c r="I39" s="1597"/>
      <c r="J39" s="1598"/>
      <c r="K39" s="1597"/>
      <c r="L39" s="1598"/>
      <c r="M39" s="1597"/>
    </row>
    <row r="40" spans="1:31" ht="10.5" customHeight="1" x14ac:dyDescent="0.2">
      <c r="A40" s="307" t="s">
        <v>897</v>
      </c>
      <c r="B40" s="1311"/>
      <c r="C40" s="1311"/>
      <c r="D40" s="1311"/>
      <c r="E40" s="1311"/>
      <c r="F40" s="1311"/>
      <c r="G40" s="1311"/>
    </row>
    <row r="41" spans="1:31" x14ac:dyDescent="0.2">
      <c r="A41" s="1599" t="s">
        <v>175</v>
      </c>
      <c r="B41" s="1599"/>
      <c r="C41" s="1599"/>
      <c r="D41" s="1599"/>
      <c r="E41" s="1599"/>
      <c r="F41" s="1599"/>
      <c r="G41" s="1599"/>
      <c r="H41" s="1599"/>
      <c r="I41" s="1599"/>
      <c r="J41" s="1599"/>
      <c r="K41" s="1599"/>
      <c r="L41" s="1599"/>
      <c r="M41" s="1599"/>
    </row>
    <row r="42" spans="1:31" x14ac:dyDescent="0.2">
      <c r="A42" s="1600" t="s">
        <v>571</v>
      </c>
      <c r="B42" s="1600"/>
      <c r="C42" s="1600"/>
      <c r="D42" s="1549"/>
      <c r="E42" s="1549"/>
      <c r="F42" s="1549"/>
      <c r="G42" s="1549"/>
      <c r="H42" s="1549"/>
      <c r="I42" s="1549"/>
      <c r="J42" s="1549"/>
      <c r="K42" s="1549"/>
      <c r="L42" s="1549"/>
      <c r="M42" s="1549"/>
    </row>
    <row r="43" spans="1:31" s="12" customFormat="1" ht="10.35" customHeight="1" x14ac:dyDescent="0.2">
      <c r="A43" s="1397" t="s">
        <v>831</v>
      </c>
      <c r="B43" s="64"/>
      <c r="C43" s="64"/>
      <c r="D43" s="160"/>
      <c r="E43" s="165"/>
      <c r="F43" s="160"/>
    </row>
    <row r="44" spans="1:31" s="12" customFormat="1" ht="10.35" customHeight="1" x14ac:dyDescent="0.2">
      <c r="A44" s="1397" t="s">
        <v>830</v>
      </c>
      <c r="B44" s="64"/>
      <c r="C44" s="64"/>
      <c r="D44" s="160"/>
      <c r="E44" s="165"/>
      <c r="F44" s="160"/>
    </row>
    <row r="45" spans="1:31" ht="10.5" customHeight="1" x14ac:dyDescent="0.2">
      <c r="A45" s="1397" t="s">
        <v>833</v>
      </c>
      <c r="B45" s="1441"/>
      <c r="C45" s="412"/>
    </row>
    <row r="46" spans="1:31" ht="10.5" customHeight="1" x14ac:dyDescent="0.2">
      <c r="A46" s="2335" t="s">
        <v>834</v>
      </c>
      <c r="B46" s="1441"/>
      <c r="C46" s="412"/>
    </row>
    <row r="47" spans="1:31" ht="12.75" customHeight="1" x14ac:dyDescent="0.2">
      <c r="A47" s="1600" t="s">
        <v>539</v>
      </c>
      <c r="B47" s="64"/>
      <c r="C47" s="1502"/>
      <c r="D47" s="64"/>
      <c r="E47" s="160"/>
      <c r="F47" s="1502"/>
      <c r="G47" s="64"/>
      <c r="H47" s="160"/>
      <c r="I47" s="160"/>
      <c r="J47" s="64"/>
      <c r="K47" s="64"/>
      <c r="L47" s="160"/>
      <c r="M47" s="160"/>
      <c r="N47" s="64"/>
      <c r="O47" s="64"/>
      <c r="P47" s="160"/>
      <c r="Q47" s="12"/>
      <c r="S47" s="160"/>
      <c r="T47" s="64"/>
      <c r="U47" s="64"/>
    </row>
    <row r="48" spans="1:31" x14ac:dyDescent="0.2">
      <c r="I48" s="528"/>
      <c r="L48" s="412"/>
      <c r="M48" s="528"/>
    </row>
  </sheetData>
  <mergeCells count="7">
    <mergeCell ref="A8:D8"/>
    <mergeCell ref="H8:I8"/>
    <mergeCell ref="J8:K8"/>
    <mergeCell ref="L8:M8"/>
    <mergeCell ref="H9:I9"/>
    <mergeCell ref="J9:K9"/>
    <mergeCell ref="L9:M9"/>
  </mergeCells>
  <pageMargins left="0.7" right="0.7" top="0.75" bottom="0.75" header="0.3" footer="0.3"/>
  <pageSetup scale="85" orientation="landscape" r:id="rId1"/>
  <ignoredErrors>
    <ignoredError sqref="I13 K13 K33 I33 I25 K25 I37" formula="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07"/>
  <sheetViews>
    <sheetView zoomScaleNormal="100" workbookViewId="0"/>
  </sheetViews>
  <sheetFormatPr defaultRowHeight="12.75" x14ac:dyDescent="0.2"/>
  <cols>
    <col min="1" max="1" width="1.7109375" style="69" customWidth="1"/>
    <col min="2" max="2" width="2.7109375" style="69" customWidth="1"/>
    <col min="3" max="3" width="28.28515625" style="69" bestFit="1" customWidth="1"/>
    <col min="4" max="4" width="18.7109375" style="69" bestFit="1" customWidth="1"/>
    <col min="5" max="5" width="19.140625" style="69" bestFit="1" customWidth="1"/>
    <col min="6" max="6" width="14.42578125" style="69" bestFit="1" customWidth="1"/>
    <col min="7" max="7" width="7.7109375" style="69" customWidth="1"/>
    <col min="8" max="8" width="17" style="69" bestFit="1" customWidth="1"/>
    <col min="9" max="9" width="17.5703125" style="69" bestFit="1" customWidth="1"/>
    <col min="10" max="10" width="14.7109375" style="69" bestFit="1" customWidth="1"/>
    <col min="11" max="11" width="3.7109375" style="69" customWidth="1"/>
    <col min="12" max="13" width="17" style="69" bestFit="1" customWidth="1"/>
    <col min="14" max="14" width="3.7109375" style="69" customWidth="1"/>
    <col min="15" max="15" width="17.42578125" customWidth="1"/>
    <col min="18" max="18" width="17" customWidth="1"/>
    <col min="19" max="19" width="11.28515625" bestFit="1" customWidth="1"/>
    <col min="20" max="20" width="11.28515625" customWidth="1"/>
    <col min="21" max="21" width="4.42578125" style="2485" customWidth="1"/>
    <col min="22" max="22" width="12.42578125" bestFit="1" customWidth="1"/>
    <col min="23" max="23" width="12.42578125" customWidth="1"/>
    <col min="24" max="24" width="11.28515625" bestFit="1" customWidth="1"/>
    <col min="25" max="27" width="11.28515625" customWidth="1"/>
    <col min="28" max="31" width="9.140625" customWidth="1"/>
    <col min="32" max="33" width="11.28515625" customWidth="1"/>
    <col min="34" max="34" width="9.140625" customWidth="1"/>
  </cols>
  <sheetData>
    <row r="1" spans="1:31" x14ac:dyDescent="0.2">
      <c r="A1" s="1601"/>
      <c r="B1" s="1602"/>
      <c r="C1" s="1602"/>
      <c r="D1" s="1602"/>
      <c r="E1" s="1602"/>
      <c r="F1" s="1602"/>
      <c r="G1" s="1602"/>
      <c r="H1" s="1602"/>
      <c r="I1" s="1602"/>
      <c r="J1" s="1602"/>
      <c r="K1" s="1602"/>
      <c r="L1" s="1602"/>
      <c r="M1" s="1602"/>
      <c r="N1" s="1603"/>
    </row>
    <row r="2" spans="1:31" ht="23.25" x14ac:dyDescent="0.35">
      <c r="A2" s="726" t="s">
        <v>572</v>
      </c>
      <c r="B2" s="1604"/>
      <c r="C2" s="1605"/>
      <c r="D2" s="1605"/>
      <c r="E2" s="1605"/>
      <c r="F2" s="1605"/>
      <c r="G2" s="1605"/>
      <c r="H2" s="1605"/>
      <c r="I2" s="1605"/>
      <c r="J2" s="1605"/>
      <c r="K2" s="1605"/>
      <c r="L2" s="1605"/>
      <c r="M2" s="1605"/>
      <c r="N2" s="1606"/>
    </row>
    <row r="3" spans="1:31" ht="20.25" x14ac:dyDescent="0.3">
      <c r="A3" s="13" t="s">
        <v>1014</v>
      </c>
      <c r="B3" s="1604"/>
      <c r="C3" s="1605"/>
      <c r="D3" s="1605"/>
      <c r="E3" s="1605"/>
      <c r="F3" s="1605"/>
      <c r="G3" s="1605"/>
      <c r="H3" s="1605"/>
      <c r="I3" s="1605"/>
      <c r="J3" s="1605"/>
      <c r="K3" s="1605"/>
      <c r="L3" s="1605"/>
      <c r="M3" s="1605"/>
      <c r="N3" s="1606"/>
    </row>
    <row r="4" spans="1:31" ht="20.25" x14ac:dyDescent="0.3">
      <c r="A4" s="13" t="s">
        <v>88</v>
      </c>
      <c r="B4" s="1604"/>
      <c r="C4" s="1605"/>
      <c r="D4" s="1605"/>
      <c r="E4" s="1605"/>
      <c r="F4" s="1605"/>
      <c r="G4" s="1605"/>
      <c r="H4" s="1605"/>
      <c r="I4" s="1605"/>
      <c r="J4" s="1605"/>
      <c r="K4" s="1605"/>
      <c r="L4" s="1605"/>
      <c r="M4" s="1605"/>
      <c r="N4" s="1606"/>
    </row>
    <row r="5" spans="1:31" x14ac:dyDescent="0.2">
      <c r="A5" s="1607"/>
      <c r="B5" s="1608"/>
      <c r="C5" s="1608"/>
      <c r="D5" s="1608"/>
      <c r="E5" s="1608"/>
      <c r="F5" s="1608"/>
      <c r="G5" s="1608"/>
      <c r="H5" s="1608"/>
      <c r="I5" s="1608"/>
      <c r="J5" s="1608"/>
      <c r="K5" s="1608"/>
      <c r="L5" s="1608"/>
      <c r="M5" s="1608"/>
      <c r="N5" s="1609"/>
    </row>
    <row r="6" spans="1:31" ht="20.100000000000001" customHeight="1" x14ac:dyDescent="0.2">
      <c r="A6" s="1610"/>
      <c r="B6" s="1611"/>
      <c r="C6" s="1612"/>
      <c r="D6" s="1611"/>
      <c r="E6" s="1611"/>
      <c r="F6" s="1611"/>
      <c r="G6" s="1613"/>
      <c r="H6" s="1614"/>
      <c r="I6" s="1611"/>
      <c r="J6" s="1611"/>
      <c r="K6" s="1613"/>
      <c r="L6" s="1614"/>
      <c r="M6" s="1611"/>
      <c r="N6" s="1615"/>
    </row>
    <row r="7" spans="1:31" ht="20.100000000000001" customHeight="1" x14ac:dyDescent="0.2">
      <c r="A7" s="1616"/>
      <c r="B7" s="1617"/>
      <c r="C7" s="1618"/>
      <c r="D7" s="2917" t="s">
        <v>538</v>
      </c>
      <c r="E7" s="2909"/>
      <c r="F7" s="2909"/>
      <c r="G7" s="2918"/>
      <c r="H7" s="2917" t="s">
        <v>537</v>
      </c>
      <c r="I7" s="2909"/>
      <c r="J7" s="2909"/>
      <c r="K7" s="2918"/>
      <c r="L7" s="2908" t="s">
        <v>119</v>
      </c>
      <c r="M7" s="2909"/>
      <c r="N7" s="2910"/>
    </row>
    <row r="8" spans="1:31" ht="20.100000000000001" customHeight="1" x14ac:dyDescent="0.2">
      <c r="A8" s="1616"/>
      <c r="B8" s="1617"/>
      <c r="C8" s="1618"/>
      <c r="D8" s="1619"/>
      <c r="E8" s="1619"/>
      <c r="F8" s="2574"/>
      <c r="G8" s="2574"/>
      <c r="H8" s="1620"/>
      <c r="I8" s="1619"/>
      <c r="J8" s="2574"/>
      <c r="K8" s="2574"/>
      <c r="L8" s="1620"/>
      <c r="M8" s="1619"/>
      <c r="N8" s="1622"/>
    </row>
    <row r="9" spans="1:31" ht="20.100000000000001" customHeight="1" x14ac:dyDescent="0.2">
      <c r="A9" s="2911" t="s">
        <v>573</v>
      </c>
      <c r="B9" s="2912"/>
      <c r="C9" s="2913"/>
      <c r="D9" s="2429" t="s">
        <v>574</v>
      </c>
      <c r="E9" s="2430" t="s">
        <v>503</v>
      </c>
      <c r="F9" s="2912" t="s">
        <v>506</v>
      </c>
      <c r="G9" s="2914"/>
      <c r="H9" s="2429" t="s">
        <v>574</v>
      </c>
      <c r="I9" s="2430" t="s">
        <v>503</v>
      </c>
      <c r="J9" s="2912" t="s">
        <v>505</v>
      </c>
      <c r="K9" s="2914"/>
      <c r="L9" s="2429" t="s">
        <v>574</v>
      </c>
      <c r="M9" s="2430" t="s">
        <v>503</v>
      </c>
      <c r="N9" s="2575"/>
    </row>
    <row r="10" spans="1:31" ht="20.100000000000001" customHeight="1" x14ac:dyDescent="0.2">
      <c r="A10" s="2431"/>
      <c r="B10" s="2432"/>
      <c r="C10" s="2433"/>
      <c r="D10" s="2434" t="s">
        <v>102</v>
      </c>
      <c r="E10" s="2435" t="s">
        <v>102</v>
      </c>
      <c r="F10" s="2915" t="s">
        <v>102</v>
      </c>
      <c r="G10" s="2916"/>
      <c r="H10" s="2434" t="s">
        <v>102</v>
      </c>
      <c r="I10" s="2435" t="s">
        <v>102</v>
      </c>
      <c r="J10" s="2915" t="s">
        <v>102</v>
      </c>
      <c r="K10" s="2916"/>
      <c r="L10" s="2434" t="s">
        <v>102</v>
      </c>
      <c r="M10" s="2435" t="s">
        <v>102</v>
      </c>
      <c r="N10" s="1625"/>
    </row>
    <row r="11" spans="1:31" ht="20.100000000000001" customHeight="1" x14ac:dyDescent="0.2">
      <c r="A11" s="1626"/>
      <c r="B11" s="1627"/>
      <c r="C11" s="1628"/>
      <c r="D11" s="1627"/>
      <c r="E11" s="1627"/>
      <c r="F11" s="1627"/>
      <c r="G11" s="1627"/>
      <c r="H11" s="1629"/>
      <c r="I11" s="1627"/>
      <c r="J11" s="1627"/>
      <c r="K11" s="1627"/>
      <c r="L11" s="1629"/>
      <c r="M11" s="1627"/>
      <c r="N11" s="1630"/>
    </row>
    <row r="12" spans="1:31" ht="20.100000000000001" customHeight="1" x14ac:dyDescent="0.2">
      <c r="A12" s="950"/>
      <c r="B12" s="98"/>
      <c r="C12" s="99"/>
      <c r="D12" s="98"/>
      <c r="E12" s="98"/>
      <c r="F12" s="98"/>
      <c r="G12" s="1631"/>
      <c r="H12" s="98"/>
      <c r="I12" s="98"/>
      <c r="J12" s="98"/>
      <c r="K12" s="98"/>
      <c r="L12" s="1632"/>
      <c r="M12" s="98"/>
      <c r="N12" s="952"/>
      <c r="P12" s="2485"/>
      <c r="Q12" s="2485"/>
      <c r="R12" s="2485"/>
      <c r="S12" s="2485"/>
      <c r="T12" s="2485"/>
      <c r="V12" s="2485"/>
      <c r="W12" s="2485"/>
      <c r="X12" s="2485"/>
    </row>
    <row r="13" spans="1:31" ht="20.100000000000001" customHeight="1" x14ac:dyDescent="0.2">
      <c r="A13" s="1633"/>
      <c r="B13" s="2438" t="s">
        <v>575</v>
      </c>
      <c r="C13" s="1635"/>
      <c r="D13" s="2436">
        <f>SUM(D14:D19)</f>
        <v>22844.411889999999</v>
      </c>
      <c r="E13" s="2436">
        <f>SUM(E14:E19)</f>
        <v>20903.693456921999</v>
      </c>
      <c r="F13" s="2436">
        <f>SUM(F14:F19)</f>
        <v>1940.7184331277001</v>
      </c>
      <c r="G13" s="2428"/>
      <c r="H13" s="2436">
        <f t="shared" ref="H13:J13" si="0">SUM(H14:H19)</f>
        <v>176610.21438600001</v>
      </c>
      <c r="I13" s="2436">
        <f t="shared" si="0"/>
        <v>211527.88055930001</v>
      </c>
      <c r="J13" s="2436">
        <f t="shared" si="0"/>
        <v>34917.666171279998</v>
      </c>
      <c r="K13" s="2428"/>
      <c r="L13" s="2436">
        <f t="shared" ref="L13:L46" si="1">D13+H13</f>
        <v>199454.626276</v>
      </c>
      <c r="M13" s="2436">
        <f t="shared" ref="M13:M46" si="2">E13+I13</f>
        <v>232431.574016222</v>
      </c>
      <c r="N13" s="1636"/>
      <c r="O13" s="1637"/>
      <c r="P13" s="2485"/>
      <c r="Q13" s="2485"/>
      <c r="R13" s="2485"/>
      <c r="S13" s="2485"/>
      <c r="T13" s="2485"/>
      <c r="V13" s="2485"/>
      <c r="W13" s="2485"/>
      <c r="X13" s="2485"/>
    </row>
    <row r="14" spans="1:31" ht="19.5" customHeight="1" x14ac:dyDescent="0.2">
      <c r="A14" s="762"/>
      <c r="B14" s="908"/>
      <c r="C14" s="2586" t="s">
        <v>576</v>
      </c>
      <c r="D14" s="2440">
        <v>1923.720957</v>
      </c>
      <c r="E14" s="2441">
        <v>1681.3651979000001</v>
      </c>
      <c r="F14" s="2441">
        <v>242.35575914</v>
      </c>
      <c r="G14" s="2442" t="s">
        <v>86</v>
      </c>
      <c r="H14" s="2441">
        <v>110391.88154</v>
      </c>
      <c r="I14" s="2441">
        <v>130073.47466000001</v>
      </c>
      <c r="J14" s="2441">
        <v>19681.593118000001</v>
      </c>
      <c r="K14" s="2577"/>
      <c r="L14" s="2441">
        <f t="shared" si="1"/>
        <v>112315.602497</v>
      </c>
      <c r="M14" s="2441">
        <f t="shared" si="2"/>
        <v>131754.83985790002</v>
      </c>
      <c r="N14" s="1639"/>
      <c r="P14" s="2485"/>
      <c r="Q14" s="2485"/>
      <c r="R14" s="2485"/>
      <c r="S14" s="2485"/>
      <c r="T14" s="2485"/>
      <c r="V14" s="2485"/>
      <c r="W14" s="2485"/>
      <c r="X14" s="2485"/>
      <c r="AE14" s="1"/>
    </row>
    <row r="15" spans="1:31" ht="20.100000000000001" customHeight="1" x14ac:dyDescent="0.2">
      <c r="A15" s="762"/>
      <c r="B15" s="908"/>
      <c r="C15" s="2586" t="s">
        <v>577</v>
      </c>
      <c r="D15" s="2440">
        <v>106.919397</v>
      </c>
      <c r="E15" s="2441">
        <v>52.053486063000001</v>
      </c>
      <c r="F15" s="2441">
        <v>54.865910937000002</v>
      </c>
      <c r="G15" s="2442" t="s">
        <v>86</v>
      </c>
      <c r="H15" s="2441">
        <v>3338.983197</v>
      </c>
      <c r="I15" s="2441">
        <v>4160.5028934000002</v>
      </c>
      <c r="J15" s="2441">
        <v>821.51969642999995</v>
      </c>
      <c r="K15" s="2577"/>
      <c r="L15" s="2441">
        <f t="shared" si="1"/>
        <v>3445.9025940000001</v>
      </c>
      <c r="M15" s="2441">
        <f t="shared" si="2"/>
        <v>4212.5563794629998</v>
      </c>
      <c r="N15" s="1639"/>
      <c r="P15" s="2485"/>
      <c r="Q15" s="2485"/>
      <c r="R15" s="2485"/>
      <c r="S15" s="2485"/>
      <c r="T15" s="2485"/>
      <c r="V15" s="2485"/>
      <c r="W15" s="2485"/>
      <c r="X15" s="2485"/>
      <c r="AE15" s="1"/>
    </row>
    <row r="16" spans="1:31" ht="20.100000000000001" customHeight="1" x14ac:dyDescent="0.2">
      <c r="A16" s="762"/>
      <c r="B16" s="908"/>
      <c r="C16" s="2586" t="s">
        <v>578</v>
      </c>
      <c r="D16" s="2440">
        <v>2062.032252</v>
      </c>
      <c r="E16" s="2441">
        <v>1505.2242878</v>
      </c>
      <c r="F16" s="2441">
        <v>556.80796421000002</v>
      </c>
      <c r="G16" s="2442" t="s">
        <v>86</v>
      </c>
      <c r="H16" s="2441">
        <v>52541.932798000002</v>
      </c>
      <c r="I16" s="2441">
        <v>64024.248693000001</v>
      </c>
      <c r="J16" s="2441">
        <v>11482.315895</v>
      </c>
      <c r="K16" s="2577"/>
      <c r="L16" s="2441">
        <f t="shared" si="1"/>
        <v>54603.965049999999</v>
      </c>
      <c r="M16" s="2441">
        <f t="shared" si="2"/>
        <v>65529.472980800005</v>
      </c>
      <c r="N16" s="1639"/>
      <c r="P16" s="2485"/>
      <c r="Q16" s="2485"/>
      <c r="R16" s="2485"/>
      <c r="S16" s="2485"/>
      <c r="T16" s="2485"/>
      <c r="V16" s="2485"/>
      <c r="W16" s="2485"/>
      <c r="X16" s="2485"/>
      <c r="AE16" s="1"/>
    </row>
    <row r="17" spans="1:31" ht="20.100000000000001" customHeight="1" x14ac:dyDescent="0.2">
      <c r="A17" s="762"/>
      <c r="B17" s="908"/>
      <c r="C17" s="2586" t="s">
        <v>579</v>
      </c>
      <c r="D17" s="2440">
        <v>42.644727000000003</v>
      </c>
      <c r="E17" s="2441">
        <v>36.619484538000002</v>
      </c>
      <c r="F17" s="2441">
        <v>6.0252424617000004</v>
      </c>
      <c r="G17" s="2442" t="s">
        <v>86</v>
      </c>
      <c r="H17" s="2441">
        <v>2105.6906039999999</v>
      </c>
      <c r="I17" s="2441">
        <v>2820.2620238</v>
      </c>
      <c r="J17" s="2441">
        <v>714.57141979000005</v>
      </c>
      <c r="K17" s="2577"/>
      <c r="L17" s="2441">
        <f t="shared" si="1"/>
        <v>2148.3353309999998</v>
      </c>
      <c r="M17" s="2441">
        <f t="shared" si="2"/>
        <v>2856.881508338</v>
      </c>
      <c r="N17" s="1639"/>
      <c r="P17" s="2485"/>
      <c r="Q17" s="2485"/>
      <c r="R17" s="2485"/>
      <c r="S17" s="2485"/>
      <c r="T17" s="2485"/>
      <c r="V17" s="2485"/>
      <c r="W17" s="2485"/>
      <c r="X17" s="2485"/>
      <c r="AE17" s="1"/>
    </row>
    <row r="18" spans="1:31" ht="20.100000000000001" customHeight="1" x14ac:dyDescent="0.2">
      <c r="A18" s="762"/>
      <c r="B18" s="908"/>
      <c r="C18" s="2586" t="s">
        <v>580</v>
      </c>
      <c r="D18" s="2440">
        <v>18637.708936999999</v>
      </c>
      <c r="E18" s="2441">
        <v>17567.565724</v>
      </c>
      <c r="F18" s="2441">
        <v>1070.1432130000001</v>
      </c>
      <c r="G18" s="2442" t="s">
        <v>86</v>
      </c>
      <c r="H18" s="2441">
        <v>7376.0530369999997</v>
      </c>
      <c r="I18" s="2441">
        <v>9304.2836621999995</v>
      </c>
      <c r="J18" s="2441">
        <v>1928.2306252000001</v>
      </c>
      <c r="K18" s="2577"/>
      <c r="L18" s="2441">
        <f t="shared" si="1"/>
        <v>26013.761974000001</v>
      </c>
      <c r="M18" s="2441">
        <f t="shared" si="2"/>
        <v>26871.8493862</v>
      </c>
      <c r="N18" s="1639"/>
      <c r="P18" s="2485"/>
      <c r="Q18" s="2485"/>
      <c r="R18" s="2485"/>
      <c r="S18" s="2485"/>
      <c r="T18" s="2485"/>
      <c r="V18" s="2485"/>
      <c r="W18" s="2485"/>
      <c r="X18" s="2485"/>
      <c r="AE18" s="1"/>
    </row>
    <row r="19" spans="1:31" ht="20.100000000000001" customHeight="1" x14ac:dyDescent="0.2">
      <c r="A19" s="762"/>
      <c r="B19" s="908"/>
      <c r="C19" s="2586" t="s">
        <v>581</v>
      </c>
      <c r="D19" s="2440">
        <v>71.385620000000003</v>
      </c>
      <c r="E19" s="2441">
        <v>60.865276621</v>
      </c>
      <c r="F19" s="2441">
        <v>10.520343379</v>
      </c>
      <c r="G19" s="2442" t="s">
        <v>86</v>
      </c>
      <c r="H19" s="2441">
        <v>855.67321000000004</v>
      </c>
      <c r="I19" s="2441">
        <v>1145.1086269</v>
      </c>
      <c r="J19" s="2441">
        <v>289.43541685999998</v>
      </c>
      <c r="K19" s="2577"/>
      <c r="L19" s="2441">
        <f t="shared" si="1"/>
        <v>927.05883000000006</v>
      </c>
      <c r="M19" s="2441">
        <f t="shared" si="2"/>
        <v>1205.973903521</v>
      </c>
      <c r="N19" s="1639"/>
      <c r="P19" s="2485"/>
      <c r="Q19" s="2485"/>
      <c r="R19" s="2485"/>
      <c r="S19" s="2485"/>
      <c r="T19" s="2485"/>
      <c r="V19" s="2485"/>
      <c r="W19" s="2485"/>
      <c r="X19" s="2485"/>
      <c r="AE19" s="1"/>
    </row>
    <row r="20" spans="1:31" ht="20.100000000000001" customHeight="1" x14ac:dyDescent="0.2">
      <c r="A20" s="762"/>
      <c r="B20" s="2438" t="s">
        <v>582</v>
      </c>
      <c r="C20" s="1635"/>
      <c r="D20" s="2443">
        <f>SUM(D21:D28)</f>
        <v>137383.45988199997</v>
      </c>
      <c r="E20" s="2443">
        <f>SUM(E21:E28)</f>
        <v>115476.63596660002</v>
      </c>
      <c r="F20" s="2443">
        <f>SUM(F21:F28)</f>
        <v>21906.823916100999</v>
      </c>
      <c r="G20" s="2578"/>
      <c r="H20" s="2443">
        <f>SUM(H21:H28)</f>
        <v>508331.53189000004</v>
      </c>
      <c r="I20" s="2443">
        <f>SUM(I21:I28)</f>
        <v>620025.50671480002</v>
      </c>
      <c r="J20" s="2443">
        <f>SUM(J21:J28)</f>
        <v>111693.97481602</v>
      </c>
      <c r="K20" s="2578"/>
      <c r="L20" s="2448">
        <f t="shared" si="1"/>
        <v>645714.99177199998</v>
      </c>
      <c r="M20" s="2448">
        <f t="shared" si="2"/>
        <v>735502.14268140006</v>
      </c>
      <c r="N20" s="1639"/>
      <c r="O20" s="1642"/>
      <c r="P20" s="2485"/>
      <c r="Q20" s="2485"/>
      <c r="R20" s="2485"/>
      <c r="S20" s="2485"/>
      <c r="T20" s="2485"/>
      <c r="V20" s="2485"/>
      <c r="W20" s="2485"/>
      <c r="X20" s="2485"/>
      <c r="AE20" s="1"/>
    </row>
    <row r="21" spans="1:31" ht="20.100000000000001" customHeight="1" x14ac:dyDescent="0.2">
      <c r="A21" s="1633"/>
      <c r="B21" s="908"/>
      <c r="C21" s="2586" t="s">
        <v>583</v>
      </c>
      <c r="D21" s="2440">
        <v>746.66301399999998</v>
      </c>
      <c r="E21" s="2441">
        <v>694.36380459999998</v>
      </c>
      <c r="F21" s="2441">
        <v>52.299209400999999</v>
      </c>
      <c r="G21" s="2442"/>
      <c r="H21" s="2441">
        <v>17815.631384</v>
      </c>
      <c r="I21" s="2441">
        <v>22083.821108</v>
      </c>
      <c r="J21" s="2441">
        <v>4268.1897243000003</v>
      </c>
      <c r="K21" s="2577"/>
      <c r="L21" s="2441">
        <f t="shared" si="1"/>
        <v>18562.294398000002</v>
      </c>
      <c r="M21" s="2441">
        <f t="shared" si="2"/>
        <v>22778.184912600002</v>
      </c>
      <c r="N21" s="1643"/>
      <c r="P21" s="2485"/>
      <c r="Q21" s="2485"/>
      <c r="R21" s="2485"/>
      <c r="S21" s="2485"/>
      <c r="T21" s="2485"/>
      <c r="V21" s="2485"/>
      <c r="W21" s="2485"/>
      <c r="X21" s="2485"/>
      <c r="AE21" s="1"/>
    </row>
    <row r="22" spans="1:31" ht="20.100000000000001" customHeight="1" x14ac:dyDescent="0.2">
      <c r="A22" s="762" t="s">
        <v>584</v>
      </c>
      <c r="B22" s="908"/>
      <c r="C22" s="2586" t="s">
        <v>585</v>
      </c>
      <c r="D22" s="2440">
        <v>2119.6139349999999</v>
      </c>
      <c r="E22" s="2441">
        <v>1565.8012306000001</v>
      </c>
      <c r="F22" s="2441">
        <v>553.81270443999995</v>
      </c>
      <c r="G22" s="2442"/>
      <c r="H22" s="2441">
        <v>13274.697136000001</v>
      </c>
      <c r="I22" s="2441">
        <v>16937.934861999998</v>
      </c>
      <c r="J22" s="2441">
        <v>3663.2377259</v>
      </c>
      <c r="K22" s="2577"/>
      <c r="L22" s="2441">
        <f t="shared" si="1"/>
        <v>15394.311071</v>
      </c>
      <c r="M22" s="2441">
        <f t="shared" si="2"/>
        <v>18503.736092599996</v>
      </c>
      <c r="N22" s="1639"/>
      <c r="P22" s="2485"/>
      <c r="Q22" s="2485"/>
      <c r="R22" s="2485"/>
      <c r="S22" s="2485"/>
      <c r="T22" s="2485"/>
      <c r="V22" s="2485"/>
      <c r="W22" s="2485"/>
      <c r="X22" s="2485"/>
      <c r="AE22" s="1"/>
    </row>
    <row r="23" spans="1:31" ht="20.100000000000001" customHeight="1" x14ac:dyDescent="0.2">
      <c r="A23" s="762"/>
      <c r="B23" s="908"/>
      <c r="C23" s="2586" t="s">
        <v>586</v>
      </c>
      <c r="D23" s="2440">
        <v>1489.0696760000001</v>
      </c>
      <c r="E23" s="2441">
        <v>1174.9958563</v>
      </c>
      <c r="F23" s="2441">
        <v>314.07381966999998</v>
      </c>
      <c r="G23" s="2442"/>
      <c r="H23" s="2441">
        <v>38575.136229999996</v>
      </c>
      <c r="I23" s="2441">
        <v>49657.059734000002</v>
      </c>
      <c r="J23" s="2441">
        <v>11081.923504</v>
      </c>
      <c r="K23" s="2577"/>
      <c r="L23" s="2441">
        <f t="shared" si="1"/>
        <v>40064.205905999996</v>
      </c>
      <c r="M23" s="2441">
        <f t="shared" si="2"/>
        <v>50832.055590300006</v>
      </c>
      <c r="N23" s="1639"/>
      <c r="P23" s="2485"/>
      <c r="Q23" s="2485"/>
      <c r="R23" s="2485"/>
      <c r="S23" s="2485"/>
      <c r="T23" s="2485"/>
      <c r="V23" s="2485"/>
      <c r="W23" s="2485"/>
      <c r="X23" s="2485"/>
      <c r="AE23" s="1"/>
    </row>
    <row r="24" spans="1:31" ht="20.100000000000001" customHeight="1" x14ac:dyDescent="0.2">
      <c r="A24" s="762"/>
      <c r="B24" s="908"/>
      <c r="C24" s="2586" t="s">
        <v>587</v>
      </c>
      <c r="D24" s="2440">
        <v>55554.666895000002</v>
      </c>
      <c r="E24" s="2441">
        <v>44416.508021000001</v>
      </c>
      <c r="F24" s="2441">
        <v>11138.158874000001</v>
      </c>
      <c r="G24" s="2442"/>
      <c r="H24" s="2441">
        <v>119062.52363</v>
      </c>
      <c r="I24" s="2441">
        <v>140781.96376000001</v>
      </c>
      <c r="J24" s="2441">
        <v>21719.440126000001</v>
      </c>
      <c r="K24" s="2577"/>
      <c r="L24" s="2441">
        <f t="shared" si="1"/>
        <v>174617.19052499998</v>
      </c>
      <c r="M24" s="2441">
        <f t="shared" si="2"/>
        <v>185198.47178100003</v>
      </c>
      <c r="N24" s="1639"/>
      <c r="P24" s="2485"/>
      <c r="Q24" s="2485"/>
      <c r="R24" s="2485"/>
      <c r="S24" s="2485"/>
      <c r="T24" s="2485"/>
      <c r="V24" s="2485"/>
      <c r="W24" s="2485"/>
      <c r="X24" s="2485"/>
      <c r="AE24" s="1"/>
    </row>
    <row r="25" spans="1:31" ht="20.100000000000001" customHeight="1" x14ac:dyDescent="0.2">
      <c r="A25" s="762"/>
      <c r="B25" s="908"/>
      <c r="C25" s="2586" t="s">
        <v>588</v>
      </c>
      <c r="D25" s="2440">
        <v>36345.419855</v>
      </c>
      <c r="E25" s="2441">
        <v>31909.952205000001</v>
      </c>
      <c r="F25" s="2441">
        <v>4435.4676503000001</v>
      </c>
      <c r="G25" s="2579"/>
      <c r="H25" s="2441">
        <v>168717.33661</v>
      </c>
      <c r="I25" s="2441">
        <v>198883.56627000001</v>
      </c>
      <c r="J25" s="2441">
        <v>30166.229656</v>
      </c>
      <c r="K25" s="2577"/>
      <c r="L25" s="2441">
        <f t="shared" si="1"/>
        <v>205062.75646499998</v>
      </c>
      <c r="M25" s="2441">
        <f t="shared" si="2"/>
        <v>230793.51847500002</v>
      </c>
      <c r="N25" s="1639"/>
      <c r="P25" s="2485"/>
      <c r="Q25" s="2485"/>
      <c r="R25" s="2485"/>
      <c r="S25" s="2485"/>
      <c r="T25" s="2485"/>
      <c r="V25" s="2485"/>
      <c r="W25" s="2485"/>
      <c r="X25" s="2485"/>
      <c r="AE25" s="1"/>
    </row>
    <row r="26" spans="1:31" ht="20.100000000000001" customHeight="1" x14ac:dyDescent="0.2">
      <c r="A26" s="762"/>
      <c r="B26" s="908"/>
      <c r="C26" s="2586" t="s">
        <v>589</v>
      </c>
      <c r="D26" s="2440">
        <v>6202.5716670000002</v>
      </c>
      <c r="E26" s="2441">
        <v>5621.6028340000003</v>
      </c>
      <c r="F26" s="2441">
        <v>580.96883299000001</v>
      </c>
      <c r="G26" s="2442"/>
      <c r="H26" s="2441">
        <v>89389.031497000004</v>
      </c>
      <c r="I26" s="2441">
        <v>114522.67771</v>
      </c>
      <c r="J26" s="2441">
        <v>25133.646212</v>
      </c>
      <c r="K26" s="2577"/>
      <c r="L26" s="2441">
        <f t="shared" si="1"/>
        <v>95591.603164</v>
      </c>
      <c r="M26" s="2441">
        <f t="shared" si="2"/>
        <v>120144.28054400001</v>
      </c>
      <c r="N26" s="1639"/>
      <c r="P26" s="2485"/>
      <c r="Q26" s="2485"/>
      <c r="R26" s="2485"/>
      <c r="S26" s="2485"/>
      <c r="T26" s="2485"/>
      <c r="V26" s="2485"/>
      <c r="W26" s="2485"/>
      <c r="X26" s="2485"/>
      <c r="AE26" s="1"/>
    </row>
    <row r="27" spans="1:31" ht="20.100000000000001" customHeight="1" x14ac:dyDescent="0.2">
      <c r="A27" s="762"/>
      <c r="B27" s="908"/>
      <c r="C27" s="2586" t="s">
        <v>590</v>
      </c>
      <c r="D27" s="2440">
        <v>34518.204921999997</v>
      </c>
      <c r="E27" s="2441">
        <v>29798.561295</v>
      </c>
      <c r="F27" s="2441">
        <v>4719.6436273999998</v>
      </c>
      <c r="G27" s="2442"/>
      <c r="H27" s="2441">
        <v>60521.584257000002</v>
      </c>
      <c r="I27" s="2441">
        <v>75757.977870999996</v>
      </c>
      <c r="J27" s="2441">
        <v>15236.393614000001</v>
      </c>
      <c r="K27" s="2577"/>
      <c r="L27" s="2441">
        <f t="shared" si="1"/>
        <v>95039.789178999999</v>
      </c>
      <c r="M27" s="2441">
        <f t="shared" si="2"/>
        <v>105556.539166</v>
      </c>
      <c r="N27" s="1639"/>
      <c r="P27" s="2485"/>
      <c r="Q27" s="2485"/>
      <c r="R27" s="2485"/>
      <c r="S27" s="2485"/>
      <c r="T27" s="2485"/>
      <c r="V27" s="2485"/>
      <c r="W27" s="2485"/>
      <c r="X27" s="2485"/>
      <c r="AE27" s="1"/>
    </row>
    <row r="28" spans="1:31" ht="20.100000000000001" customHeight="1" x14ac:dyDescent="0.2">
      <c r="A28" s="762"/>
      <c r="B28" s="908"/>
      <c r="C28" s="2586" t="s">
        <v>591</v>
      </c>
      <c r="D28" s="2440">
        <v>407.24991799999998</v>
      </c>
      <c r="E28" s="2441">
        <v>294.85072009999999</v>
      </c>
      <c r="F28" s="2441">
        <v>112.3991979</v>
      </c>
      <c r="G28" s="2442"/>
      <c r="H28" s="2441">
        <v>975.59114599999998</v>
      </c>
      <c r="I28" s="2441">
        <v>1400.5053998000001</v>
      </c>
      <c r="J28" s="2441">
        <v>424.91425382</v>
      </c>
      <c r="K28" s="2577"/>
      <c r="L28" s="2441">
        <f t="shared" si="1"/>
        <v>1382.841064</v>
      </c>
      <c r="M28" s="2441">
        <f t="shared" si="2"/>
        <v>1695.3561199000001</v>
      </c>
      <c r="N28" s="1639"/>
      <c r="P28" s="2485"/>
      <c r="Q28" s="2485"/>
      <c r="R28" s="2485"/>
      <c r="S28" s="2485"/>
      <c r="T28" s="2485"/>
      <c r="V28" s="2485"/>
      <c r="W28" s="2485"/>
      <c r="X28" s="2485"/>
      <c r="AE28" s="1"/>
    </row>
    <row r="29" spans="1:31" ht="20.100000000000001" customHeight="1" x14ac:dyDescent="0.2">
      <c r="A29" s="762"/>
      <c r="B29" s="2438" t="s">
        <v>592</v>
      </c>
      <c r="C29" s="1635"/>
      <c r="D29" s="2445">
        <f>SUM(D30:D39)</f>
        <v>34973.390845000002</v>
      </c>
      <c r="E29" s="2448">
        <f>SUM(E30:E39)</f>
        <v>30627.567687089999</v>
      </c>
      <c r="F29" s="2448">
        <f>SUM(F30:F39)</f>
        <v>4345.8231578040004</v>
      </c>
      <c r="G29" s="2448"/>
      <c r="H29" s="2447">
        <f>SUM(H30:H39)</f>
        <v>168324.54472400004</v>
      </c>
      <c r="I29" s="2448">
        <f>SUM(I30:I39)</f>
        <v>226702.69131689996</v>
      </c>
      <c r="J29" s="2448">
        <f>SUM(J30:J39)</f>
        <v>58378.146593740006</v>
      </c>
      <c r="K29" s="2448"/>
      <c r="L29" s="2447">
        <f t="shared" si="1"/>
        <v>203297.93556900002</v>
      </c>
      <c r="M29" s="2448">
        <f t="shared" si="2"/>
        <v>257330.25900398995</v>
      </c>
      <c r="N29" s="1639"/>
      <c r="O29" s="1642"/>
      <c r="P29" s="2485"/>
      <c r="Q29" s="2485"/>
      <c r="R29" s="2485"/>
      <c r="S29" s="2485"/>
      <c r="T29" s="2485"/>
      <c r="V29" s="2485"/>
      <c r="W29" s="2485"/>
      <c r="X29" s="2485"/>
      <c r="AE29" s="1"/>
    </row>
    <row r="30" spans="1:31" ht="20.100000000000001" customHeight="1" x14ac:dyDescent="0.2">
      <c r="A30" s="1633"/>
      <c r="B30" s="908"/>
      <c r="C30" s="2586" t="s">
        <v>593</v>
      </c>
      <c r="D30" s="2440">
        <v>952.753512</v>
      </c>
      <c r="E30" s="2441">
        <v>743.08059711999999</v>
      </c>
      <c r="F30" s="2441">
        <v>209.67291488000001</v>
      </c>
      <c r="G30" s="2442"/>
      <c r="H30" s="2441">
        <v>4652.2389970000004</v>
      </c>
      <c r="I30" s="2441">
        <v>5901.6935621000002</v>
      </c>
      <c r="J30" s="2441">
        <v>1249.4545651000001</v>
      </c>
      <c r="K30" s="2577"/>
      <c r="L30" s="2441">
        <f t="shared" si="1"/>
        <v>5604.9925090000006</v>
      </c>
      <c r="M30" s="2441">
        <f t="shared" si="2"/>
        <v>6644.77415922</v>
      </c>
      <c r="N30" s="1643"/>
      <c r="P30" s="2485"/>
      <c r="Q30" s="2485"/>
      <c r="R30" s="2485"/>
      <c r="S30" s="2485"/>
      <c r="T30" s="2485"/>
      <c r="V30" s="2485"/>
      <c r="W30" s="2485"/>
      <c r="X30" s="2485"/>
      <c r="AE30" s="1"/>
    </row>
    <row r="31" spans="1:31" ht="20.100000000000001" customHeight="1" x14ac:dyDescent="0.2">
      <c r="A31" s="762"/>
      <c r="B31" s="908"/>
      <c r="C31" s="2586" t="s">
        <v>594</v>
      </c>
      <c r="D31" s="2440">
        <v>137.873831</v>
      </c>
      <c r="E31" s="2441">
        <v>106.49080667</v>
      </c>
      <c r="F31" s="2441">
        <v>31.383024328000001</v>
      </c>
      <c r="G31" s="2442"/>
      <c r="H31" s="2441">
        <v>2006.832476</v>
      </c>
      <c r="I31" s="2441">
        <v>2599.2985589</v>
      </c>
      <c r="J31" s="2441">
        <v>592.46608287000004</v>
      </c>
      <c r="K31" s="2577"/>
      <c r="L31" s="2441">
        <f t="shared" si="1"/>
        <v>2144.7063069999999</v>
      </c>
      <c r="M31" s="2441">
        <f t="shared" si="2"/>
        <v>2705.78936557</v>
      </c>
      <c r="N31" s="1639"/>
      <c r="P31" s="2485"/>
      <c r="Q31" s="2485"/>
      <c r="R31" s="2485"/>
      <c r="S31" s="2485"/>
      <c r="T31" s="2485"/>
      <c r="V31" s="2485"/>
      <c r="W31" s="2485"/>
      <c r="X31" s="2485"/>
      <c r="AE31" s="1"/>
    </row>
    <row r="32" spans="1:31" ht="20.100000000000001" customHeight="1" x14ac:dyDescent="0.2">
      <c r="A32" s="762"/>
      <c r="B32" s="908"/>
      <c r="C32" s="2586" t="s">
        <v>595</v>
      </c>
      <c r="D32" s="2440">
        <v>4356.7461329999996</v>
      </c>
      <c r="E32" s="2441">
        <v>3180.4477811000002</v>
      </c>
      <c r="F32" s="2441">
        <v>1176.2983518999999</v>
      </c>
      <c r="G32" s="2442"/>
      <c r="H32" s="2441">
        <v>16972.236063</v>
      </c>
      <c r="I32" s="2441">
        <v>22350.394489999999</v>
      </c>
      <c r="J32" s="2441">
        <v>5378.1584271000002</v>
      </c>
      <c r="K32" s="2577"/>
      <c r="L32" s="2441">
        <f t="shared" si="1"/>
        <v>21328.982196000001</v>
      </c>
      <c r="M32" s="2441">
        <f t="shared" si="2"/>
        <v>25530.842271099998</v>
      </c>
      <c r="N32" s="1639"/>
      <c r="P32" s="2485"/>
      <c r="Q32" s="2485"/>
      <c r="R32" s="2485"/>
      <c r="S32" s="2485"/>
      <c r="T32" s="2485"/>
      <c r="V32" s="2485"/>
      <c r="W32" s="2485"/>
      <c r="X32" s="2485"/>
      <c r="AE32" s="1"/>
    </row>
    <row r="33" spans="1:31" ht="20.100000000000001" customHeight="1" x14ac:dyDescent="0.2">
      <c r="A33" s="762"/>
      <c r="B33" s="908"/>
      <c r="C33" s="2586" t="s">
        <v>596</v>
      </c>
      <c r="D33" s="2440">
        <v>18623.023224</v>
      </c>
      <c r="E33" s="2441">
        <v>17597.282364999999</v>
      </c>
      <c r="F33" s="2441">
        <v>1025.7408588999999</v>
      </c>
      <c r="G33" s="2442"/>
      <c r="H33" s="2441">
        <v>50003.025500999996</v>
      </c>
      <c r="I33" s="2441">
        <v>75509.811178999997</v>
      </c>
      <c r="J33" s="2441">
        <v>25506.785678</v>
      </c>
      <c r="K33" s="2577"/>
      <c r="L33" s="2441">
        <f t="shared" si="1"/>
        <v>68626.048725000001</v>
      </c>
      <c r="M33" s="2441">
        <f t="shared" si="2"/>
        <v>93107.093544000003</v>
      </c>
      <c r="N33" s="1639"/>
      <c r="P33" s="2485"/>
      <c r="Q33" s="2485"/>
      <c r="R33" s="2485"/>
      <c r="S33" s="2485"/>
      <c r="T33" s="2485"/>
      <c r="V33" s="2485"/>
      <c r="W33" s="2485"/>
      <c r="X33" s="2485"/>
      <c r="AE33" s="1"/>
    </row>
    <row r="34" spans="1:31" ht="20.100000000000001" customHeight="1" x14ac:dyDescent="0.2">
      <c r="A34" s="762"/>
      <c r="B34" s="908"/>
      <c r="C34" s="2586" t="s">
        <v>597</v>
      </c>
      <c r="D34" s="2440">
        <v>334.11001599999997</v>
      </c>
      <c r="E34" s="2441">
        <v>274.08773265999997</v>
      </c>
      <c r="F34" s="2441">
        <v>60.022283338000001</v>
      </c>
      <c r="G34" s="2442"/>
      <c r="H34" s="2441">
        <v>7998.4631630000003</v>
      </c>
      <c r="I34" s="2441">
        <v>10731.660645</v>
      </c>
      <c r="J34" s="2441">
        <v>2733.1974823</v>
      </c>
      <c r="K34" s="2577"/>
      <c r="L34" s="2441">
        <f t="shared" si="1"/>
        <v>8332.5731790000009</v>
      </c>
      <c r="M34" s="2441">
        <f t="shared" si="2"/>
        <v>11005.74837766</v>
      </c>
      <c r="N34" s="1639"/>
      <c r="P34" s="2485"/>
      <c r="Q34" s="2485"/>
      <c r="R34" s="2485"/>
      <c r="S34" s="2485"/>
      <c r="T34" s="2485"/>
      <c r="V34" s="2485"/>
      <c r="W34" s="2485"/>
      <c r="X34" s="2485"/>
      <c r="AE34" s="1"/>
    </row>
    <row r="35" spans="1:31" ht="20.100000000000001" customHeight="1" x14ac:dyDescent="0.2">
      <c r="A35" s="762"/>
      <c r="B35" s="908"/>
      <c r="C35" s="2586" t="s">
        <v>598</v>
      </c>
      <c r="D35" s="2440">
        <v>484.83065099999999</v>
      </c>
      <c r="E35" s="2441">
        <v>420.58903409999999</v>
      </c>
      <c r="F35" s="2441">
        <v>64.241616899999997</v>
      </c>
      <c r="G35" s="2442"/>
      <c r="H35" s="2441">
        <v>5776.7204599999995</v>
      </c>
      <c r="I35" s="2441">
        <v>7370.7855382999996</v>
      </c>
      <c r="J35" s="2441">
        <v>1594.0650783000001</v>
      </c>
      <c r="K35" s="2577"/>
      <c r="L35" s="2441">
        <f t="shared" si="1"/>
        <v>6261.5511109999998</v>
      </c>
      <c r="M35" s="2441">
        <f t="shared" si="2"/>
        <v>7791.3745724</v>
      </c>
      <c r="N35" s="1639"/>
      <c r="P35" s="2485"/>
      <c r="Q35" s="2485"/>
      <c r="R35" s="2485"/>
      <c r="S35" s="2485"/>
      <c r="T35" s="2485"/>
      <c r="V35" s="2485"/>
      <c r="W35" s="2485"/>
      <c r="X35" s="2485"/>
      <c r="AE35" s="1"/>
    </row>
    <row r="36" spans="1:31" ht="20.100000000000001" customHeight="1" x14ac:dyDescent="0.2">
      <c r="A36" s="762"/>
      <c r="B36" s="908"/>
      <c r="C36" s="2586" t="s">
        <v>599</v>
      </c>
      <c r="D36" s="2440">
        <v>469.88043599999997</v>
      </c>
      <c r="E36" s="2441">
        <v>388.65973186000002</v>
      </c>
      <c r="F36" s="2441">
        <v>81.220704136999998</v>
      </c>
      <c r="G36" s="2442"/>
      <c r="H36" s="2441">
        <v>991.86332200000004</v>
      </c>
      <c r="I36" s="2441">
        <v>1301.2588266</v>
      </c>
      <c r="J36" s="2441">
        <v>309.39550457000001</v>
      </c>
      <c r="K36" s="2577"/>
      <c r="L36" s="2441">
        <f t="shared" si="1"/>
        <v>1461.7437580000001</v>
      </c>
      <c r="M36" s="2441">
        <f t="shared" si="2"/>
        <v>1689.91855846</v>
      </c>
      <c r="N36" s="1639"/>
      <c r="P36" s="2485"/>
      <c r="Q36" s="2485"/>
      <c r="R36" s="2485"/>
      <c r="S36" s="2485"/>
      <c r="T36" s="2485"/>
      <c r="V36" s="2485"/>
      <c r="W36" s="2485"/>
      <c r="X36" s="2485"/>
      <c r="AE36" s="1"/>
    </row>
    <row r="37" spans="1:31" ht="20.100000000000001" customHeight="1" x14ac:dyDescent="0.2">
      <c r="A37" s="762"/>
      <c r="B37" s="908"/>
      <c r="C37" s="2586" t="s">
        <v>600</v>
      </c>
      <c r="D37" s="2440">
        <v>7997.4867000000004</v>
      </c>
      <c r="E37" s="2441">
        <v>6529.6026640999999</v>
      </c>
      <c r="F37" s="2441">
        <v>1467.8840359000001</v>
      </c>
      <c r="G37" s="2442"/>
      <c r="H37" s="2441">
        <v>33049.292264000003</v>
      </c>
      <c r="I37" s="2441">
        <v>40551.713856000002</v>
      </c>
      <c r="J37" s="2441">
        <v>7502.4215919999997</v>
      </c>
      <c r="K37" s="2577"/>
      <c r="L37" s="2441">
        <f t="shared" si="1"/>
        <v>41046.778964000005</v>
      </c>
      <c r="M37" s="2441">
        <f t="shared" si="2"/>
        <v>47081.316520100001</v>
      </c>
      <c r="N37" s="1639"/>
      <c r="P37" s="2485"/>
      <c r="Q37" s="2485"/>
      <c r="R37" s="2485"/>
      <c r="S37" s="2485"/>
      <c r="T37" s="2485"/>
      <c r="V37" s="2485"/>
      <c r="W37" s="2485"/>
      <c r="X37" s="2485"/>
      <c r="AE37" s="1"/>
    </row>
    <row r="38" spans="1:31" ht="20.100000000000001" customHeight="1" x14ac:dyDescent="0.2">
      <c r="A38" s="762"/>
      <c r="B38" s="908"/>
      <c r="C38" s="2586" t="s">
        <v>601</v>
      </c>
      <c r="D38" s="2440">
        <v>875.200467</v>
      </c>
      <c r="E38" s="2441">
        <v>787.93744479999998</v>
      </c>
      <c r="F38" s="2441">
        <v>87.263022200999998</v>
      </c>
      <c r="G38" s="2442"/>
      <c r="H38" s="2441">
        <v>9405.6367649999993</v>
      </c>
      <c r="I38" s="2441">
        <v>12717.17914</v>
      </c>
      <c r="J38" s="2441">
        <v>3311.5423755000002</v>
      </c>
      <c r="K38" s="2577"/>
      <c r="L38" s="2441">
        <f t="shared" si="1"/>
        <v>10280.837232</v>
      </c>
      <c r="M38" s="2441">
        <f t="shared" si="2"/>
        <v>13505.1165848</v>
      </c>
      <c r="N38" s="1639"/>
      <c r="P38" s="2485"/>
      <c r="Q38" s="2485"/>
      <c r="R38" s="2485"/>
      <c r="S38" s="2485"/>
      <c r="T38" s="2485"/>
      <c r="V38" s="2485"/>
      <c r="W38" s="2485"/>
      <c r="X38" s="2485"/>
      <c r="AE38" s="1"/>
    </row>
    <row r="39" spans="1:31" ht="20.100000000000001" customHeight="1" x14ac:dyDescent="0.2">
      <c r="A39" s="762"/>
      <c r="B39" s="908"/>
      <c r="C39" s="2586" t="s">
        <v>602</v>
      </c>
      <c r="D39" s="2440">
        <v>741.48587499999996</v>
      </c>
      <c r="E39" s="2441">
        <v>599.38952968000001</v>
      </c>
      <c r="F39" s="2441">
        <v>142.09634532000001</v>
      </c>
      <c r="G39" s="2442"/>
      <c r="H39" s="2441">
        <v>37468.235713000002</v>
      </c>
      <c r="I39" s="2441">
        <v>47668.895520999999</v>
      </c>
      <c r="J39" s="2441">
        <v>10200.659808</v>
      </c>
      <c r="K39" s="2577"/>
      <c r="L39" s="2441">
        <f t="shared" si="1"/>
        <v>38209.721588</v>
      </c>
      <c r="M39" s="2441">
        <f t="shared" si="2"/>
        <v>48268.285050679995</v>
      </c>
      <c r="N39" s="1639"/>
      <c r="P39" s="2485"/>
      <c r="Q39" s="2485"/>
      <c r="R39" s="2485"/>
      <c r="S39" s="2485"/>
      <c r="T39" s="2485"/>
      <c r="V39" s="2485"/>
      <c r="W39" s="2485"/>
      <c r="X39" s="2485"/>
      <c r="AE39" s="1"/>
    </row>
    <row r="40" spans="1:31" ht="20.100000000000001" customHeight="1" x14ac:dyDescent="0.2">
      <c r="A40" s="762"/>
      <c r="B40" s="2438" t="s">
        <v>603</v>
      </c>
      <c r="C40" s="1635"/>
      <c r="D40" s="2445">
        <f>SUM(D41:D46)</f>
        <v>71306.795786000002</v>
      </c>
      <c r="E40" s="2448">
        <f t="shared" ref="E40:F40" si="3">SUM(E41:E46)</f>
        <v>66563.100444600001</v>
      </c>
      <c r="F40" s="2448">
        <f t="shared" si="3"/>
        <v>4743.6953407770006</v>
      </c>
      <c r="G40" s="2578"/>
      <c r="H40" s="2448">
        <f>SUM(H41:H46)</f>
        <v>438636.22970800003</v>
      </c>
      <c r="I40" s="2448">
        <f>SUM(I41:I46)</f>
        <v>538623.17949000001</v>
      </c>
      <c r="J40" s="2448">
        <f>SUM(J41:J46)</f>
        <v>99986.949790599989</v>
      </c>
      <c r="K40" s="2580"/>
      <c r="L40" s="2448">
        <f t="shared" si="1"/>
        <v>509943.02549400006</v>
      </c>
      <c r="M40" s="2448">
        <f t="shared" si="2"/>
        <v>605186.2799346</v>
      </c>
      <c r="N40" s="1639"/>
      <c r="O40" s="1642"/>
      <c r="P40" s="2485"/>
      <c r="Q40" s="2485"/>
      <c r="R40" s="2485"/>
      <c r="S40" s="2485"/>
      <c r="T40" s="2485"/>
      <c r="V40" s="2485"/>
      <c r="W40" s="2485"/>
      <c r="X40" s="2485"/>
      <c r="AE40" s="1"/>
    </row>
    <row r="41" spans="1:31" ht="20.100000000000001" customHeight="1" x14ac:dyDescent="0.2">
      <c r="A41" s="1633"/>
      <c r="B41" s="908"/>
      <c r="C41" s="2586" t="s">
        <v>604</v>
      </c>
      <c r="D41" s="2440">
        <v>32434.610889</v>
      </c>
      <c r="E41" s="2441">
        <v>30606.523481</v>
      </c>
      <c r="F41" s="2441">
        <v>1828.0874076</v>
      </c>
      <c r="G41" s="2442"/>
      <c r="H41" s="2441">
        <v>99729.500149</v>
      </c>
      <c r="I41" s="2441">
        <v>128488.66108000001</v>
      </c>
      <c r="J41" s="2441">
        <v>28759.160934</v>
      </c>
      <c r="K41" s="2577"/>
      <c r="L41" s="2441">
        <f t="shared" si="1"/>
        <v>132164.111038</v>
      </c>
      <c r="M41" s="2441">
        <f t="shared" si="2"/>
        <v>159095.184561</v>
      </c>
      <c r="N41" s="1643"/>
      <c r="P41" s="2485"/>
      <c r="Q41" s="2485"/>
      <c r="R41" s="2485"/>
      <c r="S41" s="2485"/>
      <c r="T41" s="2485"/>
      <c r="V41" s="2485"/>
      <c r="W41" s="2485"/>
      <c r="X41" s="2485"/>
      <c r="AE41" s="1"/>
    </row>
    <row r="42" spans="1:31" ht="20.100000000000001" customHeight="1" x14ac:dyDescent="0.2">
      <c r="A42" s="762"/>
      <c r="B42" s="908"/>
      <c r="C42" s="2586" t="s">
        <v>605</v>
      </c>
      <c r="D42" s="2440">
        <v>6741.7568970000002</v>
      </c>
      <c r="E42" s="2441">
        <v>6023.1508712000004</v>
      </c>
      <c r="F42" s="2441">
        <v>718.60602584000003</v>
      </c>
      <c r="G42" s="2442"/>
      <c r="H42" s="2441">
        <v>12587.851398000001</v>
      </c>
      <c r="I42" s="2441">
        <v>15727.852634000001</v>
      </c>
      <c r="J42" s="2441">
        <v>3140.0012357000001</v>
      </c>
      <c r="K42" s="2577"/>
      <c r="L42" s="2441">
        <f t="shared" si="1"/>
        <v>19329.608295000002</v>
      </c>
      <c r="M42" s="2441">
        <f t="shared" si="2"/>
        <v>21751.003505200002</v>
      </c>
      <c r="N42" s="1639"/>
      <c r="P42" s="2485"/>
      <c r="Q42" s="2485"/>
      <c r="R42" s="2485"/>
      <c r="S42" s="2485"/>
      <c r="T42" s="2485"/>
      <c r="V42" s="2485"/>
      <c r="W42" s="2485"/>
      <c r="X42" s="2485"/>
      <c r="AE42" s="1"/>
    </row>
    <row r="43" spans="1:31" ht="20.100000000000001" customHeight="1" x14ac:dyDescent="0.2">
      <c r="A43" s="762"/>
      <c r="B43" s="908"/>
      <c r="C43" s="2586" t="s">
        <v>606</v>
      </c>
      <c r="D43" s="2440">
        <v>1560.8711880000001</v>
      </c>
      <c r="E43" s="2441">
        <v>1481.6754303</v>
      </c>
      <c r="F43" s="2441">
        <v>79.195757697000005</v>
      </c>
      <c r="G43" s="2442"/>
      <c r="H43" s="2441">
        <v>200421.66560000001</v>
      </c>
      <c r="I43" s="2441">
        <v>235646.98014999999</v>
      </c>
      <c r="J43" s="2441">
        <v>35225.314555999998</v>
      </c>
      <c r="K43" s="2577"/>
      <c r="L43" s="2441">
        <f t="shared" si="1"/>
        <v>201982.536788</v>
      </c>
      <c r="M43" s="2441">
        <f t="shared" si="2"/>
        <v>237128.65558029999</v>
      </c>
      <c r="N43" s="1639"/>
      <c r="P43" s="2485"/>
      <c r="Q43" s="2485"/>
      <c r="R43" s="2485"/>
      <c r="S43" s="2485"/>
      <c r="T43" s="2485"/>
      <c r="V43" s="2485"/>
      <c r="W43" s="2485"/>
      <c r="X43" s="2485"/>
      <c r="AE43" s="1"/>
    </row>
    <row r="44" spans="1:31" ht="20.100000000000001" customHeight="1" x14ac:dyDescent="0.2">
      <c r="A44" s="762"/>
      <c r="B44" s="908"/>
      <c r="C44" s="2586" t="s">
        <v>607</v>
      </c>
      <c r="D44" s="2440">
        <v>17754.624914</v>
      </c>
      <c r="E44" s="2441">
        <v>17238.510513000001</v>
      </c>
      <c r="F44" s="2441">
        <v>516.11440074999996</v>
      </c>
      <c r="G44" s="2442"/>
      <c r="H44" s="2441">
        <v>32557.246769000001</v>
      </c>
      <c r="I44" s="2441">
        <v>39490.056788000002</v>
      </c>
      <c r="J44" s="2441">
        <v>6932.8100187</v>
      </c>
      <c r="K44" s="2577"/>
      <c r="L44" s="2441">
        <f t="shared" si="1"/>
        <v>50311.871683000005</v>
      </c>
      <c r="M44" s="2441">
        <f t="shared" si="2"/>
        <v>56728.567301000003</v>
      </c>
      <c r="N44" s="1639"/>
      <c r="P44" s="2485"/>
      <c r="Q44" s="2485"/>
      <c r="R44" s="2485"/>
      <c r="S44" s="2485"/>
      <c r="T44" s="2485"/>
      <c r="V44" s="2485"/>
      <c r="W44" s="2485"/>
      <c r="X44" s="2485"/>
      <c r="AE44" s="1"/>
    </row>
    <row r="45" spans="1:31" ht="20.100000000000001" customHeight="1" x14ac:dyDescent="0.2">
      <c r="A45" s="762"/>
      <c r="B45" s="908"/>
      <c r="C45" s="2586" t="s">
        <v>608</v>
      </c>
      <c r="D45" s="2440">
        <v>8796.9325279999994</v>
      </c>
      <c r="E45" s="2441">
        <v>7705.5578771999999</v>
      </c>
      <c r="F45" s="2441">
        <v>1091.3746507999999</v>
      </c>
      <c r="G45" s="2442"/>
      <c r="H45" s="2441">
        <v>63740.366279000002</v>
      </c>
      <c r="I45" s="2441">
        <v>82938.587306999994</v>
      </c>
      <c r="J45" s="2441">
        <v>19198.221028</v>
      </c>
      <c r="K45" s="2577"/>
      <c r="L45" s="2441">
        <f t="shared" si="1"/>
        <v>72537.298806999999</v>
      </c>
      <c r="M45" s="2441">
        <f t="shared" si="2"/>
        <v>90644.145184199995</v>
      </c>
      <c r="N45" s="1639"/>
      <c r="P45" s="2485"/>
      <c r="Q45" s="2485"/>
      <c r="R45" s="2485"/>
      <c r="S45" s="2485"/>
      <c r="T45" s="2485"/>
      <c r="V45" s="2485"/>
      <c r="W45" s="2485"/>
      <c r="X45" s="2485"/>
      <c r="AE45" s="1"/>
    </row>
    <row r="46" spans="1:31" ht="20.100000000000001" customHeight="1" thickBot="1" x14ac:dyDescent="0.25">
      <c r="A46" s="765"/>
      <c r="B46" s="2576"/>
      <c r="C46" s="2587" t="s">
        <v>609</v>
      </c>
      <c r="D46" s="2581">
        <v>4017.99937</v>
      </c>
      <c r="E46" s="2582">
        <v>3507.6822719000002</v>
      </c>
      <c r="F46" s="2582">
        <v>510.31709809</v>
      </c>
      <c r="G46" s="2583"/>
      <c r="H46" s="2582">
        <v>29599.599513000001</v>
      </c>
      <c r="I46" s="2582">
        <v>36331.041531000003</v>
      </c>
      <c r="J46" s="2582">
        <v>6731.4420182000003</v>
      </c>
      <c r="K46" s="2584"/>
      <c r="L46" s="2585">
        <f t="shared" si="1"/>
        <v>33617.598882999999</v>
      </c>
      <c r="M46" s="2582">
        <f t="shared" si="2"/>
        <v>39838.7238029</v>
      </c>
      <c r="N46" s="1644"/>
      <c r="P46" s="2485"/>
      <c r="Q46" s="2485"/>
      <c r="R46" s="2485"/>
      <c r="S46" s="2485"/>
      <c r="T46" s="2485"/>
      <c r="V46" s="2485"/>
      <c r="W46" s="2485"/>
      <c r="X46" s="2485"/>
      <c r="AE46" s="1"/>
    </row>
    <row r="47" spans="1:31" x14ac:dyDescent="0.2">
      <c r="A47" s="1645"/>
      <c r="B47" s="1645"/>
      <c r="C47" s="1645"/>
      <c r="D47" s="1646"/>
      <c r="E47" s="1646"/>
      <c r="F47" s="1646"/>
      <c r="G47" s="1646"/>
      <c r="H47" s="1646"/>
      <c r="I47" s="1646"/>
      <c r="J47" s="1646"/>
      <c r="K47" s="1646"/>
      <c r="L47" s="1646"/>
      <c r="M47" s="1646"/>
      <c r="N47" s="1646"/>
      <c r="P47" s="2485"/>
      <c r="Q47" s="2485"/>
      <c r="R47" s="2485"/>
      <c r="S47" s="2485"/>
      <c r="T47" s="2485"/>
      <c r="V47" s="2485"/>
      <c r="W47" s="2485"/>
      <c r="X47" s="2485"/>
      <c r="AE47" s="1"/>
    </row>
    <row r="48" spans="1:31" ht="13.5" thickBot="1" x14ac:dyDescent="0.25">
      <c r="A48" s="1645"/>
      <c r="B48" s="1645"/>
      <c r="C48" s="1645"/>
      <c r="D48" s="1647"/>
      <c r="E48" s="1647"/>
      <c r="F48" s="1647"/>
      <c r="G48" s="1647"/>
      <c r="H48" s="1647"/>
      <c r="I48" s="1647"/>
      <c r="J48" s="1647"/>
      <c r="K48" s="1647"/>
      <c r="L48" s="1647"/>
      <c r="M48" s="1647"/>
      <c r="N48" s="1647"/>
      <c r="AE48" s="1"/>
    </row>
    <row r="49" spans="1:34" s="3" customFormat="1" ht="15" customHeight="1" x14ac:dyDescent="0.2">
      <c r="A49" s="1601"/>
      <c r="B49" s="1602"/>
      <c r="C49" s="1602"/>
      <c r="D49" s="1602"/>
      <c r="E49" s="1602"/>
      <c r="F49" s="1602"/>
      <c r="G49" s="1602"/>
      <c r="H49" s="1602"/>
      <c r="I49" s="1602"/>
      <c r="J49" s="1602"/>
      <c r="K49" s="1602"/>
      <c r="L49" s="1602"/>
      <c r="M49" s="1602"/>
      <c r="N49" s="1603"/>
      <c r="AE49" s="1"/>
      <c r="AF49"/>
      <c r="AG49"/>
      <c r="AH49"/>
    </row>
    <row r="50" spans="1:34" ht="20.25" customHeight="1" x14ac:dyDescent="0.35">
      <c r="A50" s="726" t="s">
        <v>610</v>
      </c>
      <c r="B50" s="1604"/>
      <c r="C50" s="1605"/>
      <c r="D50" s="1605"/>
      <c r="E50" s="1605"/>
      <c r="F50" s="1605"/>
      <c r="G50" s="1605"/>
      <c r="H50" s="1605"/>
      <c r="I50" s="1605"/>
      <c r="J50" s="1605"/>
      <c r="K50" s="1605"/>
      <c r="L50" s="1605"/>
      <c r="M50" s="1605"/>
      <c r="N50" s="1606"/>
      <c r="AE50" s="1"/>
    </row>
    <row r="51" spans="1:34" ht="20.25" customHeight="1" x14ac:dyDescent="0.3">
      <c r="A51" s="13" t="s">
        <v>1014</v>
      </c>
      <c r="B51" s="1604"/>
      <c r="C51" s="1605"/>
      <c r="D51" s="1605"/>
      <c r="E51" s="1605"/>
      <c r="F51" s="1605"/>
      <c r="G51" s="1605"/>
      <c r="H51" s="1605"/>
      <c r="I51" s="1605"/>
      <c r="J51" s="1605"/>
      <c r="K51" s="1605"/>
      <c r="L51" s="1605"/>
      <c r="M51" s="1605"/>
      <c r="N51" s="1606"/>
      <c r="AE51" s="1"/>
    </row>
    <row r="52" spans="1:34" ht="20.25" x14ac:dyDescent="0.3">
      <c r="A52" s="13" t="s">
        <v>88</v>
      </c>
      <c r="B52" s="1604"/>
      <c r="C52" s="1605"/>
      <c r="D52" s="1605"/>
      <c r="E52" s="1605"/>
      <c r="F52" s="1605"/>
      <c r="G52" s="1605"/>
      <c r="H52" s="1605"/>
      <c r="I52" s="1605"/>
      <c r="J52" s="1605"/>
      <c r="K52" s="1605"/>
      <c r="L52" s="1605"/>
      <c r="M52" s="1605"/>
      <c r="N52" s="1606"/>
      <c r="AE52" s="1"/>
    </row>
    <row r="53" spans="1:34" ht="13.5" thickBot="1" x14ac:dyDescent="0.25">
      <c r="A53" s="1648"/>
      <c r="B53" s="1649"/>
      <c r="C53" s="1649"/>
      <c r="D53" s="1649"/>
      <c r="E53" s="1649"/>
      <c r="F53" s="1649"/>
      <c r="G53" s="1649"/>
      <c r="H53" s="1649"/>
      <c r="I53" s="1649"/>
      <c r="J53" s="1649"/>
      <c r="K53" s="1649"/>
      <c r="L53" s="1649"/>
      <c r="M53" s="1649"/>
      <c r="N53" s="1650"/>
      <c r="AE53" s="1"/>
    </row>
    <row r="54" spans="1:34" ht="15" customHeight="1" x14ac:dyDescent="0.2">
      <c r="A54" s="1610"/>
      <c r="B54" s="1611"/>
      <c r="C54" s="1612"/>
      <c r="D54" s="1611"/>
      <c r="E54" s="1611"/>
      <c r="F54" s="1611"/>
      <c r="G54" s="1611"/>
      <c r="H54" s="1651"/>
      <c r="I54" s="1611"/>
      <c r="J54" s="1611"/>
      <c r="K54" s="1611"/>
      <c r="L54" s="1651"/>
      <c r="M54" s="1611"/>
      <c r="N54" s="1615"/>
      <c r="AE54" s="1"/>
    </row>
    <row r="55" spans="1:34" ht="17.25" customHeight="1" x14ac:dyDescent="0.2">
      <c r="A55" s="1616"/>
      <c r="B55" s="1617"/>
      <c r="C55" s="1618"/>
      <c r="D55" s="2917" t="s">
        <v>538</v>
      </c>
      <c r="E55" s="2909"/>
      <c r="F55" s="2909"/>
      <c r="G55" s="2918"/>
      <c r="H55" s="2917" t="s">
        <v>537</v>
      </c>
      <c r="I55" s="2909"/>
      <c r="J55" s="2909"/>
      <c r="K55" s="2918"/>
      <c r="L55" s="2908" t="s">
        <v>119</v>
      </c>
      <c r="M55" s="2909"/>
      <c r="N55" s="2910"/>
      <c r="AE55" s="1"/>
    </row>
    <row r="56" spans="1:34" ht="12.2" customHeight="1" x14ac:dyDescent="0.2">
      <c r="A56" s="1616"/>
      <c r="B56" s="1617"/>
      <c r="C56" s="1618"/>
      <c r="D56" s="1619"/>
      <c r="E56" s="1619"/>
      <c r="F56" s="2574"/>
      <c r="G56" s="2574"/>
      <c r="H56" s="1620"/>
      <c r="I56" s="1619"/>
      <c r="J56" s="2574"/>
      <c r="K56" s="2574"/>
      <c r="L56" s="1620"/>
      <c r="M56" s="1619"/>
      <c r="N56" s="1622"/>
      <c r="AE56" s="1"/>
    </row>
    <row r="57" spans="1:34" s="2485" customFormat="1" ht="20.100000000000001" customHeight="1" x14ac:dyDescent="0.2">
      <c r="A57" s="2911" t="s">
        <v>573</v>
      </c>
      <c r="B57" s="2912"/>
      <c r="C57" s="2913"/>
      <c r="D57" s="2429" t="s">
        <v>574</v>
      </c>
      <c r="E57" s="2430" t="s">
        <v>503</v>
      </c>
      <c r="F57" s="2912" t="s">
        <v>506</v>
      </c>
      <c r="G57" s="2914"/>
      <c r="H57" s="2429" t="s">
        <v>574</v>
      </c>
      <c r="I57" s="2430" t="s">
        <v>503</v>
      </c>
      <c r="J57" s="2912" t="s">
        <v>505</v>
      </c>
      <c r="K57" s="2914"/>
      <c r="L57" s="2429" t="s">
        <v>574</v>
      </c>
      <c r="M57" s="2430" t="s">
        <v>503</v>
      </c>
      <c r="N57" s="2575"/>
    </row>
    <row r="58" spans="1:34" s="2485" customFormat="1" ht="20.100000000000001" customHeight="1" x14ac:dyDescent="0.2">
      <c r="A58" s="2431"/>
      <c r="B58" s="2432"/>
      <c r="C58" s="2433"/>
      <c r="D58" s="2434" t="s">
        <v>102</v>
      </c>
      <c r="E58" s="2435" t="s">
        <v>102</v>
      </c>
      <c r="F58" s="2915" t="s">
        <v>102</v>
      </c>
      <c r="G58" s="2916"/>
      <c r="H58" s="2434" t="s">
        <v>102</v>
      </c>
      <c r="I58" s="2435" t="s">
        <v>102</v>
      </c>
      <c r="J58" s="2915" t="s">
        <v>102</v>
      </c>
      <c r="K58" s="2916"/>
      <c r="L58" s="2434" t="s">
        <v>102</v>
      </c>
      <c r="M58" s="2435" t="s">
        <v>102</v>
      </c>
      <c r="N58" s="1625"/>
    </row>
    <row r="59" spans="1:34" ht="9.9499999999999993" customHeight="1" x14ac:dyDescent="0.2">
      <c r="A59" s="1626"/>
      <c r="B59" s="1627"/>
      <c r="C59" s="1628"/>
      <c r="D59" s="1627"/>
      <c r="E59" s="1627"/>
      <c r="F59" s="1627"/>
      <c r="G59" s="1627"/>
      <c r="H59" s="1629"/>
      <c r="I59" s="1627"/>
      <c r="J59" s="1627"/>
      <c r="K59" s="1627"/>
      <c r="L59" s="1629"/>
      <c r="M59" s="1627"/>
      <c r="N59" s="1630"/>
      <c r="Y59" s="3"/>
      <c r="AE59" s="1"/>
    </row>
    <row r="60" spans="1:34" ht="14.25" customHeight="1" x14ac:dyDescent="0.2">
      <c r="A60" s="950"/>
      <c r="B60" s="98"/>
      <c r="C60" s="99"/>
      <c r="D60" s="98"/>
      <c r="E60" s="98"/>
      <c r="F60" s="98"/>
      <c r="G60" s="1652"/>
      <c r="H60" s="1653"/>
      <c r="I60" s="98"/>
      <c r="J60" s="98"/>
      <c r="K60" s="1652"/>
      <c r="L60" s="1653"/>
      <c r="M60" s="98"/>
      <c r="N60" s="952"/>
      <c r="AE60" s="1"/>
    </row>
    <row r="61" spans="1:34" ht="20.25" customHeight="1" x14ac:dyDescent="0.2">
      <c r="A61" s="1654"/>
      <c r="B61" s="2438" t="s">
        <v>611</v>
      </c>
      <c r="C61" s="1635"/>
      <c r="D61" s="2436">
        <f>SUM(D62:D67)</f>
        <v>3615.6475940000005</v>
      </c>
      <c r="E61" s="2436">
        <f t="shared" ref="E61" si="4">SUM(E62:E67)</f>
        <v>3128.2138173363005</v>
      </c>
      <c r="F61" s="2436">
        <f>SUM(F62:F67)</f>
        <v>487.43377660100003</v>
      </c>
      <c r="G61" s="2428"/>
      <c r="H61" s="2436">
        <f t="shared" ref="H61:J61" si="5">SUM(H62:H67)</f>
        <v>48785.879986</v>
      </c>
      <c r="I61" s="2436">
        <f t="shared" si="5"/>
        <v>62714.090635810004</v>
      </c>
      <c r="J61" s="2436">
        <f t="shared" si="5"/>
        <v>13928.21064981</v>
      </c>
      <c r="K61" s="2428"/>
      <c r="L61" s="2436">
        <f t="shared" ref="L61:L85" si="6">D61+H61</f>
        <v>52401.527580000002</v>
      </c>
      <c r="M61" s="2436">
        <f t="shared" ref="M61:M85" si="7">I61+E61</f>
        <v>65842.304453146309</v>
      </c>
      <c r="N61" s="1656"/>
      <c r="AE61" s="1"/>
    </row>
    <row r="62" spans="1:34" ht="20.25" customHeight="1" x14ac:dyDescent="0.2">
      <c r="A62" s="762"/>
      <c r="B62" s="908"/>
      <c r="C62" s="2586" t="s">
        <v>612</v>
      </c>
      <c r="D62" s="2440">
        <v>300.976607</v>
      </c>
      <c r="E62" s="2441">
        <v>272.58185358999998</v>
      </c>
      <c r="F62" s="2441">
        <v>28.394753407</v>
      </c>
      <c r="G62" s="2442"/>
      <c r="H62" s="2441">
        <v>10178.545865</v>
      </c>
      <c r="I62" s="2441">
        <v>13175.235692</v>
      </c>
      <c r="J62" s="2441">
        <v>2996.6898268999998</v>
      </c>
      <c r="K62" s="2577"/>
      <c r="L62" s="2441">
        <f t="shared" si="6"/>
        <v>10479.522472000001</v>
      </c>
      <c r="M62" s="2441">
        <f t="shared" si="7"/>
        <v>13447.81754559</v>
      </c>
      <c r="N62" s="1657"/>
      <c r="P62" s="2485"/>
      <c r="Q62" s="2485"/>
      <c r="R62" s="2485"/>
      <c r="S62" s="2485"/>
      <c r="T62" s="2485"/>
      <c r="V62" s="2485"/>
      <c r="W62" s="2485"/>
      <c r="X62" s="2485"/>
      <c r="AE62" s="1"/>
    </row>
    <row r="63" spans="1:34" ht="20.25" customHeight="1" x14ac:dyDescent="0.2">
      <c r="A63" s="762"/>
      <c r="B63" s="908"/>
      <c r="C63" s="2586" t="s">
        <v>613</v>
      </c>
      <c r="D63" s="2440">
        <v>1673.7542510000001</v>
      </c>
      <c r="E63" s="2441">
        <v>1465.4924183000001</v>
      </c>
      <c r="F63" s="2441">
        <v>208.26183266000001</v>
      </c>
      <c r="G63" s="2442"/>
      <c r="H63" s="2441">
        <v>8397.4304800000009</v>
      </c>
      <c r="I63" s="2441">
        <v>11736.337002</v>
      </c>
      <c r="J63" s="2441">
        <v>3338.9065221999999</v>
      </c>
      <c r="K63" s="2577"/>
      <c r="L63" s="2441">
        <f t="shared" si="6"/>
        <v>10071.184731000001</v>
      </c>
      <c r="M63" s="2441">
        <f t="shared" si="7"/>
        <v>13201.8294203</v>
      </c>
      <c r="N63" s="1657"/>
      <c r="P63" s="2485"/>
      <c r="Q63" s="2485"/>
      <c r="R63" s="2485"/>
      <c r="S63" s="2485"/>
      <c r="T63" s="2485"/>
      <c r="V63" s="2485"/>
      <c r="W63" s="2485"/>
      <c r="X63" s="2485"/>
      <c r="AE63" s="1"/>
    </row>
    <row r="64" spans="1:34" ht="20.25" customHeight="1" x14ac:dyDescent="0.2">
      <c r="A64" s="762"/>
      <c r="B64" s="908"/>
      <c r="C64" s="2586" t="s">
        <v>614</v>
      </c>
      <c r="D64" s="2440">
        <v>1464.571111</v>
      </c>
      <c r="E64" s="2441">
        <v>1267.5179833</v>
      </c>
      <c r="F64" s="2441">
        <v>197.05312767999999</v>
      </c>
      <c r="G64" s="2442"/>
      <c r="H64" s="2441">
        <v>21089.738856</v>
      </c>
      <c r="I64" s="2441">
        <v>26905.911948000001</v>
      </c>
      <c r="J64" s="2441">
        <v>5816.1730919000001</v>
      </c>
      <c r="K64" s="2577"/>
      <c r="L64" s="2441">
        <f t="shared" si="6"/>
        <v>22554.309967000001</v>
      </c>
      <c r="M64" s="2441">
        <f t="shared" si="7"/>
        <v>28173.429931300001</v>
      </c>
      <c r="N64" s="1657"/>
      <c r="P64" s="2485"/>
      <c r="Q64" s="2485"/>
      <c r="R64" s="2485"/>
      <c r="S64" s="2485"/>
      <c r="T64" s="2485"/>
      <c r="V64" s="2485"/>
      <c r="W64" s="2485"/>
      <c r="X64" s="2485"/>
      <c r="Z64" s="3"/>
      <c r="AA64" s="3"/>
      <c r="AB64" s="3"/>
      <c r="AC64" s="3"/>
      <c r="AD64" s="3"/>
      <c r="AE64" s="1"/>
    </row>
    <row r="65" spans="1:31" ht="20.25" customHeight="1" x14ac:dyDescent="0.2">
      <c r="A65" s="762"/>
      <c r="B65" s="908"/>
      <c r="C65" s="2586" t="s">
        <v>615</v>
      </c>
      <c r="D65" s="2440">
        <v>148.83489800000001</v>
      </c>
      <c r="E65" s="2441">
        <v>98.083418414999997</v>
      </c>
      <c r="F65" s="2441">
        <v>50.751479584999998</v>
      </c>
      <c r="G65" s="2442"/>
      <c r="H65" s="2441">
        <v>8109.6937770000004</v>
      </c>
      <c r="I65" s="2441">
        <v>9587.8705119000006</v>
      </c>
      <c r="J65" s="2441">
        <v>1478.1767348999999</v>
      </c>
      <c r="K65" s="2577"/>
      <c r="L65" s="2441">
        <f t="shared" si="6"/>
        <v>8258.5286749999996</v>
      </c>
      <c r="M65" s="2441">
        <f t="shared" si="7"/>
        <v>9685.9539303150013</v>
      </c>
      <c r="N65" s="1657"/>
      <c r="P65" s="2485"/>
      <c r="Q65" s="2485"/>
      <c r="R65" s="2485"/>
      <c r="S65" s="2485"/>
      <c r="T65" s="2485"/>
      <c r="V65" s="2485"/>
      <c r="W65" s="2485"/>
      <c r="X65" s="2485"/>
      <c r="AE65" s="1"/>
    </row>
    <row r="66" spans="1:31" ht="20.25" customHeight="1" x14ac:dyDescent="0.2">
      <c r="A66" s="762"/>
      <c r="B66" s="908"/>
      <c r="C66" s="2586" t="s">
        <v>616</v>
      </c>
      <c r="D66" s="2440">
        <v>10.682282000000001</v>
      </c>
      <c r="E66" s="2441">
        <v>9.1517343902999997</v>
      </c>
      <c r="F66" s="2441">
        <v>1.5305476096999999</v>
      </c>
      <c r="G66" s="2442"/>
      <c r="H66" s="2441">
        <v>600.69186500000001</v>
      </c>
      <c r="I66" s="2441">
        <v>792.82530348</v>
      </c>
      <c r="J66" s="2441">
        <v>192.13343848</v>
      </c>
      <c r="K66" s="2577"/>
      <c r="L66" s="2441">
        <f t="shared" si="6"/>
        <v>611.37414699999999</v>
      </c>
      <c r="M66" s="2441">
        <f t="shared" si="7"/>
        <v>801.97703787030002</v>
      </c>
      <c r="N66" s="1657"/>
      <c r="P66" s="2485"/>
      <c r="Q66" s="2485"/>
      <c r="R66" s="2485"/>
      <c r="S66" s="2485"/>
      <c r="T66" s="2485"/>
      <c r="V66" s="2485"/>
      <c r="W66" s="2485"/>
      <c r="X66" s="2485"/>
      <c r="AE66" s="1"/>
    </row>
    <row r="67" spans="1:31" ht="20.25" customHeight="1" x14ac:dyDescent="0.2">
      <c r="A67" s="762"/>
      <c r="B67" s="908"/>
      <c r="C67" s="2586" t="s">
        <v>617</v>
      </c>
      <c r="D67" s="2440">
        <v>16.828444999999999</v>
      </c>
      <c r="E67" s="2441">
        <v>15.386409341</v>
      </c>
      <c r="F67" s="2441">
        <v>1.4420356593000001</v>
      </c>
      <c r="G67" s="2442"/>
      <c r="H67" s="2441">
        <v>409.77914299999998</v>
      </c>
      <c r="I67" s="2441">
        <v>515.91017842999997</v>
      </c>
      <c r="J67" s="2441">
        <v>106.13103543</v>
      </c>
      <c r="K67" s="2577"/>
      <c r="L67" s="2441">
        <f t="shared" si="6"/>
        <v>426.60758799999996</v>
      </c>
      <c r="M67" s="2441">
        <f t="shared" si="7"/>
        <v>531.29658777099996</v>
      </c>
      <c r="N67" s="1657"/>
      <c r="P67" s="2485"/>
      <c r="Q67" s="2485"/>
      <c r="R67" s="2485"/>
      <c r="S67" s="2485"/>
      <c r="T67" s="2485"/>
      <c r="V67" s="2485"/>
      <c r="W67" s="2485"/>
      <c r="X67" s="2485"/>
      <c r="AE67" s="1"/>
    </row>
    <row r="68" spans="1:31" ht="20.25" customHeight="1" x14ac:dyDescent="0.2">
      <c r="A68" s="1633"/>
      <c r="B68" s="2438" t="s">
        <v>618</v>
      </c>
      <c r="C68" s="1635"/>
      <c r="D68" s="2443">
        <f>SUM(D69:D72)</f>
        <v>27594.643725999998</v>
      </c>
      <c r="E68" s="2443">
        <f t="shared" ref="E68:F68" si="8">SUM(E69:E72)</f>
        <v>25005.632129450001</v>
      </c>
      <c r="F68" s="2443">
        <f t="shared" si="8"/>
        <v>2589.0115969509998</v>
      </c>
      <c r="G68" s="2444"/>
      <c r="H68" s="2443">
        <f t="shared" ref="H68:J68" si="9">SUM(H69:H72)</f>
        <v>155960.192817</v>
      </c>
      <c r="I68" s="2443">
        <f t="shared" si="9"/>
        <v>197053.01783349999</v>
      </c>
      <c r="J68" s="2443">
        <f t="shared" si="9"/>
        <v>41092.825012500005</v>
      </c>
      <c r="K68" s="2444"/>
      <c r="L68" s="2443">
        <f t="shared" si="6"/>
        <v>183554.83654300001</v>
      </c>
      <c r="M68" s="2443">
        <f t="shared" si="7"/>
        <v>222058.64996295</v>
      </c>
      <c r="N68" s="1659"/>
      <c r="P68" s="2485"/>
      <c r="Q68" s="2485"/>
      <c r="R68" s="2485"/>
      <c r="S68" s="2485"/>
      <c r="T68" s="2485"/>
      <c r="V68" s="2485"/>
      <c r="W68" s="2485"/>
      <c r="X68" s="2485"/>
      <c r="AE68" s="1"/>
    </row>
    <row r="69" spans="1:31" ht="20.25" customHeight="1" x14ac:dyDescent="0.2">
      <c r="A69" s="762"/>
      <c r="B69" s="908"/>
      <c r="C69" s="2586" t="s">
        <v>619</v>
      </c>
      <c r="D69" s="2440">
        <v>466.235208</v>
      </c>
      <c r="E69" s="2441">
        <v>332.27896899000001</v>
      </c>
      <c r="F69" s="2441">
        <v>133.95623900999999</v>
      </c>
      <c r="G69" s="2442"/>
      <c r="H69" s="2441">
        <v>7860.4910849999997</v>
      </c>
      <c r="I69" s="2441">
        <v>9938.9150176999992</v>
      </c>
      <c r="J69" s="2441">
        <v>2078.4239327</v>
      </c>
      <c r="K69" s="2577"/>
      <c r="L69" s="2441">
        <f t="shared" si="6"/>
        <v>8326.7262929999997</v>
      </c>
      <c r="M69" s="2441">
        <f t="shared" si="7"/>
        <v>10271.193986689999</v>
      </c>
      <c r="N69" s="1657"/>
      <c r="P69" s="2485"/>
      <c r="Q69" s="2485"/>
      <c r="R69" s="2485"/>
      <c r="S69" s="2485"/>
      <c r="T69" s="2485"/>
      <c r="V69" s="2485"/>
      <c r="W69" s="2485"/>
      <c r="X69" s="2485"/>
      <c r="AE69" s="1"/>
    </row>
    <row r="70" spans="1:31" ht="20.25" customHeight="1" x14ac:dyDescent="0.2">
      <c r="A70" s="762"/>
      <c r="B70" s="908"/>
      <c r="C70" s="2586" t="s">
        <v>620</v>
      </c>
      <c r="D70" s="2440">
        <v>369.22770300000002</v>
      </c>
      <c r="E70" s="2441">
        <v>281.26793246</v>
      </c>
      <c r="F70" s="2441">
        <v>87.959770540999997</v>
      </c>
      <c r="G70" s="2442"/>
      <c r="H70" s="2441">
        <v>6004.923213</v>
      </c>
      <c r="I70" s="2441">
        <v>7917.7851387999999</v>
      </c>
      <c r="J70" s="2441">
        <v>1912.8619258000001</v>
      </c>
      <c r="K70" s="2577"/>
      <c r="L70" s="2441">
        <f t="shared" si="6"/>
        <v>6374.1509160000005</v>
      </c>
      <c r="M70" s="2441">
        <f t="shared" si="7"/>
        <v>8199.0530712599993</v>
      </c>
      <c r="N70" s="1657"/>
      <c r="P70" s="2485"/>
      <c r="Q70" s="2485"/>
      <c r="R70" s="2485"/>
      <c r="S70" s="2485"/>
      <c r="T70" s="2485"/>
      <c r="V70" s="2485"/>
      <c r="W70" s="2485"/>
      <c r="X70" s="2485"/>
      <c r="AE70" s="1"/>
    </row>
    <row r="71" spans="1:31" ht="20.25" customHeight="1" x14ac:dyDescent="0.2">
      <c r="A71" s="762"/>
      <c r="B71" s="908"/>
      <c r="C71" s="2586" t="s">
        <v>621</v>
      </c>
      <c r="D71" s="2440">
        <v>1123.0779130000001</v>
      </c>
      <c r="E71" s="2441">
        <v>974.14525200000003</v>
      </c>
      <c r="F71" s="2441">
        <v>148.932661</v>
      </c>
      <c r="G71" s="2442"/>
      <c r="H71" s="2441">
        <v>8282.9663889999993</v>
      </c>
      <c r="I71" s="2441">
        <v>10154.241227</v>
      </c>
      <c r="J71" s="2441">
        <v>1871.274838</v>
      </c>
      <c r="K71" s="2577"/>
      <c r="L71" s="2441">
        <f t="shared" si="6"/>
        <v>9406.0443019999984</v>
      </c>
      <c r="M71" s="2441">
        <f t="shared" si="7"/>
        <v>11128.386479000001</v>
      </c>
      <c r="N71" s="1657"/>
      <c r="P71" s="2485"/>
      <c r="Q71" s="2485"/>
      <c r="R71" s="2485"/>
      <c r="S71" s="2485"/>
      <c r="T71" s="2485"/>
      <c r="V71" s="2485"/>
      <c r="W71" s="2485"/>
      <c r="X71" s="2485"/>
      <c r="AE71" s="1"/>
    </row>
    <row r="72" spans="1:31" ht="20.25" customHeight="1" x14ac:dyDescent="0.2">
      <c r="A72" s="762"/>
      <c r="B72" s="908"/>
      <c r="C72" s="2586" t="s">
        <v>622</v>
      </c>
      <c r="D72" s="2440">
        <v>25636.102901999999</v>
      </c>
      <c r="E72" s="2441">
        <v>23417.939976000001</v>
      </c>
      <c r="F72" s="2441">
        <v>2218.1629263999998</v>
      </c>
      <c r="G72" s="2442"/>
      <c r="H72" s="2441">
        <v>133811.81213000001</v>
      </c>
      <c r="I72" s="2441">
        <v>169042.07644999999</v>
      </c>
      <c r="J72" s="2441">
        <v>35230.264316000001</v>
      </c>
      <c r="K72" s="2577"/>
      <c r="L72" s="2441">
        <f t="shared" si="6"/>
        <v>159447.91503199999</v>
      </c>
      <c r="M72" s="2441">
        <f t="shared" si="7"/>
        <v>192460.01642599999</v>
      </c>
      <c r="N72" s="1657"/>
      <c r="P72" s="2485"/>
      <c r="Q72" s="2485"/>
      <c r="R72" s="2485"/>
      <c r="S72" s="2485"/>
      <c r="T72" s="2485"/>
      <c r="V72" s="2485"/>
      <c r="W72" s="2485"/>
      <c r="X72" s="2485"/>
      <c r="AE72" s="1"/>
    </row>
    <row r="73" spans="1:31" ht="20.25" customHeight="1" x14ac:dyDescent="0.2">
      <c r="A73" s="1633"/>
      <c r="B73" s="2438" t="s">
        <v>623</v>
      </c>
      <c r="C73" s="1635"/>
      <c r="D73" s="2443">
        <f>SUM(D74:D79)</f>
        <v>325.80784600000004</v>
      </c>
      <c r="E73" s="2443">
        <f>SUM(E74:E79)</f>
        <v>286.92809057899996</v>
      </c>
      <c r="F73" s="2443">
        <f>SUM(F74:F79)</f>
        <v>38.879755420299993</v>
      </c>
      <c r="G73" s="2444"/>
      <c r="H73" s="2443">
        <f>SUM(H74:H79)</f>
        <v>25949.996653999999</v>
      </c>
      <c r="I73" s="2443">
        <f>SUM(I74:I79)</f>
        <v>32120.291106040004</v>
      </c>
      <c r="J73" s="2443">
        <f>SUM(J74:J79)</f>
        <v>6170.294452053</v>
      </c>
      <c r="K73" s="2444"/>
      <c r="L73" s="2443">
        <f t="shared" si="6"/>
        <v>26275.804499999998</v>
      </c>
      <c r="M73" s="2443">
        <f t="shared" si="7"/>
        <v>32407.219196619004</v>
      </c>
      <c r="N73" s="1659"/>
      <c r="P73" s="2485"/>
      <c r="Q73" s="2485"/>
      <c r="R73" s="2485"/>
      <c r="S73" s="2485"/>
      <c r="T73" s="2485"/>
      <c r="V73" s="2485"/>
      <c r="W73" s="2485"/>
      <c r="X73" s="2485"/>
      <c r="AE73" s="1"/>
    </row>
    <row r="74" spans="1:31" ht="20.25" customHeight="1" x14ac:dyDescent="0.2">
      <c r="A74" s="762"/>
      <c r="B74" s="908"/>
      <c r="C74" s="2586" t="s">
        <v>624</v>
      </c>
      <c r="D74" s="2440">
        <v>154.36152200000001</v>
      </c>
      <c r="E74" s="2441">
        <v>142.38291813999999</v>
      </c>
      <c r="F74" s="2441">
        <v>11.978603859</v>
      </c>
      <c r="G74" s="2442"/>
      <c r="H74" s="2441">
        <v>13990.440713</v>
      </c>
      <c r="I74" s="2441">
        <v>17529.256452000001</v>
      </c>
      <c r="J74" s="2441">
        <v>3538.8157390000001</v>
      </c>
      <c r="K74" s="2577"/>
      <c r="L74" s="2441">
        <f t="shared" si="6"/>
        <v>14144.802234999999</v>
      </c>
      <c r="M74" s="2441">
        <f t="shared" si="7"/>
        <v>17671.639370140001</v>
      </c>
      <c r="N74" s="1657"/>
      <c r="P74" s="2485"/>
      <c r="Q74" s="2485"/>
      <c r="R74" s="2485"/>
      <c r="S74" s="2485"/>
      <c r="T74" s="2485"/>
      <c r="V74" s="2485"/>
      <c r="W74" s="2485"/>
      <c r="X74" s="2485"/>
      <c r="AE74" s="1"/>
    </row>
    <row r="75" spans="1:31" ht="20.25" customHeight="1" x14ac:dyDescent="0.2">
      <c r="A75" s="762"/>
      <c r="B75" s="908"/>
      <c r="C75" s="2586" t="s">
        <v>625</v>
      </c>
      <c r="D75" s="2440">
        <v>30.095392</v>
      </c>
      <c r="E75" s="2441">
        <v>24.667675925000001</v>
      </c>
      <c r="F75" s="2441">
        <v>5.4277160749000002</v>
      </c>
      <c r="G75" s="2442"/>
      <c r="H75" s="2441">
        <v>2097.7536380000001</v>
      </c>
      <c r="I75" s="2441">
        <v>2779.6884319999999</v>
      </c>
      <c r="J75" s="2441">
        <v>681.93479399</v>
      </c>
      <c r="K75" s="2577"/>
      <c r="L75" s="2441">
        <f t="shared" si="6"/>
        <v>2127.8490300000003</v>
      </c>
      <c r="M75" s="2441">
        <f t="shared" si="7"/>
        <v>2804.3561079249998</v>
      </c>
      <c r="N75" s="1657"/>
      <c r="P75" s="2485"/>
      <c r="Q75" s="2485"/>
      <c r="R75" s="2485"/>
      <c r="S75" s="2485"/>
      <c r="T75" s="2485"/>
      <c r="V75" s="2485"/>
      <c r="W75" s="2485"/>
      <c r="X75" s="2485"/>
      <c r="AE75" s="1"/>
    </row>
    <row r="76" spans="1:31" ht="20.25" customHeight="1" x14ac:dyDescent="0.2">
      <c r="A76" s="762"/>
      <c r="B76" s="908"/>
      <c r="C76" s="2586" t="s">
        <v>626</v>
      </c>
      <c r="D76" s="2440">
        <v>12.275271</v>
      </c>
      <c r="E76" s="2441">
        <v>10.667880743</v>
      </c>
      <c r="F76" s="2441">
        <v>1.6073902574000001</v>
      </c>
      <c r="G76" s="2442"/>
      <c r="H76" s="2441">
        <v>641.82572100000004</v>
      </c>
      <c r="I76" s="2441">
        <v>793.61638676999996</v>
      </c>
      <c r="J76" s="2441">
        <v>151.79066577</v>
      </c>
      <c r="K76" s="2577"/>
      <c r="L76" s="2441">
        <f t="shared" si="6"/>
        <v>654.10099200000002</v>
      </c>
      <c r="M76" s="2441">
        <f t="shared" si="7"/>
        <v>804.28426751299992</v>
      </c>
      <c r="N76" s="1657"/>
      <c r="P76" s="2485"/>
      <c r="Q76" s="2485"/>
      <c r="R76" s="2485"/>
      <c r="S76" s="2485"/>
      <c r="T76" s="2485"/>
      <c r="V76" s="2485"/>
      <c r="W76" s="2485"/>
      <c r="X76" s="2485"/>
      <c r="AE76" s="1"/>
    </row>
    <row r="77" spans="1:31" ht="20.25" customHeight="1" x14ac:dyDescent="0.2">
      <c r="A77" s="762"/>
      <c r="B77" s="908"/>
      <c r="C77" s="2586" t="s">
        <v>627</v>
      </c>
      <c r="D77" s="2440">
        <v>65.332239000000001</v>
      </c>
      <c r="E77" s="2441">
        <v>56.762354070000001</v>
      </c>
      <c r="F77" s="2441">
        <v>8.5698849299000006</v>
      </c>
      <c r="G77" s="2442"/>
      <c r="H77" s="2441">
        <v>1914.188607</v>
      </c>
      <c r="I77" s="2441">
        <v>2315.8364593000001</v>
      </c>
      <c r="J77" s="2441">
        <v>401.64785232000003</v>
      </c>
      <c r="K77" s="2577"/>
      <c r="L77" s="2441">
        <f t="shared" si="6"/>
        <v>1979.5208460000001</v>
      </c>
      <c r="M77" s="2441">
        <f t="shared" si="7"/>
        <v>2372.5988133700002</v>
      </c>
      <c r="N77" s="1657"/>
      <c r="P77" s="2485"/>
      <c r="Q77" s="2485"/>
      <c r="R77" s="2485"/>
      <c r="S77" s="2485"/>
      <c r="T77" s="2485"/>
      <c r="V77" s="2485"/>
      <c r="W77" s="2485"/>
      <c r="X77" s="2485"/>
      <c r="AE77" s="1"/>
    </row>
    <row r="78" spans="1:31" ht="20.25" customHeight="1" x14ac:dyDescent="0.2">
      <c r="A78" s="762"/>
      <c r="B78" s="908"/>
      <c r="C78" s="2586" t="s">
        <v>628</v>
      </c>
      <c r="D78" s="2440">
        <v>29.198176</v>
      </c>
      <c r="E78" s="2441">
        <v>22.941075235</v>
      </c>
      <c r="F78" s="2441">
        <v>6.2571007649999997</v>
      </c>
      <c r="G78" s="2442"/>
      <c r="H78" s="2441">
        <v>7223.2371979999998</v>
      </c>
      <c r="I78" s="2441">
        <v>8590.2043728999997</v>
      </c>
      <c r="J78" s="2441">
        <v>1366.9671748999999</v>
      </c>
      <c r="K78" s="2577"/>
      <c r="L78" s="2441">
        <f t="shared" si="6"/>
        <v>7252.4353739999997</v>
      </c>
      <c r="M78" s="2441">
        <f t="shared" si="7"/>
        <v>8613.1454481349992</v>
      </c>
      <c r="N78" s="1657"/>
      <c r="P78" s="2485"/>
      <c r="Q78" s="2485"/>
      <c r="R78" s="2485"/>
      <c r="S78" s="2485"/>
      <c r="T78" s="2485"/>
      <c r="V78" s="2485"/>
      <c r="W78" s="2485"/>
      <c r="X78" s="2485"/>
      <c r="AE78" s="1"/>
    </row>
    <row r="79" spans="1:31" ht="20.25" customHeight="1" x14ac:dyDescent="0.2">
      <c r="A79" s="762"/>
      <c r="B79" s="908"/>
      <c r="C79" s="2586" t="s">
        <v>629</v>
      </c>
      <c r="D79" s="2440">
        <v>34.545245999999999</v>
      </c>
      <c r="E79" s="2441">
        <v>29.506186465999999</v>
      </c>
      <c r="F79" s="2441">
        <v>5.0390595340999997</v>
      </c>
      <c r="G79" s="2442"/>
      <c r="H79" s="2441">
        <v>82.550776999999997</v>
      </c>
      <c r="I79" s="2441">
        <v>111.68900307</v>
      </c>
      <c r="J79" s="2441">
        <v>29.138226072999998</v>
      </c>
      <c r="K79" s="2577"/>
      <c r="L79" s="2441">
        <f t="shared" si="6"/>
        <v>117.096023</v>
      </c>
      <c r="M79" s="2441">
        <f t="shared" si="7"/>
        <v>141.19518953599999</v>
      </c>
      <c r="N79" s="1657"/>
      <c r="P79" s="2485"/>
      <c r="Q79" s="2485"/>
      <c r="R79" s="2485"/>
      <c r="S79" s="2485"/>
      <c r="T79" s="2485"/>
      <c r="V79" s="2485"/>
      <c r="W79" s="2485"/>
      <c r="X79" s="2485"/>
      <c r="AE79" s="1"/>
    </row>
    <row r="80" spans="1:31" ht="20.25" customHeight="1" x14ac:dyDescent="0.2">
      <c r="A80" s="1633"/>
      <c r="B80" s="2438" t="s">
        <v>630</v>
      </c>
      <c r="C80" s="1635"/>
      <c r="D80" s="2443">
        <f>SUM(D81:D85)</f>
        <v>27342.263859000002</v>
      </c>
      <c r="E80" s="2443">
        <f>SUM(E81:E85)</f>
        <v>24417.133860040001</v>
      </c>
      <c r="F80" s="2443">
        <f>SUM(F81:F85)</f>
        <v>2925.1299993901998</v>
      </c>
      <c r="G80" s="2444"/>
      <c r="H80" s="2443">
        <f>SUM(H81:H85)</f>
        <v>168136.32909100002</v>
      </c>
      <c r="I80" s="2443">
        <f>SUM(I81:I85)</f>
        <v>197275.53118573999</v>
      </c>
      <c r="J80" s="2443">
        <f>SUM(J81:J85)</f>
        <v>29139.202095840003</v>
      </c>
      <c r="K80" s="2444"/>
      <c r="L80" s="2443">
        <f t="shared" si="6"/>
        <v>195478.59295000002</v>
      </c>
      <c r="M80" s="2443">
        <f t="shared" si="7"/>
        <v>221692.66504577998</v>
      </c>
      <c r="N80" s="1659"/>
      <c r="P80" s="2485"/>
      <c r="Q80" s="2485"/>
      <c r="R80" s="2485"/>
      <c r="S80" s="2485"/>
      <c r="T80" s="2485"/>
      <c r="V80" s="2485"/>
      <c r="W80" s="2485"/>
      <c r="X80" s="2485"/>
      <c r="AE80" s="1"/>
    </row>
    <row r="81" spans="1:31" ht="20.25" customHeight="1" x14ac:dyDescent="0.2">
      <c r="A81" s="762"/>
      <c r="B81" s="908"/>
      <c r="C81" s="2586" t="s">
        <v>631</v>
      </c>
      <c r="D81" s="2440">
        <v>114.246351</v>
      </c>
      <c r="E81" s="2441">
        <v>108.01570709000001</v>
      </c>
      <c r="F81" s="2441">
        <v>6.2306439072000002</v>
      </c>
      <c r="G81" s="2442"/>
      <c r="H81" s="2441">
        <v>326.47639500000002</v>
      </c>
      <c r="I81" s="2441">
        <v>476.44703184000002</v>
      </c>
      <c r="J81" s="2441">
        <v>149.97063684</v>
      </c>
      <c r="K81" s="2577"/>
      <c r="L81" s="2441">
        <f t="shared" si="6"/>
        <v>440.72274600000003</v>
      </c>
      <c r="M81" s="2441">
        <f t="shared" si="7"/>
        <v>584.46273893</v>
      </c>
      <c r="N81" s="1657"/>
      <c r="P81" s="2485"/>
      <c r="Q81" s="2485"/>
      <c r="R81" s="2485"/>
      <c r="S81" s="2485"/>
      <c r="T81" s="2485"/>
      <c r="V81" s="2485"/>
      <c r="W81" s="2485"/>
      <c r="X81" s="2485"/>
      <c r="AE81" s="1"/>
    </row>
    <row r="82" spans="1:31" ht="20.25" customHeight="1" x14ac:dyDescent="0.2">
      <c r="A82" s="762"/>
      <c r="B82" s="908"/>
      <c r="C82" s="2586" t="s">
        <v>632</v>
      </c>
      <c r="D82" s="2440">
        <v>18929.853210000001</v>
      </c>
      <c r="E82" s="2441">
        <v>17013.089378000001</v>
      </c>
      <c r="F82" s="2441">
        <v>1916.7638324</v>
      </c>
      <c r="G82" s="2442"/>
      <c r="H82" s="2441">
        <v>99698.310297000004</v>
      </c>
      <c r="I82" s="2441">
        <v>119243.72149</v>
      </c>
      <c r="J82" s="2441">
        <v>19545.411194</v>
      </c>
      <c r="K82" s="2577"/>
      <c r="L82" s="2441">
        <f t="shared" si="6"/>
        <v>118628.163507</v>
      </c>
      <c r="M82" s="2441">
        <f t="shared" si="7"/>
        <v>136256.810868</v>
      </c>
      <c r="N82" s="1657"/>
      <c r="P82" s="2485"/>
      <c r="Q82" s="2485"/>
      <c r="R82" s="2485"/>
      <c r="S82" s="2485"/>
      <c r="T82" s="2485"/>
      <c r="V82" s="2485"/>
      <c r="W82" s="2485"/>
      <c r="X82" s="2485"/>
      <c r="AE82" s="1"/>
    </row>
    <row r="83" spans="1:31" ht="20.25" customHeight="1" x14ac:dyDescent="0.2">
      <c r="A83" s="762"/>
      <c r="B83" s="908"/>
      <c r="C83" s="2586" t="s">
        <v>633</v>
      </c>
      <c r="D83" s="2440">
        <v>284.83159999999998</v>
      </c>
      <c r="E83" s="2441">
        <v>239.05332626000001</v>
      </c>
      <c r="F83" s="2441">
        <v>45.778273743</v>
      </c>
      <c r="G83" s="2442"/>
      <c r="H83" s="2441">
        <v>2745.653546</v>
      </c>
      <c r="I83" s="2441">
        <v>3805.6493562000001</v>
      </c>
      <c r="J83" s="2441">
        <v>1059.9958102000001</v>
      </c>
      <c r="K83" s="2577"/>
      <c r="L83" s="2441">
        <f t="shared" si="6"/>
        <v>3030.485146</v>
      </c>
      <c r="M83" s="2441">
        <f t="shared" si="7"/>
        <v>4044.7026824600002</v>
      </c>
      <c r="N83" s="1657"/>
      <c r="P83" s="2485"/>
      <c r="Q83" s="2485"/>
      <c r="R83" s="2485"/>
      <c r="S83" s="2485"/>
      <c r="T83" s="2485"/>
      <c r="V83" s="2485"/>
      <c r="W83" s="2485"/>
      <c r="X83" s="2485"/>
      <c r="AE83" s="1"/>
    </row>
    <row r="84" spans="1:31" ht="20.25" customHeight="1" x14ac:dyDescent="0.2">
      <c r="A84" s="762"/>
      <c r="B84" s="908"/>
      <c r="C84" s="2586" t="s">
        <v>634</v>
      </c>
      <c r="D84" s="2440">
        <v>1081.4344329999999</v>
      </c>
      <c r="E84" s="2441">
        <v>848.01807088999999</v>
      </c>
      <c r="F84" s="2441">
        <v>233.41636210999999</v>
      </c>
      <c r="G84" s="2442"/>
      <c r="H84" s="2441">
        <v>6303.4234809999998</v>
      </c>
      <c r="I84" s="2441">
        <v>8476.0807746999999</v>
      </c>
      <c r="J84" s="2441">
        <v>2172.6572937000001</v>
      </c>
      <c r="K84" s="2577"/>
      <c r="L84" s="2441">
        <f t="shared" si="6"/>
        <v>7384.8579140000002</v>
      </c>
      <c r="M84" s="2441">
        <f t="shared" si="7"/>
        <v>9324.0988455900006</v>
      </c>
      <c r="N84" s="1657"/>
      <c r="P84" s="2485"/>
      <c r="Q84" s="2485"/>
      <c r="R84" s="2485"/>
      <c r="S84" s="2485"/>
      <c r="T84" s="2485"/>
      <c r="V84" s="2485"/>
      <c r="W84" s="2485"/>
      <c r="X84" s="2485"/>
      <c r="AE84" s="1"/>
    </row>
    <row r="85" spans="1:31" ht="20.25" customHeight="1" x14ac:dyDescent="0.2">
      <c r="A85" s="762"/>
      <c r="B85" s="908"/>
      <c r="C85" s="2586" t="s">
        <v>635</v>
      </c>
      <c r="D85" s="2440">
        <v>6931.8982649999998</v>
      </c>
      <c r="E85" s="2441">
        <v>6208.9573778000004</v>
      </c>
      <c r="F85" s="2441">
        <v>722.94088723000004</v>
      </c>
      <c r="G85" s="2442"/>
      <c r="H85" s="2441">
        <v>59062.465371999999</v>
      </c>
      <c r="I85" s="2441">
        <v>65273.632533000004</v>
      </c>
      <c r="J85" s="2441">
        <v>6211.1671611000002</v>
      </c>
      <c r="K85" s="2577"/>
      <c r="L85" s="2441">
        <f t="shared" si="6"/>
        <v>65994.363637000002</v>
      </c>
      <c r="M85" s="2441">
        <f t="shared" si="7"/>
        <v>71482.589910800001</v>
      </c>
      <c r="N85" s="1657"/>
      <c r="P85" s="2485"/>
      <c r="Q85" s="2485"/>
      <c r="R85" s="2485"/>
      <c r="S85" s="2485"/>
      <c r="T85" s="2485"/>
      <c r="V85" s="2485"/>
      <c r="W85" s="2485"/>
      <c r="X85" s="2485"/>
      <c r="AE85" s="1"/>
    </row>
    <row r="86" spans="1:31" ht="20.25" customHeight="1" x14ac:dyDescent="0.2">
      <c r="A86" s="1633"/>
      <c r="B86" s="2438" t="s">
        <v>636</v>
      </c>
      <c r="C86" s="1635"/>
      <c r="D86" s="2443">
        <f>SUM(D87:D89)</f>
        <v>176.961623</v>
      </c>
      <c r="E86" s="2443">
        <f>SUM(E87:E89)</f>
        <v>166.55431121000001</v>
      </c>
      <c r="F86" s="2443">
        <f>SUM(F87:F89)</f>
        <v>10.407311785999999</v>
      </c>
      <c r="G86" s="2444"/>
      <c r="H86" s="2443">
        <f>SUM(H87:H89)</f>
        <v>2802.6295610000002</v>
      </c>
      <c r="I86" s="2443">
        <f>SUM(I87:I89)</f>
        <v>3621.0880184642001</v>
      </c>
      <c r="J86" s="2443">
        <f>SUM(J87:J89)</f>
        <v>818.45845746920008</v>
      </c>
      <c r="K86" s="2444"/>
      <c r="L86" s="2443">
        <f t="shared" ref="L86:M86" si="10">SUM(L87:L89)</f>
        <v>2979.5911840000003</v>
      </c>
      <c r="M86" s="2443">
        <f t="shared" si="10"/>
        <v>3787.6423296742</v>
      </c>
      <c r="N86" s="1659"/>
      <c r="P86" s="2485"/>
      <c r="Q86" s="2485"/>
      <c r="R86" s="2485"/>
      <c r="S86" s="2485"/>
      <c r="T86" s="2485"/>
      <c r="V86" s="2485"/>
      <c r="W86" s="2485"/>
      <c r="X86" s="2485"/>
      <c r="AE86" s="1"/>
    </row>
    <row r="87" spans="1:31" ht="20.25" customHeight="1" x14ac:dyDescent="0.2">
      <c r="A87" s="762"/>
      <c r="B87" s="1634"/>
      <c r="C87" s="2586" t="s">
        <v>637</v>
      </c>
      <c r="D87" s="2440">
        <v>176.961623</v>
      </c>
      <c r="E87" s="2441">
        <v>166.55431121000001</v>
      </c>
      <c r="F87" s="2441">
        <v>10.407311785999999</v>
      </c>
      <c r="G87" s="2442"/>
      <c r="H87" s="2441">
        <v>2674.7756469999999</v>
      </c>
      <c r="I87" s="2441">
        <v>3453.8731882000002</v>
      </c>
      <c r="J87" s="2441">
        <v>779.09754120000002</v>
      </c>
      <c r="K87" s="2577"/>
      <c r="L87" s="2441">
        <f>D87+H87</f>
        <v>2851.7372700000001</v>
      </c>
      <c r="M87" s="2441">
        <f>E87+I87</f>
        <v>3620.4274994100001</v>
      </c>
      <c r="N87" s="1657"/>
      <c r="P87" s="2485"/>
      <c r="Q87" s="2485"/>
      <c r="R87" s="2485"/>
      <c r="S87" s="2485"/>
      <c r="T87" s="2485"/>
      <c r="V87" s="2485"/>
      <c r="W87" s="2485"/>
      <c r="X87" s="2485"/>
      <c r="AE87" s="1"/>
    </row>
    <row r="88" spans="1:31" ht="20.25" customHeight="1" x14ac:dyDescent="0.2">
      <c r="A88" s="762"/>
      <c r="B88" s="1634"/>
      <c r="C88" s="2586" t="s">
        <v>638</v>
      </c>
      <c r="D88" s="2440" t="s">
        <v>411</v>
      </c>
      <c r="E88" s="2441" t="s">
        <v>411</v>
      </c>
      <c r="F88" s="2441" t="s">
        <v>411</v>
      </c>
      <c r="G88" s="2442"/>
      <c r="H88" s="2441">
        <v>122.793873</v>
      </c>
      <c r="I88" s="2441">
        <v>160.98537076</v>
      </c>
      <c r="J88" s="2441">
        <v>38.191497765000001</v>
      </c>
      <c r="K88" s="2577"/>
      <c r="L88" s="2441">
        <f>+H88</f>
        <v>122.793873</v>
      </c>
      <c r="M88" s="2441">
        <f>+I88</f>
        <v>160.98537076</v>
      </c>
      <c r="N88" s="1657"/>
      <c r="P88" s="2485"/>
      <c r="Q88" s="2485"/>
      <c r="R88" s="2485"/>
      <c r="S88" s="2485"/>
      <c r="T88" s="2485"/>
      <c r="V88" s="2485"/>
      <c r="W88" s="2485"/>
      <c r="X88" s="2485"/>
      <c r="AE88" s="1"/>
    </row>
    <row r="89" spans="1:31" ht="20.25" customHeight="1" x14ac:dyDescent="0.2">
      <c r="A89" s="762"/>
      <c r="B89" s="1634"/>
      <c r="C89" s="2586" t="s">
        <v>639</v>
      </c>
      <c r="D89" s="2440" t="s">
        <v>411</v>
      </c>
      <c r="E89" s="2441" t="s">
        <v>411</v>
      </c>
      <c r="F89" s="2441" t="s">
        <v>411</v>
      </c>
      <c r="G89" s="2442"/>
      <c r="H89" s="2441">
        <v>5.060041</v>
      </c>
      <c r="I89" s="2441">
        <v>6.2294595041999994</v>
      </c>
      <c r="J89" s="2441">
        <v>1.1694185042</v>
      </c>
      <c r="K89" s="2577"/>
      <c r="L89" s="2441">
        <f>+H89</f>
        <v>5.060041</v>
      </c>
      <c r="M89" s="2441">
        <f>+I89</f>
        <v>6.2294595041999994</v>
      </c>
      <c r="N89" s="1657"/>
      <c r="P89" s="2485"/>
      <c r="Q89" s="2485"/>
      <c r="R89" s="2485"/>
      <c r="S89" s="2485"/>
      <c r="T89" s="2485"/>
      <c r="V89" s="2485"/>
      <c r="W89" s="2485"/>
      <c r="X89" s="2485"/>
      <c r="AE89" s="1"/>
    </row>
    <row r="90" spans="1:31" ht="20.25" customHeight="1" x14ac:dyDescent="0.2">
      <c r="A90" s="1633"/>
      <c r="B90" s="2438" t="s">
        <v>640</v>
      </c>
      <c r="C90" s="2439"/>
      <c r="D90" s="2445">
        <v>3.7407349999999999</v>
      </c>
      <c r="E90" s="2448">
        <v>1.6557551518</v>
      </c>
      <c r="F90" s="2446">
        <v>2.0849798482000002</v>
      </c>
      <c r="G90" s="2443"/>
      <c r="H90" s="2447">
        <v>801.63656800000001</v>
      </c>
      <c r="I90" s="2448">
        <v>1021.5218114</v>
      </c>
      <c r="J90" s="2448">
        <v>219.88524336</v>
      </c>
      <c r="K90" s="2444"/>
      <c r="L90" s="2443">
        <f>D90+H90</f>
        <v>805.37730299999998</v>
      </c>
      <c r="M90" s="2443">
        <f>+F90+I90</f>
        <v>1023.6067912482</v>
      </c>
      <c r="N90" s="1659"/>
      <c r="P90" s="2485"/>
      <c r="Q90" s="2485"/>
      <c r="R90" s="2485"/>
      <c r="S90" s="2485"/>
      <c r="T90" s="2485"/>
      <c r="V90" s="2485"/>
      <c r="W90" s="2485"/>
      <c r="X90" s="2485"/>
      <c r="AE90" s="1"/>
    </row>
    <row r="91" spans="1:31" ht="20.25" customHeight="1" x14ac:dyDescent="0.2">
      <c r="A91" s="1633"/>
      <c r="B91" s="2438" t="s">
        <v>119</v>
      </c>
      <c r="C91" s="2439"/>
      <c r="D91" s="2436">
        <f>D13+D20+D29+D40+D61+D68+D73+D80+D86+D90</f>
        <v>325567.12378599995</v>
      </c>
      <c r="E91" s="2436">
        <f>+E13+E20+E29+E40+E61+E68+E73+E80+E86+E90</f>
        <v>286577.11551897915</v>
      </c>
      <c r="F91" s="2436">
        <f>+D91-E91</f>
        <v>38990.008267020807</v>
      </c>
      <c r="G91" s="2437"/>
      <c r="H91" s="2436">
        <f t="shared" ref="H91:M91" si="11">+H13+H20+H29+H40+H61+H68+H73+H80+H86+H90</f>
        <v>1694339.185385</v>
      </c>
      <c r="I91" s="2436">
        <f t="shared" si="11"/>
        <v>2090684.7986719538</v>
      </c>
      <c r="J91" s="2436">
        <f t="shared" si="11"/>
        <v>396345.61328267213</v>
      </c>
      <c r="K91" s="2437"/>
      <c r="L91" s="2436">
        <f>+L13+L20+L29+L40+L61+L68+L73+L80+L86+L90</f>
        <v>2019906.3091710003</v>
      </c>
      <c r="M91" s="2436">
        <f t="shared" si="11"/>
        <v>2377262.3434156296</v>
      </c>
      <c r="N91" s="1659"/>
      <c r="P91" s="2485"/>
      <c r="Q91" s="2485"/>
      <c r="R91" s="2485"/>
      <c r="S91" s="2485"/>
      <c r="T91" s="2485"/>
      <c r="V91" s="2485"/>
      <c r="W91" s="2485"/>
      <c r="X91" s="2485"/>
      <c r="AE91" s="1"/>
    </row>
    <row r="92" spans="1:31" ht="13.5" thickBot="1" x14ac:dyDescent="0.25">
      <c r="A92" s="1660"/>
      <c r="B92" s="302"/>
      <c r="C92" s="1661"/>
      <c r="D92" s="1662"/>
      <c r="E92" s="1662"/>
      <c r="F92" s="1662"/>
      <c r="G92" s="1662"/>
      <c r="H92" s="1663"/>
      <c r="I92" s="1662"/>
      <c r="J92" s="1662"/>
      <c r="K92" s="1662"/>
      <c r="L92" s="1663"/>
      <c r="M92" s="1662"/>
      <c r="N92" s="1664"/>
      <c r="Q92" s="899"/>
      <c r="AE92" s="1"/>
    </row>
    <row r="93" spans="1:31" x14ac:dyDescent="0.2">
      <c r="A93" s="1665"/>
      <c r="B93" s="1665"/>
      <c r="C93" s="1665"/>
      <c r="D93" s="1665"/>
      <c r="E93" s="1665"/>
      <c r="F93" s="1665"/>
      <c r="G93" s="1665"/>
      <c r="H93" s="1665"/>
      <c r="I93" s="1665"/>
      <c r="J93" s="1665"/>
      <c r="K93" s="1665"/>
      <c r="L93" s="1665"/>
      <c r="M93" s="1665"/>
      <c r="N93" s="1666"/>
      <c r="W93" s="2485"/>
      <c r="X93" s="2485"/>
      <c r="AE93" s="1"/>
    </row>
    <row r="94" spans="1:31" x14ac:dyDescent="0.2">
      <c r="A94" s="307" t="s">
        <v>897</v>
      </c>
      <c r="B94" s="1311"/>
      <c r="C94" s="1311"/>
      <c r="D94" s="1311"/>
      <c r="E94" s="1311"/>
      <c r="F94" s="1311"/>
      <c r="G94" s="1311"/>
      <c r="H94"/>
      <c r="I94"/>
      <c r="J94"/>
      <c r="K94"/>
      <c r="L94"/>
      <c r="M94"/>
      <c r="N94"/>
    </row>
    <row r="95" spans="1:31" x14ac:dyDescent="0.2">
      <c r="A95" s="1667" t="s">
        <v>641</v>
      </c>
      <c r="B95" s="1668"/>
      <c r="C95" s="1668"/>
      <c r="D95" s="62"/>
      <c r="E95" s="1669"/>
      <c r="F95" s="62"/>
      <c r="G95" s="62"/>
      <c r="H95" s="62"/>
      <c r="I95" s="62"/>
      <c r="J95" s="62"/>
      <c r="K95" s="62"/>
      <c r="L95" s="1669"/>
      <c r="M95" s="62"/>
      <c r="N95" s="1669"/>
      <c r="AE95" s="1"/>
    </row>
    <row r="96" spans="1:31" x14ac:dyDescent="0.2">
      <c r="A96" s="1667" t="s">
        <v>642</v>
      </c>
      <c r="B96" s="1668"/>
      <c r="C96" s="1668"/>
      <c r="D96" s="62"/>
      <c r="E96" s="1669"/>
      <c r="F96" s="62"/>
      <c r="G96" s="62"/>
      <c r="H96" s="62"/>
      <c r="I96" s="62"/>
      <c r="J96" s="62"/>
      <c r="K96" s="62"/>
      <c r="L96" s="1669"/>
      <c r="M96" s="62"/>
      <c r="N96" s="1669"/>
      <c r="AE96" s="1"/>
    </row>
    <row r="97" spans="1:31" x14ac:dyDescent="0.2">
      <c r="A97" s="1397" t="s">
        <v>835</v>
      </c>
      <c r="B97" s="1670"/>
      <c r="C97" s="1670"/>
      <c r="D97" s="1670"/>
      <c r="E97" s="1670"/>
      <c r="F97" s="1670"/>
      <c r="G97" s="1670"/>
      <c r="H97" s="1670"/>
      <c r="I97" s="1670"/>
      <c r="J97" s="1670"/>
      <c r="K97" s="1670"/>
      <c r="L97" s="1670"/>
      <c r="M97" s="1670"/>
      <c r="N97" s="1611"/>
      <c r="AE97" s="1"/>
    </row>
    <row r="98" spans="1:31" ht="10.5" customHeight="1" x14ac:dyDescent="0.2">
      <c r="A98" s="1397" t="s">
        <v>836</v>
      </c>
      <c r="B98" s="1441"/>
      <c r="C98" s="412"/>
      <c r="D98"/>
      <c r="E98"/>
      <c r="F98"/>
      <c r="G98"/>
      <c r="H98"/>
      <c r="I98"/>
      <c r="J98"/>
      <c r="K98"/>
      <c r="L98"/>
      <c r="M98"/>
      <c r="N98"/>
    </row>
    <row r="99" spans="1:31" ht="10.5" customHeight="1" x14ac:dyDescent="0.2">
      <c r="A99" s="2335" t="s">
        <v>832</v>
      </c>
      <c r="B99" s="1441"/>
      <c r="C99" s="412"/>
      <c r="D99"/>
      <c r="E99"/>
      <c r="F99"/>
      <c r="G99"/>
      <c r="H99"/>
      <c r="I99"/>
      <c r="J99"/>
      <c r="K99"/>
      <c r="L99"/>
      <c r="M99"/>
      <c r="N99"/>
    </row>
    <row r="100" spans="1:31" x14ac:dyDescent="0.2">
      <c r="A100" s="1667" t="s">
        <v>643</v>
      </c>
      <c r="B100" s="1670"/>
      <c r="C100" s="1671"/>
      <c r="D100" s="1672"/>
      <c r="E100" s="1673"/>
      <c r="F100" s="1672"/>
      <c r="G100" s="1672"/>
      <c r="H100" s="1674"/>
      <c r="I100" s="1674"/>
      <c r="J100" s="1674"/>
      <c r="K100" s="1674"/>
      <c r="L100" s="1674"/>
      <c r="M100" s="1674"/>
      <c r="N100" s="1675"/>
    </row>
    <row r="101" spans="1:31" x14ac:dyDescent="0.2">
      <c r="D101" s="1676"/>
      <c r="E101" s="1676"/>
      <c r="F101" s="1676"/>
      <c r="G101" s="1676"/>
      <c r="H101" s="1676"/>
      <c r="I101" s="1676"/>
      <c r="J101" s="1676"/>
      <c r="K101" s="1676"/>
      <c r="N101" s="413"/>
    </row>
    <row r="102" spans="1:31" x14ac:dyDescent="0.2">
      <c r="B102"/>
      <c r="C102"/>
      <c r="D102"/>
      <c r="E102"/>
      <c r="F102"/>
      <c r="G102"/>
      <c r="H102"/>
      <c r="I102"/>
      <c r="J102"/>
      <c r="K102"/>
      <c r="N102" s="413"/>
    </row>
    <row r="105" spans="1:31" x14ac:dyDescent="0.2">
      <c r="H105"/>
      <c r="I105"/>
      <c r="J105"/>
      <c r="K105"/>
      <c r="L105"/>
      <c r="M105"/>
      <c r="N105"/>
    </row>
    <row r="106" spans="1:31" x14ac:dyDescent="0.2">
      <c r="H106"/>
      <c r="I106"/>
      <c r="J106"/>
      <c r="K106"/>
      <c r="L106"/>
      <c r="M106"/>
      <c r="N106"/>
    </row>
    <row r="107" spans="1:31" x14ac:dyDescent="0.2">
      <c r="H107"/>
      <c r="I107"/>
      <c r="J107"/>
      <c r="K107"/>
      <c r="L107"/>
      <c r="M107"/>
      <c r="N107"/>
    </row>
  </sheetData>
  <mergeCells count="16">
    <mergeCell ref="L7:N7"/>
    <mergeCell ref="A9:C9"/>
    <mergeCell ref="F9:G9"/>
    <mergeCell ref="J9:K9"/>
    <mergeCell ref="F10:G10"/>
    <mergeCell ref="J10:K10"/>
    <mergeCell ref="D7:G7"/>
    <mergeCell ref="H7:K7"/>
    <mergeCell ref="L55:N55"/>
    <mergeCell ref="A57:C57"/>
    <mergeCell ref="F57:G57"/>
    <mergeCell ref="J57:K57"/>
    <mergeCell ref="F58:G58"/>
    <mergeCell ref="J58:K58"/>
    <mergeCell ref="D55:G55"/>
    <mergeCell ref="H55:K55"/>
  </mergeCells>
  <pageMargins left="0.7" right="0.7" top="0.75" bottom="0.75" header="0.3" footer="0.3"/>
  <pageSetup scale="54" orientation="landscape" r:id="rId1"/>
  <rowBreaks count="1" manualBreakCount="1">
    <brk id="46" max="1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791"/>
  <sheetViews>
    <sheetView topLeftCell="A7" zoomScaleNormal="100" workbookViewId="0">
      <pane xSplit="3" ySplit="6" topLeftCell="D13" activePane="bottomRight" state="frozen"/>
      <selection activeCell="A7" sqref="A7"/>
      <selection pane="topRight" activeCell="D7" sqref="D7"/>
      <selection pane="bottomLeft" activeCell="A13" sqref="A13"/>
      <selection pane="bottomRight" activeCell="K7" sqref="K7"/>
    </sheetView>
  </sheetViews>
  <sheetFormatPr defaultRowHeight="12.75" x14ac:dyDescent="0.2"/>
  <cols>
    <col min="1" max="1" width="1.7109375" style="69" customWidth="1"/>
    <col min="2" max="2" width="2.7109375" style="69" customWidth="1"/>
    <col min="3" max="3" width="18.7109375" style="69" customWidth="1"/>
    <col min="4" max="4" width="9.7109375" style="69" customWidth="1"/>
    <col min="5" max="5" width="14.7109375" style="69" customWidth="1"/>
    <col min="6" max="6" width="3.7109375" style="69" customWidth="1"/>
    <col min="7" max="7" width="10.7109375" style="69" customWidth="1"/>
    <col min="8" max="8" width="14.7109375" style="516" customWidth="1"/>
    <col min="9" max="9" width="3.7109375" style="69" customWidth="1"/>
    <col min="10" max="10" width="12.7109375" style="69" customWidth="1"/>
    <col min="11" max="11" width="18.28515625" style="69" customWidth="1"/>
    <col min="12" max="12" width="10.7109375" style="69" customWidth="1"/>
    <col min="13" max="13" width="6.140625" style="69" customWidth="1"/>
    <col min="14" max="14" width="16.42578125" customWidth="1"/>
    <col min="15" max="15" width="8.140625" style="2410" customWidth="1"/>
    <col min="16" max="16" width="10.140625" style="2397" customWidth="1"/>
    <col min="17" max="17" width="13.85546875" style="580" bestFit="1" customWidth="1"/>
    <col min="18" max="18" width="15" style="580" customWidth="1"/>
    <col min="19" max="19" width="16.42578125" style="580" customWidth="1"/>
    <col min="20" max="20" width="10" bestFit="1" customWidth="1"/>
    <col min="21" max="21" width="12" bestFit="1" customWidth="1"/>
    <col min="23" max="23" width="12.85546875" bestFit="1" customWidth="1"/>
    <col min="24" max="24" width="10" bestFit="1" customWidth="1"/>
    <col min="257" max="257" width="1.7109375" customWidth="1"/>
    <col min="258" max="258" width="2.7109375" customWidth="1"/>
    <col min="259" max="259" width="18.7109375" customWidth="1"/>
    <col min="260" max="260" width="9.7109375" customWidth="1"/>
    <col min="261" max="261" width="14.7109375" customWidth="1"/>
    <col min="262" max="262" width="3.7109375" customWidth="1"/>
    <col min="263" max="263" width="10.7109375" customWidth="1"/>
    <col min="264" max="264" width="14.7109375" customWidth="1"/>
    <col min="265" max="265" width="3.7109375" customWidth="1"/>
    <col min="266" max="266" width="12.7109375" customWidth="1"/>
    <col min="267" max="267" width="18.28515625" customWidth="1"/>
    <col min="268" max="268" width="10.7109375" customWidth="1"/>
    <col min="269" max="269" width="6.140625" customWidth="1"/>
    <col min="270" max="270" width="16.42578125" customWidth="1"/>
    <col min="271" max="271" width="8.140625" customWidth="1"/>
    <col min="272" max="272" width="10.140625" customWidth="1"/>
    <col min="273" max="273" width="7.85546875" customWidth="1"/>
    <col min="274" max="274" width="15" customWidth="1"/>
    <col min="275" max="275" width="16.42578125" customWidth="1"/>
    <col min="277" max="277" width="12" bestFit="1" customWidth="1"/>
    <col min="279" max="279" width="12.85546875" bestFit="1" customWidth="1"/>
    <col min="280" max="280" width="10" bestFit="1" customWidth="1"/>
    <col min="513" max="513" width="1.7109375" customWidth="1"/>
    <col min="514" max="514" width="2.7109375" customWidth="1"/>
    <col min="515" max="515" width="18.7109375" customWidth="1"/>
    <col min="516" max="516" width="9.7109375" customWidth="1"/>
    <col min="517" max="517" width="14.7109375" customWidth="1"/>
    <col min="518" max="518" width="3.7109375" customWidth="1"/>
    <col min="519" max="519" width="10.7109375" customWidth="1"/>
    <col min="520" max="520" width="14.7109375" customWidth="1"/>
    <col min="521" max="521" width="3.7109375" customWidth="1"/>
    <col min="522" max="522" width="12.7109375" customWidth="1"/>
    <col min="523" max="523" width="18.28515625" customWidth="1"/>
    <col min="524" max="524" width="10.7109375" customWidth="1"/>
    <col min="525" max="525" width="6.140625" customWidth="1"/>
    <col min="526" max="526" width="16.42578125" customWidth="1"/>
    <col min="527" max="527" width="8.140625" customWidth="1"/>
    <col min="528" max="528" width="10.140625" customWidth="1"/>
    <col min="529" max="529" width="7.85546875" customWidth="1"/>
    <col min="530" max="530" width="15" customWidth="1"/>
    <col min="531" max="531" width="16.42578125" customWidth="1"/>
    <col min="533" max="533" width="12" bestFit="1" customWidth="1"/>
    <col min="535" max="535" width="12.85546875" bestFit="1" customWidth="1"/>
    <col min="536" max="536" width="10" bestFit="1" customWidth="1"/>
    <col min="769" max="769" width="1.7109375" customWidth="1"/>
    <col min="770" max="770" width="2.7109375" customWidth="1"/>
    <col min="771" max="771" width="18.7109375" customWidth="1"/>
    <col min="772" max="772" width="9.7109375" customWidth="1"/>
    <col min="773" max="773" width="14.7109375" customWidth="1"/>
    <col min="774" max="774" width="3.7109375" customWidth="1"/>
    <col min="775" max="775" width="10.7109375" customWidth="1"/>
    <col min="776" max="776" width="14.7109375" customWidth="1"/>
    <col min="777" max="777" width="3.7109375" customWidth="1"/>
    <col min="778" max="778" width="12.7109375" customWidth="1"/>
    <col min="779" max="779" width="18.28515625" customWidth="1"/>
    <col min="780" max="780" width="10.7109375" customWidth="1"/>
    <col min="781" max="781" width="6.140625" customWidth="1"/>
    <col min="782" max="782" width="16.42578125" customWidth="1"/>
    <col min="783" max="783" width="8.140625" customWidth="1"/>
    <col min="784" max="784" width="10.140625" customWidth="1"/>
    <col min="785" max="785" width="7.85546875" customWidth="1"/>
    <col min="786" max="786" width="15" customWidth="1"/>
    <col min="787" max="787" width="16.42578125" customWidth="1"/>
    <col min="789" max="789" width="12" bestFit="1" customWidth="1"/>
    <col min="791" max="791" width="12.85546875" bestFit="1" customWidth="1"/>
    <col min="792" max="792" width="10" bestFit="1" customWidth="1"/>
    <col min="1025" max="1025" width="1.7109375" customWidth="1"/>
    <col min="1026" max="1026" width="2.7109375" customWidth="1"/>
    <col min="1027" max="1027" width="18.7109375" customWidth="1"/>
    <col min="1028" max="1028" width="9.7109375" customWidth="1"/>
    <col min="1029" max="1029" width="14.7109375" customWidth="1"/>
    <col min="1030" max="1030" width="3.7109375" customWidth="1"/>
    <col min="1031" max="1031" width="10.7109375" customWidth="1"/>
    <col min="1032" max="1032" width="14.7109375" customWidth="1"/>
    <col min="1033" max="1033" width="3.7109375" customWidth="1"/>
    <col min="1034" max="1034" width="12.7109375" customWidth="1"/>
    <col min="1035" max="1035" width="18.28515625" customWidth="1"/>
    <col min="1036" max="1036" width="10.7109375" customWidth="1"/>
    <col min="1037" max="1037" width="6.140625" customWidth="1"/>
    <col min="1038" max="1038" width="16.42578125" customWidth="1"/>
    <col min="1039" max="1039" width="8.140625" customWidth="1"/>
    <col min="1040" max="1040" width="10.140625" customWidth="1"/>
    <col min="1041" max="1041" width="7.85546875" customWidth="1"/>
    <col min="1042" max="1042" width="15" customWidth="1"/>
    <col min="1043" max="1043" width="16.42578125" customWidth="1"/>
    <col min="1045" max="1045" width="12" bestFit="1" customWidth="1"/>
    <col min="1047" max="1047" width="12.85546875" bestFit="1" customWidth="1"/>
    <col min="1048" max="1048" width="10" bestFit="1" customWidth="1"/>
    <col min="1281" max="1281" width="1.7109375" customWidth="1"/>
    <col min="1282" max="1282" width="2.7109375" customWidth="1"/>
    <col min="1283" max="1283" width="18.7109375" customWidth="1"/>
    <col min="1284" max="1284" width="9.7109375" customWidth="1"/>
    <col min="1285" max="1285" width="14.7109375" customWidth="1"/>
    <col min="1286" max="1286" width="3.7109375" customWidth="1"/>
    <col min="1287" max="1287" width="10.7109375" customWidth="1"/>
    <col min="1288" max="1288" width="14.7109375" customWidth="1"/>
    <col min="1289" max="1289" width="3.7109375" customWidth="1"/>
    <col min="1290" max="1290" width="12.7109375" customWidth="1"/>
    <col min="1291" max="1291" width="18.28515625" customWidth="1"/>
    <col min="1292" max="1292" width="10.7109375" customWidth="1"/>
    <col min="1293" max="1293" width="6.140625" customWidth="1"/>
    <col min="1294" max="1294" width="16.42578125" customWidth="1"/>
    <col min="1295" max="1295" width="8.140625" customWidth="1"/>
    <col min="1296" max="1296" width="10.140625" customWidth="1"/>
    <col min="1297" max="1297" width="7.85546875" customWidth="1"/>
    <col min="1298" max="1298" width="15" customWidth="1"/>
    <col min="1299" max="1299" width="16.42578125" customWidth="1"/>
    <col min="1301" max="1301" width="12" bestFit="1" customWidth="1"/>
    <col min="1303" max="1303" width="12.85546875" bestFit="1" customWidth="1"/>
    <col min="1304" max="1304" width="10" bestFit="1" customWidth="1"/>
    <col min="1537" max="1537" width="1.7109375" customWidth="1"/>
    <col min="1538" max="1538" width="2.7109375" customWidth="1"/>
    <col min="1539" max="1539" width="18.7109375" customWidth="1"/>
    <col min="1540" max="1540" width="9.7109375" customWidth="1"/>
    <col min="1541" max="1541" width="14.7109375" customWidth="1"/>
    <col min="1542" max="1542" width="3.7109375" customWidth="1"/>
    <col min="1543" max="1543" width="10.7109375" customWidth="1"/>
    <col min="1544" max="1544" width="14.7109375" customWidth="1"/>
    <col min="1545" max="1545" width="3.7109375" customWidth="1"/>
    <col min="1546" max="1546" width="12.7109375" customWidth="1"/>
    <col min="1547" max="1547" width="18.28515625" customWidth="1"/>
    <col min="1548" max="1548" width="10.7109375" customWidth="1"/>
    <col min="1549" max="1549" width="6.140625" customWidth="1"/>
    <col min="1550" max="1550" width="16.42578125" customWidth="1"/>
    <col min="1551" max="1551" width="8.140625" customWidth="1"/>
    <col min="1552" max="1552" width="10.140625" customWidth="1"/>
    <col min="1553" max="1553" width="7.85546875" customWidth="1"/>
    <col min="1554" max="1554" width="15" customWidth="1"/>
    <col min="1555" max="1555" width="16.42578125" customWidth="1"/>
    <col min="1557" max="1557" width="12" bestFit="1" customWidth="1"/>
    <col min="1559" max="1559" width="12.85546875" bestFit="1" customWidth="1"/>
    <col min="1560" max="1560" width="10" bestFit="1" customWidth="1"/>
    <col min="1793" max="1793" width="1.7109375" customWidth="1"/>
    <col min="1794" max="1794" width="2.7109375" customWidth="1"/>
    <col min="1795" max="1795" width="18.7109375" customWidth="1"/>
    <col min="1796" max="1796" width="9.7109375" customWidth="1"/>
    <col min="1797" max="1797" width="14.7109375" customWidth="1"/>
    <col min="1798" max="1798" width="3.7109375" customWidth="1"/>
    <col min="1799" max="1799" width="10.7109375" customWidth="1"/>
    <col min="1800" max="1800" width="14.7109375" customWidth="1"/>
    <col min="1801" max="1801" width="3.7109375" customWidth="1"/>
    <col min="1802" max="1802" width="12.7109375" customWidth="1"/>
    <col min="1803" max="1803" width="18.28515625" customWidth="1"/>
    <col min="1804" max="1804" width="10.7109375" customWidth="1"/>
    <col min="1805" max="1805" width="6.140625" customWidth="1"/>
    <col min="1806" max="1806" width="16.42578125" customWidth="1"/>
    <col min="1807" max="1807" width="8.140625" customWidth="1"/>
    <col min="1808" max="1808" width="10.140625" customWidth="1"/>
    <col min="1809" max="1809" width="7.85546875" customWidth="1"/>
    <col min="1810" max="1810" width="15" customWidth="1"/>
    <col min="1811" max="1811" width="16.42578125" customWidth="1"/>
    <col min="1813" max="1813" width="12" bestFit="1" customWidth="1"/>
    <col min="1815" max="1815" width="12.85546875" bestFit="1" customWidth="1"/>
    <col min="1816" max="1816" width="10" bestFit="1" customWidth="1"/>
    <col min="2049" max="2049" width="1.7109375" customWidth="1"/>
    <col min="2050" max="2050" width="2.7109375" customWidth="1"/>
    <col min="2051" max="2051" width="18.7109375" customWidth="1"/>
    <col min="2052" max="2052" width="9.7109375" customWidth="1"/>
    <col min="2053" max="2053" width="14.7109375" customWidth="1"/>
    <col min="2054" max="2054" width="3.7109375" customWidth="1"/>
    <col min="2055" max="2055" width="10.7109375" customWidth="1"/>
    <col min="2056" max="2056" width="14.7109375" customWidth="1"/>
    <col min="2057" max="2057" width="3.7109375" customWidth="1"/>
    <col min="2058" max="2058" width="12.7109375" customWidth="1"/>
    <col min="2059" max="2059" width="18.28515625" customWidth="1"/>
    <col min="2060" max="2060" width="10.7109375" customWidth="1"/>
    <col min="2061" max="2061" width="6.140625" customWidth="1"/>
    <col min="2062" max="2062" width="16.42578125" customWidth="1"/>
    <col min="2063" max="2063" width="8.140625" customWidth="1"/>
    <col min="2064" max="2064" width="10.140625" customWidth="1"/>
    <col min="2065" max="2065" width="7.85546875" customWidth="1"/>
    <col min="2066" max="2066" width="15" customWidth="1"/>
    <col min="2067" max="2067" width="16.42578125" customWidth="1"/>
    <col min="2069" max="2069" width="12" bestFit="1" customWidth="1"/>
    <col min="2071" max="2071" width="12.85546875" bestFit="1" customWidth="1"/>
    <col min="2072" max="2072" width="10" bestFit="1" customWidth="1"/>
    <col min="2305" max="2305" width="1.7109375" customWidth="1"/>
    <col min="2306" max="2306" width="2.7109375" customWidth="1"/>
    <col min="2307" max="2307" width="18.7109375" customWidth="1"/>
    <col min="2308" max="2308" width="9.7109375" customWidth="1"/>
    <col min="2309" max="2309" width="14.7109375" customWidth="1"/>
    <col min="2310" max="2310" width="3.7109375" customWidth="1"/>
    <col min="2311" max="2311" width="10.7109375" customWidth="1"/>
    <col min="2312" max="2312" width="14.7109375" customWidth="1"/>
    <col min="2313" max="2313" width="3.7109375" customWidth="1"/>
    <col min="2314" max="2314" width="12.7109375" customWidth="1"/>
    <col min="2315" max="2315" width="18.28515625" customWidth="1"/>
    <col min="2316" max="2316" width="10.7109375" customWidth="1"/>
    <col min="2317" max="2317" width="6.140625" customWidth="1"/>
    <col min="2318" max="2318" width="16.42578125" customWidth="1"/>
    <col min="2319" max="2319" width="8.140625" customWidth="1"/>
    <col min="2320" max="2320" width="10.140625" customWidth="1"/>
    <col min="2321" max="2321" width="7.85546875" customWidth="1"/>
    <col min="2322" max="2322" width="15" customWidth="1"/>
    <col min="2323" max="2323" width="16.42578125" customWidth="1"/>
    <col min="2325" max="2325" width="12" bestFit="1" customWidth="1"/>
    <col min="2327" max="2327" width="12.85546875" bestFit="1" customWidth="1"/>
    <col min="2328" max="2328" width="10" bestFit="1" customWidth="1"/>
    <col min="2561" max="2561" width="1.7109375" customWidth="1"/>
    <col min="2562" max="2562" width="2.7109375" customWidth="1"/>
    <col min="2563" max="2563" width="18.7109375" customWidth="1"/>
    <col min="2564" max="2564" width="9.7109375" customWidth="1"/>
    <col min="2565" max="2565" width="14.7109375" customWidth="1"/>
    <col min="2566" max="2566" width="3.7109375" customWidth="1"/>
    <col min="2567" max="2567" width="10.7109375" customWidth="1"/>
    <col min="2568" max="2568" width="14.7109375" customWidth="1"/>
    <col min="2569" max="2569" width="3.7109375" customWidth="1"/>
    <col min="2570" max="2570" width="12.7109375" customWidth="1"/>
    <col min="2571" max="2571" width="18.28515625" customWidth="1"/>
    <col min="2572" max="2572" width="10.7109375" customWidth="1"/>
    <col min="2573" max="2573" width="6.140625" customWidth="1"/>
    <col min="2574" max="2574" width="16.42578125" customWidth="1"/>
    <col min="2575" max="2575" width="8.140625" customWidth="1"/>
    <col min="2576" max="2576" width="10.140625" customWidth="1"/>
    <col min="2577" max="2577" width="7.85546875" customWidth="1"/>
    <col min="2578" max="2578" width="15" customWidth="1"/>
    <col min="2579" max="2579" width="16.42578125" customWidth="1"/>
    <col min="2581" max="2581" width="12" bestFit="1" customWidth="1"/>
    <col min="2583" max="2583" width="12.85546875" bestFit="1" customWidth="1"/>
    <col min="2584" max="2584" width="10" bestFit="1" customWidth="1"/>
    <col min="2817" max="2817" width="1.7109375" customWidth="1"/>
    <col min="2818" max="2818" width="2.7109375" customWidth="1"/>
    <col min="2819" max="2819" width="18.7109375" customWidth="1"/>
    <col min="2820" max="2820" width="9.7109375" customWidth="1"/>
    <col min="2821" max="2821" width="14.7109375" customWidth="1"/>
    <col min="2822" max="2822" width="3.7109375" customWidth="1"/>
    <col min="2823" max="2823" width="10.7109375" customWidth="1"/>
    <col min="2824" max="2824" width="14.7109375" customWidth="1"/>
    <col min="2825" max="2825" width="3.7109375" customWidth="1"/>
    <col min="2826" max="2826" width="12.7109375" customWidth="1"/>
    <col min="2827" max="2827" width="18.28515625" customWidth="1"/>
    <col min="2828" max="2828" width="10.7109375" customWidth="1"/>
    <col min="2829" max="2829" width="6.140625" customWidth="1"/>
    <col min="2830" max="2830" width="16.42578125" customWidth="1"/>
    <col min="2831" max="2831" width="8.140625" customWidth="1"/>
    <col min="2832" max="2832" width="10.140625" customWidth="1"/>
    <col min="2833" max="2833" width="7.85546875" customWidth="1"/>
    <col min="2834" max="2834" width="15" customWidth="1"/>
    <col min="2835" max="2835" width="16.42578125" customWidth="1"/>
    <col min="2837" max="2837" width="12" bestFit="1" customWidth="1"/>
    <col min="2839" max="2839" width="12.85546875" bestFit="1" customWidth="1"/>
    <col min="2840" max="2840" width="10" bestFit="1" customWidth="1"/>
    <col min="3073" max="3073" width="1.7109375" customWidth="1"/>
    <col min="3074" max="3074" width="2.7109375" customWidth="1"/>
    <col min="3075" max="3075" width="18.7109375" customWidth="1"/>
    <col min="3076" max="3076" width="9.7109375" customWidth="1"/>
    <col min="3077" max="3077" width="14.7109375" customWidth="1"/>
    <col min="3078" max="3078" width="3.7109375" customWidth="1"/>
    <col min="3079" max="3079" width="10.7109375" customWidth="1"/>
    <col min="3080" max="3080" width="14.7109375" customWidth="1"/>
    <col min="3081" max="3081" width="3.7109375" customWidth="1"/>
    <col min="3082" max="3082" width="12.7109375" customWidth="1"/>
    <col min="3083" max="3083" width="18.28515625" customWidth="1"/>
    <col min="3084" max="3084" width="10.7109375" customWidth="1"/>
    <col min="3085" max="3085" width="6.140625" customWidth="1"/>
    <col min="3086" max="3086" width="16.42578125" customWidth="1"/>
    <col min="3087" max="3087" width="8.140625" customWidth="1"/>
    <col min="3088" max="3088" width="10.140625" customWidth="1"/>
    <col min="3089" max="3089" width="7.85546875" customWidth="1"/>
    <col min="3090" max="3090" width="15" customWidth="1"/>
    <col min="3091" max="3091" width="16.42578125" customWidth="1"/>
    <col min="3093" max="3093" width="12" bestFit="1" customWidth="1"/>
    <col min="3095" max="3095" width="12.85546875" bestFit="1" customWidth="1"/>
    <col min="3096" max="3096" width="10" bestFit="1" customWidth="1"/>
    <col min="3329" max="3329" width="1.7109375" customWidth="1"/>
    <col min="3330" max="3330" width="2.7109375" customWidth="1"/>
    <col min="3331" max="3331" width="18.7109375" customWidth="1"/>
    <col min="3332" max="3332" width="9.7109375" customWidth="1"/>
    <col min="3333" max="3333" width="14.7109375" customWidth="1"/>
    <col min="3334" max="3334" width="3.7109375" customWidth="1"/>
    <col min="3335" max="3335" width="10.7109375" customWidth="1"/>
    <col min="3336" max="3336" width="14.7109375" customWidth="1"/>
    <col min="3337" max="3337" width="3.7109375" customWidth="1"/>
    <col min="3338" max="3338" width="12.7109375" customWidth="1"/>
    <col min="3339" max="3339" width="18.28515625" customWidth="1"/>
    <col min="3340" max="3340" width="10.7109375" customWidth="1"/>
    <col min="3341" max="3341" width="6.140625" customWidth="1"/>
    <col min="3342" max="3342" width="16.42578125" customWidth="1"/>
    <col min="3343" max="3343" width="8.140625" customWidth="1"/>
    <col min="3344" max="3344" width="10.140625" customWidth="1"/>
    <col min="3345" max="3345" width="7.85546875" customWidth="1"/>
    <col min="3346" max="3346" width="15" customWidth="1"/>
    <col min="3347" max="3347" width="16.42578125" customWidth="1"/>
    <col min="3349" max="3349" width="12" bestFit="1" customWidth="1"/>
    <col min="3351" max="3351" width="12.85546875" bestFit="1" customWidth="1"/>
    <col min="3352" max="3352" width="10" bestFit="1" customWidth="1"/>
    <col min="3585" max="3585" width="1.7109375" customWidth="1"/>
    <col min="3586" max="3586" width="2.7109375" customWidth="1"/>
    <col min="3587" max="3587" width="18.7109375" customWidth="1"/>
    <col min="3588" max="3588" width="9.7109375" customWidth="1"/>
    <col min="3589" max="3589" width="14.7109375" customWidth="1"/>
    <col min="3590" max="3590" width="3.7109375" customWidth="1"/>
    <col min="3591" max="3591" width="10.7109375" customWidth="1"/>
    <col min="3592" max="3592" width="14.7109375" customWidth="1"/>
    <col min="3593" max="3593" width="3.7109375" customWidth="1"/>
    <col min="3594" max="3594" width="12.7109375" customWidth="1"/>
    <col min="3595" max="3595" width="18.28515625" customWidth="1"/>
    <col min="3596" max="3596" width="10.7109375" customWidth="1"/>
    <col min="3597" max="3597" width="6.140625" customWidth="1"/>
    <col min="3598" max="3598" width="16.42578125" customWidth="1"/>
    <col min="3599" max="3599" width="8.140625" customWidth="1"/>
    <col min="3600" max="3600" width="10.140625" customWidth="1"/>
    <col min="3601" max="3601" width="7.85546875" customWidth="1"/>
    <col min="3602" max="3602" width="15" customWidth="1"/>
    <col min="3603" max="3603" width="16.42578125" customWidth="1"/>
    <col min="3605" max="3605" width="12" bestFit="1" customWidth="1"/>
    <col min="3607" max="3607" width="12.85546875" bestFit="1" customWidth="1"/>
    <col min="3608" max="3608" width="10" bestFit="1" customWidth="1"/>
    <col min="3841" max="3841" width="1.7109375" customWidth="1"/>
    <col min="3842" max="3842" width="2.7109375" customWidth="1"/>
    <col min="3843" max="3843" width="18.7109375" customWidth="1"/>
    <col min="3844" max="3844" width="9.7109375" customWidth="1"/>
    <col min="3845" max="3845" width="14.7109375" customWidth="1"/>
    <col min="3846" max="3846" width="3.7109375" customWidth="1"/>
    <col min="3847" max="3847" width="10.7109375" customWidth="1"/>
    <col min="3848" max="3848" width="14.7109375" customWidth="1"/>
    <col min="3849" max="3849" width="3.7109375" customWidth="1"/>
    <col min="3850" max="3850" width="12.7109375" customWidth="1"/>
    <col min="3851" max="3851" width="18.28515625" customWidth="1"/>
    <col min="3852" max="3852" width="10.7109375" customWidth="1"/>
    <col min="3853" max="3853" width="6.140625" customWidth="1"/>
    <col min="3854" max="3854" width="16.42578125" customWidth="1"/>
    <col min="3855" max="3855" width="8.140625" customWidth="1"/>
    <col min="3856" max="3856" width="10.140625" customWidth="1"/>
    <col min="3857" max="3857" width="7.85546875" customWidth="1"/>
    <col min="3858" max="3858" width="15" customWidth="1"/>
    <col min="3859" max="3859" width="16.42578125" customWidth="1"/>
    <col min="3861" max="3861" width="12" bestFit="1" customWidth="1"/>
    <col min="3863" max="3863" width="12.85546875" bestFit="1" customWidth="1"/>
    <col min="3864" max="3864" width="10" bestFit="1" customWidth="1"/>
    <col min="4097" max="4097" width="1.7109375" customWidth="1"/>
    <col min="4098" max="4098" width="2.7109375" customWidth="1"/>
    <col min="4099" max="4099" width="18.7109375" customWidth="1"/>
    <col min="4100" max="4100" width="9.7109375" customWidth="1"/>
    <col min="4101" max="4101" width="14.7109375" customWidth="1"/>
    <col min="4102" max="4102" width="3.7109375" customWidth="1"/>
    <col min="4103" max="4103" width="10.7109375" customWidth="1"/>
    <col min="4104" max="4104" width="14.7109375" customWidth="1"/>
    <col min="4105" max="4105" width="3.7109375" customWidth="1"/>
    <col min="4106" max="4106" width="12.7109375" customWidth="1"/>
    <col min="4107" max="4107" width="18.28515625" customWidth="1"/>
    <col min="4108" max="4108" width="10.7109375" customWidth="1"/>
    <col min="4109" max="4109" width="6.140625" customWidth="1"/>
    <col min="4110" max="4110" width="16.42578125" customWidth="1"/>
    <col min="4111" max="4111" width="8.140625" customWidth="1"/>
    <col min="4112" max="4112" width="10.140625" customWidth="1"/>
    <col min="4113" max="4113" width="7.85546875" customWidth="1"/>
    <col min="4114" max="4114" width="15" customWidth="1"/>
    <col min="4115" max="4115" width="16.42578125" customWidth="1"/>
    <col min="4117" max="4117" width="12" bestFit="1" customWidth="1"/>
    <col min="4119" max="4119" width="12.85546875" bestFit="1" customWidth="1"/>
    <col min="4120" max="4120" width="10" bestFit="1" customWidth="1"/>
    <col min="4353" max="4353" width="1.7109375" customWidth="1"/>
    <col min="4354" max="4354" width="2.7109375" customWidth="1"/>
    <col min="4355" max="4355" width="18.7109375" customWidth="1"/>
    <col min="4356" max="4356" width="9.7109375" customWidth="1"/>
    <col min="4357" max="4357" width="14.7109375" customWidth="1"/>
    <col min="4358" max="4358" width="3.7109375" customWidth="1"/>
    <col min="4359" max="4359" width="10.7109375" customWidth="1"/>
    <col min="4360" max="4360" width="14.7109375" customWidth="1"/>
    <col min="4361" max="4361" width="3.7109375" customWidth="1"/>
    <col min="4362" max="4362" width="12.7109375" customWidth="1"/>
    <col min="4363" max="4363" width="18.28515625" customWidth="1"/>
    <col min="4364" max="4364" width="10.7109375" customWidth="1"/>
    <col min="4365" max="4365" width="6.140625" customWidth="1"/>
    <col min="4366" max="4366" width="16.42578125" customWidth="1"/>
    <col min="4367" max="4367" width="8.140625" customWidth="1"/>
    <col min="4368" max="4368" width="10.140625" customWidth="1"/>
    <col min="4369" max="4369" width="7.85546875" customWidth="1"/>
    <col min="4370" max="4370" width="15" customWidth="1"/>
    <col min="4371" max="4371" width="16.42578125" customWidth="1"/>
    <col min="4373" max="4373" width="12" bestFit="1" customWidth="1"/>
    <col min="4375" max="4375" width="12.85546875" bestFit="1" customWidth="1"/>
    <col min="4376" max="4376" width="10" bestFit="1" customWidth="1"/>
    <col min="4609" max="4609" width="1.7109375" customWidth="1"/>
    <col min="4610" max="4610" width="2.7109375" customWidth="1"/>
    <col min="4611" max="4611" width="18.7109375" customWidth="1"/>
    <col min="4612" max="4612" width="9.7109375" customWidth="1"/>
    <col min="4613" max="4613" width="14.7109375" customWidth="1"/>
    <col min="4614" max="4614" width="3.7109375" customWidth="1"/>
    <col min="4615" max="4615" width="10.7109375" customWidth="1"/>
    <col min="4616" max="4616" width="14.7109375" customWidth="1"/>
    <col min="4617" max="4617" width="3.7109375" customWidth="1"/>
    <col min="4618" max="4618" width="12.7109375" customWidth="1"/>
    <col min="4619" max="4619" width="18.28515625" customWidth="1"/>
    <col min="4620" max="4620" width="10.7109375" customWidth="1"/>
    <col min="4621" max="4621" width="6.140625" customWidth="1"/>
    <col min="4622" max="4622" width="16.42578125" customWidth="1"/>
    <col min="4623" max="4623" width="8.140625" customWidth="1"/>
    <col min="4624" max="4624" width="10.140625" customWidth="1"/>
    <col min="4625" max="4625" width="7.85546875" customWidth="1"/>
    <col min="4626" max="4626" width="15" customWidth="1"/>
    <col min="4627" max="4627" width="16.42578125" customWidth="1"/>
    <col min="4629" max="4629" width="12" bestFit="1" customWidth="1"/>
    <col min="4631" max="4631" width="12.85546875" bestFit="1" customWidth="1"/>
    <col min="4632" max="4632" width="10" bestFit="1" customWidth="1"/>
    <col min="4865" max="4865" width="1.7109375" customWidth="1"/>
    <col min="4866" max="4866" width="2.7109375" customWidth="1"/>
    <col min="4867" max="4867" width="18.7109375" customWidth="1"/>
    <col min="4868" max="4868" width="9.7109375" customWidth="1"/>
    <col min="4869" max="4869" width="14.7109375" customWidth="1"/>
    <col min="4870" max="4870" width="3.7109375" customWidth="1"/>
    <col min="4871" max="4871" width="10.7109375" customWidth="1"/>
    <col min="4872" max="4872" width="14.7109375" customWidth="1"/>
    <col min="4873" max="4873" width="3.7109375" customWidth="1"/>
    <col min="4874" max="4874" width="12.7109375" customWidth="1"/>
    <col min="4875" max="4875" width="18.28515625" customWidth="1"/>
    <col min="4876" max="4876" width="10.7109375" customWidth="1"/>
    <col min="4877" max="4877" width="6.140625" customWidth="1"/>
    <col min="4878" max="4878" width="16.42578125" customWidth="1"/>
    <col min="4879" max="4879" width="8.140625" customWidth="1"/>
    <col min="4880" max="4880" width="10.140625" customWidth="1"/>
    <col min="4881" max="4881" width="7.85546875" customWidth="1"/>
    <col min="4882" max="4882" width="15" customWidth="1"/>
    <col min="4883" max="4883" width="16.42578125" customWidth="1"/>
    <col min="4885" max="4885" width="12" bestFit="1" customWidth="1"/>
    <col min="4887" max="4887" width="12.85546875" bestFit="1" customWidth="1"/>
    <col min="4888" max="4888" width="10" bestFit="1" customWidth="1"/>
    <col min="5121" max="5121" width="1.7109375" customWidth="1"/>
    <col min="5122" max="5122" width="2.7109375" customWidth="1"/>
    <col min="5123" max="5123" width="18.7109375" customWidth="1"/>
    <col min="5124" max="5124" width="9.7109375" customWidth="1"/>
    <col min="5125" max="5125" width="14.7109375" customWidth="1"/>
    <col min="5126" max="5126" width="3.7109375" customWidth="1"/>
    <col min="5127" max="5127" width="10.7109375" customWidth="1"/>
    <col min="5128" max="5128" width="14.7109375" customWidth="1"/>
    <col min="5129" max="5129" width="3.7109375" customWidth="1"/>
    <col min="5130" max="5130" width="12.7109375" customWidth="1"/>
    <col min="5131" max="5131" width="18.28515625" customWidth="1"/>
    <col min="5132" max="5132" width="10.7109375" customWidth="1"/>
    <col min="5133" max="5133" width="6.140625" customWidth="1"/>
    <col min="5134" max="5134" width="16.42578125" customWidth="1"/>
    <col min="5135" max="5135" width="8.140625" customWidth="1"/>
    <col min="5136" max="5136" width="10.140625" customWidth="1"/>
    <col min="5137" max="5137" width="7.85546875" customWidth="1"/>
    <col min="5138" max="5138" width="15" customWidth="1"/>
    <col min="5139" max="5139" width="16.42578125" customWidth="1"/>
    <col min="5141" max="5141" width="12" bestFit="1" customWidth="1"/>
    <col min="5143" max="5143" width="12.85546875" bestFit="1" customWidth="1"/>
    <col min="5144" max="5144" width="10" bestFit="1" customWidth="1"/>
    <col min="5377" max="5377" width="1.7109375" customWidth="1"/>
    <col min="5378" max="5378" width="2.7109375" customWidth="1"/>
    <col min="5379" max="5379" width="18.7109375" customWidth="1"/>
    <col min="5380" max="5380" width="9.7109375" customWidth="1"/>
    <col min="5381" max="5381" width="14.7109375" customWidth="1"/>
    <col min="5382" max="5382" width="3.7109375" customWidth="1"/>
    <col min="5383" max="5383" width="10.7109375" customWidth="1"/>
    <col min="5384" max="5384" width="14.7109375" customWidth="1"/>
    <col min="5385" max="5385" width="3.7109375" customWidth="1"/>
    <col min="5386" max="5386" width="12.7109375" customWidth="1"/>
    <col min="5387" max="5387" width="18.28515625" customWidth="1"/>
    <col min="5388" max="5388" width="10.7109375" customWidth="1"/>
    <col min="5389" max="5389" width="6.140625" customWidth="1"/>
    <col min="5390" max="5390" width="16.42578125" customWidth="1"/>
    <col min="5391" max="5391" width="8.140625" customWidth="1"/>
    <col min="5392" max="5392" width="10.140625" customWidth="1"/>
    <col min="5393" max="5393" width="7.85546875" customWidth="1"/>
    <col min="5394" max="5394" width="15" customWidth="1"/>
    <col min="5395" max="5395" width="16.42578125" customWidth="1"/>
    <col min="5397" max="5397" width="12" bestFit="1" customWidth="1"/>
    <col min="5399" max="5399" width="12.85546875" bestFit="1" customWidth="1"/>
    <col min="5400" max="5400" width="10" bestFit="1" customWidth="1"/>
    <col min="5633" max="5633" width="1.7109375" customWidth="1"/>
    <col min="5634" max="5634" width="2.7109375" customWidth="1"/>
    <col min="5635" max="5635" width="18.7109375" customWidth="1"/>
    <col min="5636" max="5636" width="9.7109375" customWidth="1"/>
    <col min="5637" max="5637" width="14.7109375" customWidth="1"/>
    <col min="5638" max="5638" width="3.7109375" customWidth="1"/>
    <col min="5639" max="5639" width="10.7109375" customWidth="1"/>
    <col min="5640" max="5640" width="14.7109375" customWidth="1"/>
    <col min="5641" max="5641" width="3.7109375" customWidth="1"/>
    <col min="5642" max="5642" width="12.7109375" customWidth="1"/>
    <col min="5643" max="5643" width="18.28515625" customWidth="1"/>
    <col min="5644" max="5644" width="10.7109375" customWidth="1"/>
    <col min="5645" max="5645" width="6.140625" customWidth="1"/>
    <col min="5646" max="5646" width="16.42578125" customWidth="1"/>
    <col min="5647" max="5647" width="8.140625" customWidth="1"/>
    <col min="5648" max="5648" width="10.140625" customWidth="1"/>
    <col min="5649" max="5649" width="7.85546875" customWidth="1"/>
    <col min="5650" max="5650" width="15" customWidth="1"/>
    <col min="5651" max="5651" width="16.42578125" customWidth="1"/>
    <col min="5653" max="5653" width="12" bestFit="1" customWidth="1"/>
    <col min="5655" max="5655" width="12.85546875" bestFit="1" customWidth="1"/>
    <col min="5656" max="5656" width="10" bestFit="1" customWidth="1"/>
    <col min="5889" max="5889" width="1.7109375" customWidth="1"/>
    <col min="5890" max="5890" width="2.7109375" customWidth="1"/>
    <col min="5891" max="5891" width="18.7109375" customWidth="1"/>
    <col min="5892" max="5892" width="9.7109375" customWidth="1"/>
    <col min="5893" max="5893" width="14.7109375" customWidth="1"/>
    <col min="5894" max="5894" width="3.7109375" customWidth="1"/>
    <col min="5895" max="5895" width="10.7109375" customWidth="1"/>
    <col min="5896" max="5896" width="14.7109375" customWidth="1"/>
    <col min="5897" max="5897" width="3.7109375" customWidth="1"/>
    <col min="5898" max="5898" width="12.7109375" customWidth="1"/>
    <col min="5899" max="5899" width="18.28515625" customWidth="1"/>
    <col min="5900" max="5900" width="10.7109375" customWidth="1"/>
    <col min="5901" max="5901" width="6.140625" customWidth="1"/>
    <col min="5902" max="5902" width="16.42578125" customWidth="1"/>
    <col min="5903" max="5903" width="8.140625" customWidth="1"/>
    <col min="5904" max="5904" width="10.140625" customWidth="1"/>
    <col min="5905" max="5905" width="7.85546875" customWidth="1"/>
    <col min="5906" max="5906" width="15" customWidth="1"/>
    <col min="5907" max="5907" width="16.42578125" customWidth="1"/>
    <col min="5909" max="5909" width="12" bestFit="1" customWidth="1"/>
    <col min="5911" max="5911" width="12.85546875" bestFit="1" customWidth="1"/>
    <col min="5912" max="5912" width="10" bestFit="1" customWidth="1"/>
    <col min="6145" max="6145" width="1.7109375" customWidth="1"/>
    <col min="6146" max="6146" width="2.7109375" customWidth="1"/>
    <col min="6147" max="6147" width="18.7109375" customWidth="1"/>
    <col min="6148" max="6148" width="9.7109375" customWidth="1"/>
    <col min="6149" max="6149" width="14.7109375" customWidth="1"/>
    <col min="6150" max="6150" width="3.7109375" customWidth="1"/>
    <col min="6151" max="6151" width="10.7109375" customWidth="1"/>
    <col min="6152" max="6152" width="14.7109375" customWidth="1"/>
    <col min="6153" max="6153" width="3.7109375" customWidth="1"/>
    <col min="6154" max="6154" width="12.7109375" customWidth="1"/>
    <col min="6155" max="6155" width="18.28515625" customWidth="1"/>
    <col min="6156" max="6156" width="10.7109375" customWidth="1"/>
    <col min="6157" max="6157" width="6.140625" customWidth="1"/>
    <col min="6158" max="6158" width="16.42578125" customWidth="1"/>
    <col min="6159" max="6159" width="8.140625" customWidth="1"/>
    <col min="6160" max="6160" width="10.140625" customWidth="1"/>
    <col min="6161" max="6161" width="7.85546875" customWidth="1"/>
    <col min="6162" max="6162" width="15" customWidth="1"/>
    <col min="6163" max="6163" width="16.42578125" customWidth="1"/>
    <col min="6165" max="6165" width="12" bestFit="1" customWidth="1"/>
    <col min="6167" max="6167" width="12.85546875" bestFit="1" customWidth="1"/>
    <col min="6168" max="6168" width="10" bestFit="1" customWidth="1"/>
    <col min="6401" max="6401" width="1.7109375" customWidth="1"/>
    <col min="6402" max="6402" width="2.7109375" customWidth="1"/>
    <col min="6403" max="6403" width="18.7109375" customWidth="1"/>
    <col min="6404" max="6404" width="9.7109375" customWidth="1"/>
    <col min="6405" max="6405" width="14.7109375" customWidth="1"/>
    <col min="6406" max="6406" width="3.7109375" customWidth="1"/>
    <col min="6407" max="6407" width="10.7109375" customWidth="1"/>
    <col min="6408" max="6408" width="14.7109375" customWidth="1"/>
    <col min="6409" max="6409" width="3.7109375" customWidth="1"/>
    <col min="6410" max="6410" width="12.7109375" customWidth="1"/>
    <col min="6411" max="6411" width="18.28515625" customWidth="1"/>
    <col min="6412" max="6412" width="10.7109375" customWidth="1"/>
    <col min="6413" max="6413" width="6.140625" customWidth="1"/>
    <col min="6414" max="6414" width="16.42578125" customWidth="1"/>
    <col min="6415" max="6415" width="8.140625" customWidth="1"/>
    <col min="6416" max="6416" width="10.140625" customWidth="1"/>
    <col min="6417" max="6417" width="7.85546875" customWidth="1"/>
    <col min="6418" max="6418" width="15" customWidth="1"/>
    <col min="6419" max="6419" width="16.42578125" customWidth="1"/>
    <col min="6421" max="6421" width="12" bestFit="1" customWidth="1"/>
    <col min="6423" max="6423" width="12.85546875" bestFit="1" customWidth="1"/>
    <col min="6424" max="6424" width="10" bestFit="1" customWidth="1"/>
    <col min="6657" max="6657" width="1.7109375" customWidth="1"/>
    <col min="6658" max="6658" width="2.7109375" customWidth="1"/>
    <col min="6659" max="6659" width="18.7109375" customWidth="1"/>
    <col min="6660" max="6660" width="9.7109375" customWidth="1"/>
    <col min="6661" max="6661" width="14.7109375" customWidth="1"/>
    <col min="6662" max="6662" width="3.7109375" customWidth="1"/>
    <col min="6663" max="6663" width="10.7109375" customWidth="1"/>
    <col min="6664" max="6664" width="14.7109375" customWidth="1"/>
    <col min="6665" max="6665" width="3.7109375" customWidth="1"/>
    <col min="6666" max="6666" width="12.7109375" customWidth="1"/>
    <col min="6667" max="6667" width="18.28515625" customWidth="1"/>
    <col min="6668" max="6668" width="10.7109375" customWidth="1"/>
    <col min="6669" max="6669" width="6.140625" customWidth="1"/>
    <col min="6670" max="6670" width="16.42578125" customWidth="1"/>
    <col min="6671" max="6671" width="8.140625" customWidth="1"/>
    <col min="6672" max="6672" width="10.140625" customWidth="1"/>
    <col min="6673" max="6673" width="7.85546875" customWidth="1"/>
    <col min="6674" max="6674" width="15" customWidth="1"/>
    <col min="6675" max="6675" width="16.42578125" customWidth="1"/>
    <col min="6677" max="6677" width="12" bestFit="1" customWidth="1"/>
    <col min="6679" max="6679" width="12.85546875" bestFit="1" customWidth="1"/>
    <col min="6680" max="6680" width="10" bestFit="1" customWidth="1"/>
    <col min="6913" max="6913" width="1.7109375" customWidth="1"/>
    <col min="6914" max="6914" width="2.7109375" customWidth="1"/>
    <col min="6915" max="6915" width="18.7109375" customWidth="1"/>
    <col min="6916" max="6916" width="9.7109375" customWidth="1"/>
    <col min="6917" max="6917" width="14.7109375" customWidth="1"/>
    <col min="6918" max="6918" width="3.7109375" customWidth="1"/>
    <col min="6919" max="6919" width="10.7109375" customWidth="1"/>
    <col min="6920" max="6920" width="14.7109375" customWidth="1"/>
    <col min="6921" max="6921" width="3.7109375" customWidth="1"/>
    <col min="6922" max="6922" width="12.7109375" customWidth="1"/>
    <col min="6923" max="6923" width="18.28515625" customWidth="1"/>
    <col min="6924" max="6924" width="10.7109375" customWidth="1"/>
    <col min="6925" max="6925" width="6.140625" customWidth="1"/>
    <col min="6926" max="6926" width="16.42578125" customWidth="1"/>
    <col min="6927" max="6927" width="8.140625" customWidth="1"/>
    <col min="6928" max="6928" width="10.140625" customWidth="1"/>
    <col min="6929" max="6929" width="7.85546875" customWidth="1"/>
    <col min="6930" max="6930" width="15" customWidth="1"/>
    <col min="6931" max="6931" width="16.42578125" customWidth="1"/>
    <col min="6933" max="6933" width="12" bestFit="1" customWidth="1"/>
    <col min="6935" max="6935" width="12.85546875" bestFit="1" customWidth="1"/>
    <col min="6936" max="6936" width="10" bestFit="1" customWidth="1"/>
    <col min="7169" max="7169" width="1.7109375" customWidth="1"/>
    <col min="7170" max="7170" width="2.7109375" customWidth="1"/>
    <col min="7171" max="7171" width="18.7109375" customWidth="1"/>
    <col min="7172" max="7172" width="9.7109375" customWidth="1"/>
    <col min="7173" max="7173" width="14.7109375" customWidth="1"/>
    <col min="7174" max="7174" width="3.7109375" customWidth="1"/>
    <col min="7175" max="7175" width="10.7109375" customWidth="1"/>
    <col min="7176" max="7176" width="14.7109375" customWidth="1"/>
    <col min="7177" max="7177" width="3.7109375" customWidth="1"/>
    <col min="7178" max="7178" width="12.7109375" customWidth="1"/>
    <col min="7179" max="7179" width="18.28515625" customWidth="1"/>
    <col min="7180" max="7180" width="10.7109375" customWidth="1"/>
    <col min="7181" max="7181" width="6.140625" customWidth="1"/>
    <col min="7182" max="7182" width="16.42578125" customWidth="1"/>
    <col min="7183" max="7183" width="8.140625" customWidth="1"/>
    <col min="7184" max="7184" width="10.140625" customWidth="1"/>
    <col min="7185" max="7185" width="7.85546875" customWidth="1"/>
    <col min="7186" max="7186" width="15" customWidth="1"/>
    <col min="7187" max="7187" width="16.42578125" customWidth="1"/>
    <col min="7189" max="7189" width="12" bestFit="1" customWidth="1"/>
    <col min="7191" max="7191" width="12.85546875" bestFit="1" customWidth="1"/>
    <col min="7192" max="7192" width="10" bestFit="1" customWidth="1"/>
    <col min="7425" max="7425" width="1.7109375" customWidth="1"/>
    <col min="7426" max="7426" width="2.7109375" customWidth="1"/>
    <col min="7427" max="7427" width="18.7109375" customWidth="1"/>
    <col min="7428" max="7428" width="9.7109375" customWidth="1"/>
    <col min="7429" max="7429" width="14.7109375" customWidth="1"/>
    <col min="7430" max="7430" width="3.7109375" customWidth="1"/>
    <col min="7431" max="7431" width="10.7109375" customWidth="1"/>
    <col min="7432" max="7432" width="14.7109375" customWidth="1"/>
    <col min="7433" max="7433" width="3.7109375" customWidth="1"/>
    <col min="7434" max="7434" width="12.7109375" customWidth="1"/>
    <col min="7435" max="7435" width="18.28515625" customWidth="1"/>
    <col min="7436" max="7436" width="10.7109375" customWidth="1"/>
    <col min="7437" max="7437" width="6.140625" customWidth="1"/>
    <col min="7438" max="7438" width="16.42578125" customWidth="1"/>
    <col min="7439" max="7439" width="8.140625" customWidth="1"/>
    <col min="7440" max="7440" width="10.140625" customWidth="1"/>
    <col min="7441" max="7441" width="7.85546875" customWidth="1"/>
    <col min="7442" max="7442" width="15" customWidth="1"/>
    <col min="7443" max="7443" width="16.42578125" customWidth="1"/>
    <col min="7445" max="7445" width="12" bestFit="1" customWidth="1"/>
    <col min="7447" max="7447" width="12.85546875" bestFit="1" customWidth="1"/>
    <col min="7448" max="7448" width="10" bestFit="1" customWidth="1"/>
    <col min="7681" max="7681" width="1.7109375" customWidth="1"/>
    <col min="7682" max="7682" width="2.7109375" customWidth="1"/>
    <col min="7683" max="7683" width="18.7109375" customWidth="1"/>
    <col min="7684" max="7684" width="9.7109375" customWidth="1"/>
    <col min="7685" max="7685" width="14.7109375" customWidth="1"/>
    <col min="7686" max="7686" width="3.7109375" customWidth="1"/>
    <col min="7687" max="7687" width="10.7109375" customWidth="1"/>
    <col min="7688" max="7688" width="14.7109375" customWidth="1"/>
    <col min="7689" max="7689" width="3.7109375" customWidth="1"/>
    <col min="7690" max="7690" width="12.7109375" customWidth="1"/>
    <col min="7691" max="7691" width="18.28515625" customWidth="1"/>
    <col min="7692" max="7692" width="10.7109375" customWidth="1"/>
    <col min="7693" max="7693" width="6.140625" customWidth="1"/>
    <col min="7694" max="7694" width="16.42578125" customWidth="1"/>
    <col min="7695" max="7695" width="8.140625" customWidth="1"/>
    <col min="7696" max="7696" width="10.140625" customWidth="1"/>
    <col min="7697" max="7697" width="7.85546875" customWidth="1"/>
    <col min="7698" max="7698" width="15" customWidth="1"/>
    <col min="7699" max="7699" width="16.42578125" customWidth="1"/>
    <col min="7701" max="7701" width="12" bestFit="1" customWidth="1"/>
    <col min="7703" max="7703" width="12.85546875" bestFit="1" customWidth="1"/>
    <col min="7704" max="7704" width="10" bestFit="1" customWidth="1"/>
    <col min="7937" max="7937" width="1.7109375" customWidth="1"/>
    <col min="7938" max="7938" width="2.7109375" customWidth="1"/>
    <col min="7939" max="7939" width="18.7109375" customWidth="1"/>
    <col min="7940" max="7940" width="9.7109375" customWidth="1"/>
    <col min="7941" max="7941" width="14.7109375" customWidth="1"/>
    <col min="7942" max="7942" width="3.7109375" customWidth="1"/>
    <col min="7943" max="7943" width="10.7109375" customWidth="1"/>
    <col min="7944" max="7944" width="14.7109375" customWidth="1"/>
    <col min="7945" max="7945" width="3.7109375" customWidth="1"/>
    <col min="7946" max="7946" width="12.7109375" customWidth="1"/>
    <col min="7947" max="7947" width="18.28515625" customWidth="1"/>
    <col min="7948" max="7948" width="10.7109375" customWidth="1"/>
    <col min="7949" max="7949" width="6.140625" customWidth="1"/>
    <col min="7950" max="7950" width="16.42578125" customWidth="1"/>
    <col min="7951" max="7951" width="8.140625" customWidth="1"/>
    <col min="7952" max="7952" width="10.140625" customWidth="1"/>
    <col min="7953" max="7953" width="7.85546875" customWidth="1"/>
    <col min="7954" max="7954" width="15" customWidth="1"/>
    <col min="7955" max="7955" width="16.42578125" customWidth="1"/>
    <col min="7957" max="7957" width="12" bestFit="1" customWidth="1"/>
    <col min="7959" max="7959" width="12.85546875" bestFit="1" customWidth="1"/>
    <col min="7960" max="7960" width="10" bestFit="1" customWidth="1"/>
    <col min="8193" max="8193" width="1.7109375" customWidth="1"/>
    <col min="8194" max="8194" width="2.7109375" customWidth="1"/>
    <col min="8195" max="8195" width="18.7109375" customWidth="1"/>
    <col min="8196" max="8196" width="9.7109375" customWidth="1"/>
    <col min="8197" max="8197" width="14.7109375" customWidth="1"/>
    <col min="8198" max="8198" width="3.7109375" customWidth="1"/>
    <col min="8199" max="8199" width="10.7109375" customWidth="1"/>
    <col min="8200" max="8200" width="14.7109375" customWidth="1"/>
    <col min="8201" max="8201" width="3.7109375" customWidth="1"/>
    <col min="8202" max="8202" width="12.7109375" customWidth="1"/>
    <col min="8203" max="8203" width="18.28515625" customWidth="1"/>
    <col min="8204" max="8204" width="10.7109375" customWidth="1"/>
    <col min="8205" max="8205" width="6.140625" customWidth="1"/>
    <col min="8206" max="8206" width="16.42578125" customWidth="1"/>
    <col min="8207" max="8207" width="8.140625" customWidth="1"/>
    <col min="8208" max="8208" width="10.140625" customWidth="1"/>
    <col min="8209" max="8209" width="7.85546875" customWidth="1"/>
    <col min="8210" max="8210" width="15" customWidth="1"/>
    <col min="8211" max="8211" width="16.42578125" customWidth="1"/>
    <col min="8213" max="8213" width="12" bestFit="1" customWidth="1"/>
    <col min="8215" max="8215" width="12.85546875" bestFit="1" customWidth="1"/>
    <col min="8216" max="8216" width="10" bestFit="1" customWidth="1"/>
    <col min="8449" max="8449" width="1.7109375" customWidth="1"/>
    <col min="8450" max="8450" width="2.7109375" customWidth="1"/>
    <col min="8451" max="8451" width="18.7109375" customWidth="1"/>
    <col min="8452" max="8452" width="9.7109375" customWidth="1"/>
    <col min="8453" max="8453" width="14.7109375" customWidth="1"/>
    <col min="8454" max="8454" width="3.7109375" customWidth="1"/>
    <col min="8455" max="8455" width="10.7109375" customWidth="1"/>
    <col min="8456" max="8456" width="14.7109375" customWidth="1"/>
    <col min="8457" max="8457" width="3.7109375" customWidth="1"/>
    <col min="8458" max="8458" width="12.7109375" customWidth="1"/>
    <col min="8459" max="8459" width="18.28515625" customWidth="1"/>
    <col min="8460" max="8460" width="10.7109375" customWidth="1"/>
    <col min="8461" max="8461" width="6.140625" customWidth="1"/>
    <col min="8462" max="8462" width="16.42578125" customWidth="1"/>
    <col min="8463" max="8463" width="8.140625" customWidth="1"/>
    <col min="8464" max="8464" width="10.140625" customWidth="1"/>
    <col min="8465" max="8465" width="7.85546875" customWidth="1"/>
    <col min="8466" max="8466" width="15" customWidth="1"/>
    <col min="8467" max="8467" width="16.42578125" customWidth="1"/>
    <col min="8469" max="8469" width="12" bestFit="1" customWidth="1"/>
    <col min="8471" max="8471" width="12.85546875" bestFit="1" customWidth="1"/>
    <col min="8472" max="8472" width="10" bestFit="1" customWidth="1"/>
    <col min="8705" max="8705" width="1.7109375" customWidth="1"/>
    <col min="8706" max="8706" width="2.7109375" customWidth="1"/>
    <col min="8707" max="8707" width="18.7109375" customWidth="1"/>
    <col min="8708" max="8708" width="9.7109375" customWidth="1"/>
    <col min="8709" max="8709" width="14.7109375" customWidth="1"/>
    <col min="8710" max="8710" width="3.7109375" customWidth="1"/>
    <col min="8711" max="8711" width="10.7109375" customWidth="1"/>
    <col min="8712" max="8712" width="14.7109375" customWidth="1"/>
    <col min="8713" max="8713" width="3.7109375" customWidth="1"/>
    <col min="8714" max="8714" width="12.7109375" customWidth="1"/>
    <col min="8715" max="8715" width="18.28515625" customWidth="1"/>
    <col min="8716" max="8716" width="10.7109375" customWidth="1"/>
    <col min="8717" max="8717" width="6.140625" customWidth="1"/>
    <col min="8718" max="8718" width="16.42578125" customWidth="1"/>
    <col min="8719" max="8719" width="8.140625" customWidth="1"/>
    <col min="8720" max="8720" width="10.140625" customWidth="1"/>
    <col min="8721" max="8721" width="7.85546875" customWidth="1"/>
    <col min="8722" max="8722" width="15" customWidth="1"/>
    <col min="8723" max="8723" width="16.42578125" customWidth="1"/>
    <col min="8725" max="8725" width="12" bestFit="1" customWidth="1"/>
    <col min="8727" max="8727" width="12.85546875" bestFit="1" customWidth="1"/>
    <col min="8728" max="8728" width="10" bestFit="1" customWidth="1"/>
    <col min="8961" max="8961" width="1.7109375" customWidth="1"/>
    <col min="8962" max="8962" width="2.7109375" customWidth="1"/>
    <col min="8963" max="8963" width="18.7109375" customWidth="1"/>
    <col min="8964" max="8964" width="9.7109375" customWidth="1"/>
    <col min="8965" max="8965" width="14.7109375" customWidth="1"/>
    <col min="8966" max="8966" width="3.7109375" customWidth="1"/>
    <col min="8967" max="8967" width="10.7109375" customWidth="1"/>
    <col min="8968" max="8968" width="14.7109375" customWidth="1"/>
    <col min="8969" max="8969" width="3.7109375" customWidth="1"/>
    <col min="8970" max="8970" width="12.7109375" customWidth="1"/>
    <col min="8971" max="8971" width="18.28515625" customWidth="1"/>
    <col min="8972" max="8972" width="10.7109375" customWidth="1"/>
    <col min="8973" max="8973" width="6.140625" customWidth="1"/>
    <col min="8974" max="8974" width="16.42578125" customWidth="1"/>
    <col min="8975" max="8975" width="8.140625" customWidth="1"/>
    <col min="8976" max="8976" width="10.140625" customWidth="1"/>
    <col min="8977" max="8977" width="7.85546875" customWidth="1"/>
    <col min="8978" max="8978" width="15" customWidth="1"/>
    <col min="8979" max="8979" width="16.42578125" customWidth="1"/>
    <col min="8981" max="8981" width="12" bestFit="1" customWidth="1"/>
    <col min="8983" max="8983" width="12.85546875" bestFit="1" customWidth="1"/>
    <col min="8984" max="8984" width="10" bestFit="1" customWidth="1"/>
    <col min="9217" max="9217" width="1.7109375" customWidth="1"/>
    <col min="9218" max="9218" width="2.7109375" customWidth="1"/>
    <col min="9219" max="9219" width="18.7109375" customWidth="1"/>
    <col min="9220" max="9220" width="9.7109375" customWidth="1"/>
    <col min="9221" max="9221" width="14.7109375" customWidth="1"/>
    <col min="9222" max="9222" width="3.7109375" customWidth="1"/>
    <col min="9223" max="9223" width="10.7109375" customWidth="1"/>
    <col min="9224" max="9224" width="14.7109375" customWidth="1"/>
    <col min="9225" max="9225" width="3.7109375" customWidth="1"/>
    <col min="9226" max="9226" width="12.7109375" customWidth="1"/>
    <col min="9227" max="9227" width="18.28515625" customWidth="1"/>
    <col min="9228" max="9228" width="10.7109375" customWidth="1"/>
    <col min="9229" max="9229" width="6.140625" customWidth="1"/>
    <col min="9230" max="9230" width="16.42578125" customWidth="1"/>
    <col min="9231" max="9231" width="8.140625" customWidth="1"/>
    <col min="9232" max="9232" width="10.140625" customWidth="1"/>
    <col min="9233" max="9233" width="7.85546875" customWidth="1"/>
    <col min="9234" max="9234" width="15" customWidth="1"/>
    <col min="9235" max="9235" width="16.42578125" customWidth="1"/>
    <col min="9237" max="9237" width="12" bestFit="1" customWidth="1"/>
    <col min="9239" max="9239" width="12.85546875" bestFit="1" customWidth="1"/>
    <col min="9240" max="9240" width="10" bestFit="1" customWidth="1"/>
    <col min="9473" max="9473" width="1.7109375" customWidth="1"/>
    <col min="9474" max="9474" width="2.7109375" customWidth="1"/>
    <col min="9475" max="9475" width="18.7109375" customWidth="1"/>
    <col min="9476" max="9476" width="9.7109375" customWidth="1"/>
    <col min="9477" max="9477" width="14.7109375" customWidth="1"/>
    <col min="9478" max="9478" width="3.7109375" customWidth="1"/>
    <col min="9479" max="9479" width="10.7109375" customWidth="1"/>
    <col min="9480" max="9480" width="14.7109375" customWidth="1"/>
    <col min="9481" max="9481" width="3.7109375" customWidth="1"/>
    <col min="9482" max="9482" width="12.7109375" customWidth="1"/>
    <col min="9483" max="9483" width="18.28515625" customWidth="1"/>
    <col min="9484" max="9484" width="10.7109375" customWidth="1"/>
    <col min="9485" max="9485" width="6.140625" customWidth="1"/>
    <col min="9486" max="9486" width="16.42578125" customWidth="1"/>
    <col min="9487" max="9487" width="8.140625" customWidth="1"/>
    <col min="9488" max="9488" width="10.140625" customWidth="1"/>
    <col min="9489" max="9489" width="7.85546875" customWidth="1"/>
    <col min="9490" max="9490" width="15" customWidth="1"/>
    <col min="9491" max="9491" width="16.42578125" customWidth="1"/>
    <col min="9493" max="9493" width="12" bestFit="1" customWidth="1"/>
    <col min="9495" max="9495" width="12.85546875" bestFit="1" customWidth="1"/>
    <col min="9496" max="9496" width="10" bestFit="1" customWidth="1"/>
    <col min="9729" max="9729" width="1.7109375" customWidth="1"/>
    <col min="9730" max="9730" width="2.7109375" customWidth="1"/>
    <col min="9731" max="9731" width="18.7109375" customWidth="1"/>
    <col min="9732" max="9732" width="9.7109375" customWidth="1"/>
    <col min="9733" max="9733" width="14.7109375" customWidth="1"/>
    <col min="9734" max="9734" width="3.7109375" customWidth="1"/>
    <col min="9735" max="9735" width="10.7109375" customWidth="1"/>
    <col min="9736" max="9736" width="14.7109375" customWidth="1"/>
    <col min="9737" max="9737" width="3.7109375" customWidth="1"/>
    <col min="9738" max="9738" width="12.7109375" customWidth="1"/>
    <col min="9739" max="9739" width="18.28515625" customWidth="1"/>
    <col min="9740" max="9740" width="10.7109375" customWidth="1"/>
    <col min="9741" max="9741" width="6.140625" customWidth="1"/>
    <col min="9742" max="9742" width="16.42578125" customWidth="1"/>
    <col min="9743" max="9743" width="8.140625" customWidth="1"/>
    <col min="9744" max="9744" width="10.140625" customWidth="1"/>
    <col min="9745" max="9745" width="7.85546875" customWidth="1"/>
    <col min="9746" max="9746" width="15" customWidth="1"/>
    <col min="9747" max="9747" width="16.42578125" customWidth="1"/>
    <col min="9749" max="9749" width="12" bestFit="1" customWidth="1"/>
    <col min="9751" max="9751" width="12.85546875" bestFit="1" customWidth="1"/>
    <col min="9752" max="9752" width="10" bestFit="1" customWidth="1"/>
    <col min="9985" max="9985" width="1.7109375" customWidth="1"/>
    <col min="9986" max="9986" width="2.7109375" customWidth="1"/>
    <col min="9987" max="9987" width="18.7109375" customWidth="1"/>
    <col min="9988" max="9988" width="9.7109375" customWidth="1"/>
    <col min="9989" max="9989" width="14.7109375" customWidth="1"/>
    <col min="9990" max="9990" width="3.7109375" customWidth="1"/>
    <col min="9991" max="9991" width="10.7109375" customWidth="1"/>
    <col min="9992" max="9992" width="14.7109375" customWidth="1"/>
    <col min="9993" max="9993" width="3.7109375" customWidth="1"/>
    <col min="9994" max="9994" width="12.7109375" customWidth="1"/>
    <col min="9995" max="9995" width="18.28515625" customWidth="1"/>
    <col min="9996" max="9996" width="10.7109375" customWidth="1"/>
    <col min="9997" max="9997" width="6.140625" customWidth="1"/>
    <col min="9998" max="9998" width="16.42578125" customWidth="1"/>
    <col min="9999" max="9999" width="8.140625" customWidth="1"/>
    <col min="10000" max="10000" width="10.140625" customWidth="1"/>
    <col min="10001" max="10001" width="7.85546875" customWidth="1"/>
    <col min="10002" max="10002" width="15" customWidth="1"/>
    <col min="10003" max="10003" width="16.42578125" customWidth="1"/>
    <col min="10005" max="10005" width="12" bestFit="1" customWidth="1"/>
    <col min="10007" max="10007" width="12.85546875" bestFit="1" customWidth="1"/>
    <col min="10008" max="10008" width="10" bestFit="1" customWidth="1"/>
    <col min="10241" max="10241" width="1.7109375" customWidth="1"/>
    <col min="10242" max="10242" width="2.7109375" customWidth="1"/>
    <col min="10243" max="10243" width="18.7109375" customWidth="1"/>
    <col min="10244" max="10244" width="9.7109375" customWidth="1"/>
    <col min="10245" max="10245" width="14.7109375" customWidth="1"/>
    <col min="10246" max="10246" width="3.7109375" customWidth="1"/>
    <col min="10247" max="10247" width="10.7109375" customWidth="1"/>
    <col min="10248" max="10248" width="14.7109375" customWidth="1"/>
    <col min="10249" max="10249" width="3.7109375" customWidth="1"/>
    <col min="10250" max="10250" width="12.7109375" customWidth="1"/>
    <col min="10251" max="10251" width="18.28515625" customWidth="1"/>
    <col min="10252" max="10252" width="10.7109375" customWidth="1"/>
    <col min="10253" max="10253" width="6.140625" customWidth="1"/>
    <col min="10254" max="10254" width="16.42578125" customWidth="1"/>
    <col min="10255" max="10255" width="8.140625" customWidth="1"/>
    <col min="10256" max="10256" width="10.140625" customWidth="1"/>
    <col min="10257" max="10257" width="7.85546875" customWidth="1"/>
    <col min="10258" max="10258" width="15" customWidth="1"/>
    <col min="10259" max="10259" width="16.42578125" customWidth="1"/>
    <col min="10261" max="10261" width="12" bestFit="1" customWidth="1"/>
    <col min="10263" max="10263" width="12.85546875" bestFit="1" customWidth="1"/>
    <col min="10264" max="10264" width="10" bestFit="1" customWidth="1"/>
    <col min="10497" max="10497" width="1.7109375" customWidth="1"/>
    <col min="10498" max="10498" width="2.7109375" customWidth="1"/>
    <col min="10499" max="10499" width="18.7109375" customWidth="1"/>
    <col min="10500" max="10500" width="9.7109375" customWidth="1"/>
    <col min="10501" max="10501" width="14.7109375" customWidth="1"/>
    <col min="10502" max="10502" width="3.7109375" customWidth="1"/>
    <col min="10503" max="10503" width="10.7109375" customWidth="1"/>
    <col min="10504" max="10504" width="14.7109375" customWidth="1"/>
    <col min="10505" max="10505" width="3.7109375" customWidth="1"/>
    <col min="10506" max="10506" width="12.7109375" customWidth="1"/>
    <col min="10507" max="10507" width="18.28515625" customWidth="1"/>
    <col min="10508" max="10508" width="10.7109375" customWidth="1"/>
    <col min="10509" max="10509" width="6.140625" customWidth="1"/>
    <col min="10510" max="10510" width="16.42578125" customWidth="1"/>
    <col min="10511" max="10511" width="8.140625" customWidth="1"/>
    <col min="10512" max="10512" width="10.140625" customWidth="1"/>
    <col min="10513" max="10513" width="7.85546875" customWidth="1"/>
    <col min="10514" max="10514" width="15" customWidth="1"/>
    <col min="10515" max="10515" width="16.42578125" customWidth="1"/>
    <col min="10517" max="10517" width="12" bestFit="1" customWidth="1"/>
    <col min="10519" max="10519" width="12.85546875" bestFit="1" customWidth="1"/>
    <col min="10520" max="10520" width="10" bestFit="1" customWidth="1"/>
    <col min="10753" max="10753" width="1.7109375" customWidth="1"/>
    <col min="10754" max="10754" width="2.7109375" customWidth="1"/>
    <col min="10755" max="10755" width="18.7109375" customWidth="1"/>
    <col min="10756" max="10756" width="9.7109375" customWidth="1"/>
    <col min="10757" max="10757" width="14.7109375" customWidth="1"/>
    <col min="10758" max="10758" width="3.7109375" customWidth="1"/>
    <col min="10759" max="10759" width="10.7109375" customWidth="1"/>
    <col min="10760" max="10760" width="14.7109375" customWidth="1"/>
    <col min="10761" max="10761" width="3.7109375" customWidth="1"/>
    <col min="10762" max="10762" width="12.7109375" customWidth="1"/>
    <col min="10763" max="10763" width="18.28515625" customWidth="1"/>
    <col min="10764" max="10764" width="10.7109375" customWidth="1"/>
    <col min="10765" max="10765" width="6.140625" customWidth="1"/>
    <col min="10766" max="10766" width="16.42578125" customWidth="1"/>
    <col min="10767" max="10767" width="8.140625" customWidth="1"/>
    <col min="10768" max="10768" width="10.140625" customWidth="1"/>
    <col min="10769" max="10769" width="7.85546875" customWidth="1"/>
    <col min="10770" max="10770" width="15" customWidth="1"/>
    <col min="10771" max="10771" width="16.42578125" customWidth="1"/>
    <col min="10773" max="10773" width="12" bestFit="1" customWidth="1"/>
    <col min="10775" max="10775" width="12.85546875" bestFit="1" customWidth="1"/>
    <col min="10776" max="10776" width="10" bestFit="1" customWidth="1"/>
    <col min="11009" max="11009" width="1.7109375" customWidth="1"/>
    <col min="11010" max="11010" width="2.7109375" customWidth="1"/>
    <col min="11011" max="11011" width="18.7109375" customWidth="1"/>
    <col min="11012" max="11012" width="9.7109375" customWidth="1"/>
    <col min="11013" max="11013" width="14.7109375" customWidth="1"/>
    <col min="11014" max="11014" width="3.7109375" customWidth="1"/>
    <col min="11015" max="11015" width="10.7109375" customWidth="1"/>
    <col min="11016" max="11016" width="14.7109375" customWidth="1"/>
    <col min="11017" max="11017" width="3.7109375" customWidth="1"/>
    <col min="11018" max="11018" width="12.7109375" customWidth="1"/>
    <col min="11019" max="11019" width="18.28515625" customWidth="1"/>
    <col min="11020" max="11020" width="10.7109375" customWidth="1"/>
    <col min="11021" max="11021" width="6.140625" customWidth="1"/>
    <col min="11022" max="11022" width="16.42578125" customWidth="1"/>
    <col min="11023" max="11023" width="8.140625" customWidth="1"/>
    <col min="11024" max="11024" width="10.140625" customWidth="1"/>
    <col min="11025" max="11025" width="7.85546875" customWidth="1"/>
    <col min="11026" max="11026" width="15" customWidth="1"/>
    <col min="11027" max="11027" width="16.42578125" customWidth="1"/>
    <col min="11029" max="11029" width="12" bestFit="1" customWidth="1"/>
    <col min="11031" max="11031" width="12.85546875" bestFit="1" customWidth="1"/>
    <col min="11032" max="11032" width="10" bestFit="1" customWidth="1"/>
    <col min="11265" max="11265" width="1.7109375" customWidth="1"/>
    <col min="11266" max="11266" width="2.7109375" customWidth="1"/>
    <col min="11267" max="11267" width="18.7109375" customWidth="1"/>
    <col min="11268" max="11268" width="9.7109375" customWidth="1"/>
    <col min="11269" max="11269" width="14.7109375" customWidth="1"/>
    <col min="11270" max="11270" width="3.7109375" customWidth="1"/>
    <col min="11271" max="11271" width="10.7109375" customWidth="1"/>
    <col min="11272" max="11272" width="14.7109375" customWidth="1"/>
    <col min="11273" max="11273" width="3.7109375" customWidth="1"/>
    <col min="11274" max="11274" width="12.7109375" customWidth="1"/>
    <col min="11275" max="11275" width="18.28515625" customWidth="1"/>
    <col min="11276" max="11276" width="10.7109375" customWidth="1"/>
    <col min="11277" max="11277" width="6.140625" customWidth="1"/>
    <col min="11278" max="11278" width="16.42578125" customWidth="1"/>
    <col min="11279" max="11279" width="8.140625" customWidth="1"/>
    <col min="11280" max="11280" width="10.140625" customWidth="1"/>
    <col min="11281" max="11281" width="7.85546875" customWidth="1"/>
    <col min="11282" max="11282" width="15" customWidth="1"/>
    <col min="11283" max="11283" width="16.42578125" customWidth="1"/>
    <col min="11285" max="11285" width="12" bestFit="1" customWidth="1"/>
    <col min="11287" max="11287" width="12.85546875" bestFit="1" customWidth="1"/>
    <col min="11288" max="11288" width="10" bestFit="1" customWidth="1"/>
    <col min="11521" max="11521" width="1.7109375" customWidth="1"/>
    <col min="11522" max="11522" width="2.7109375" customWidth="1"/>
    <col min="11523" max="11523" width="18.7109375" customWidth="1"/>
    <col min="11524" max="11524" width="9.7109375" customWidth="1"/>
    <col min="11525" max="11525" width="14.7109375" customWidth="1"/>
    <col min="11526" max="11526" width="3.7109375" customWidth="1"/>
    <col min="11527" max="11527" width="10.7109375" customWidth="1"/>
    <col min="11528" max="11528" width="14.7109375" customWidth="1"/>
    <col min="11529" max="11529" width="3.7109375" customWidth="1"/>
    <col min="11530" max="11530" width="12.7109375" customWidth="1"/>
    <col min="11531" max="11531" width="18.28515625" customWidth="1"/>
    <col min="11532" max="11532" width="10.7109375" customWidth="1"/>
    <col min="11533" max="11533" width="6.140625" customWidth="1"/>
    <col min="11534" max="11534" width="16.42578125" customWidth="1"/>
    <col min="11535" max="11535" width="8.140625" customWidth="1"/>
    <col min="11536" max="11536" width="10.140625" customWidth="1"/>
    <col min="11537" max="11537" width="7.85546875" customWidth="1"/>
    <col min="11538" max="11538" width="15" customWidth="1"/>
    <col min="11539" max="11539" width="16.42578125" customWidth="1"/>
    <col min="11541" max="11541" width="12" bestFit="1" customWidth="1"/>
    <col min="11543" max="11543" width="12.85546875" bestFit="1" customWidth="1"/>
    <col min="11544" max="11544" width="10" bestFit="1" customWidth="1"/>
    <col min="11777" max="11777" width="1.7109375" customWidth="1"/>
    <col min="11778" max="11778" width="2.7109375" customWidth="1"/>
    <col min="11779" max="11779" width="18.7109375" customWidth="1"/>
    <col min="11780" max="11780" width="9.7109375" customWidth="1"/>
    <col min="11781" max="11781" width="14.7109375" customWidth="1"/>
    <col min="11782" max="11782" width="3.7109375" customWidth="1"/>
    <col min="11783" max="11783" width="10.7109375" customWidth="1"/>
    <col min="11784" max="11784" width="14.7109375" customWidth="1"/>
    <col min="11785" max="11785" width="3.7109375" customWidth="1"/>
    <col min="11786" max="11786" width="12.7109375" customWidth="1"/>
    <col min="11787" max="11787" width="18.28515625" customWidth="1"/>
    <col min="11788" max="11788" width="10.7109375" customWidth="1"/>
    <col min="11789" max="11789" width="6.140625" customWidth="1"/>
    <col min="11790" max="11790" width="16.42578125" customWidth="1"/>
    <col min="11791" max="11791" width="8.140625" customWidth="1"/>
    <col min="11792" max="11792" width="10.140625" customWidth="1"/>
    <col min="11793" max="11793" width="7.85546875" customWidth="1"/>
    <col min="11794" max="11794" width="15" customWidth="1"/>
    <col min="11795" max="11795" width="16.42578125" customWidth="1"/>
    <col min="11797" max="11797" width="12" bestFit="1" customWidth="1"/>
    <col min="11799" max="11799" width="12.85546875" bestFit="1" customWidth="1"/>
    <col min="11800" max="11800" width="10" bestFit="1" customWidth="1"/>
    <col min="12033" max="12033" width="1.7109375" customWidth="1"/>
    <col min="12034" max="12034" width="2.7109375" customWidth="1"/>
    <col min="12035" max="12035" width="18.7109375" customWidth="1"/>
    <col min="12036" max="12036" width="9.7109375" customWidth="1"/>
    <col min="12037" max="12037" width="14.7109375" customWidth="1"/>
    <col min="12038" max="12038" width="3.7109375" customWidth="1"/>
    <col min="12039" max="12039" width="10.7109375" customWidth="1"/>
    <col min="12040" max="12040" width="14.7109375" customWidth="1"/>
    <col min="12041" max="12041" width="3.7109375" customWidth="1"/>
    <col min="12042" max="12042" width="12.7109375" customWidth="1"/>
    <col min="12043" max="12043" width="18.28515625" customWidth="1"/>
    <col min="12044" max="12044" width="10.7109375" customWidth="1"/>
    <col min="12045" max="12045" width="6.140625" customWidth="1"/>
    <col min="12046" max="12046" width="16.42578125" customWidth="1"/>
    <col min="12047" max="12047" width="8.140625" customWidth="1"/>
    <col min="12048" max="12048" width="10.140625" customWidth="1"/>
    <col min="12049" max="12049" width="7.85546875" customWidth="1"/>
    <col min="12050" max="12050" width="15" customWidth="1"/>
    <col min="12051" max="12051" width="16.42578125" customWidth="1"/>
    <col min="12053" max="12053" width="12" bestFit="1" customWidth="1"/>
    <col min="12055" max="12055" width="12.85546875" bestFit="1" customWidth="1"/>
    <col min="12056" max="12056" width="10" bestFit="1" customWidth="1"/>
    <col min="12289" max="12289" width="1.7109375" customWidth="1"/>
    <col min="12290" max="12290" width="2.7109375" customWidth="1"/>
    <col min="12291" max="12291" width="18.7109375" customWidth="1"/>
    <col min="12292" max="12292" width="9.7109375" customWidth="1"/>
    <col min="12293" max="12293" width="14.7109375" customWidth="1"/>
    <col min="12294" max="12294" width="3.7109375" customWidth="1"/>
    <col min="12295" max="12295" width="10.7109375" customWidth="1"/>
    <col min="12296" max="12296" width="14.7109375" customWidth="1"/>
    <col min="12297" max="12297" width="3.7109375" customWidth="1"/>
    <col min="12298" max="12298" width="12.7109375" customWidth="1"/>
    <col min="12299" max="12299" width="18.28515625" customWidth="1"/>
    <col min="12300" max="12300" width="10.7109375" customWidth="1"/>
    <col min="12301" max="12301" width="6.140625" customWidth="1"/>
    <col min="12302" max="12302" width="16.42578125" customWidth="1"/>
    <col min="12303" max="12303" width="8.140625" customWidth="1"/>
    <col min="12304" max="12304" width="10.140625" customWidth="1"/>
    <col min="12305" max="12305" width="7.85546875" customWidth="1"/>
    <col min="12306" max="12306" width="15" customWidth="1"/>
    <col min="12307" max="12307" width="16.42578125" customWidth="1"/>
    <col min="12309" max="12309" width="12" bestFit="1" customWidth="1"/>
    <col min="12311" max="12311" width="12.85546875" bestFit="1" customWidth="1"/>
    <col min="12312" max="12312" width="10" bestFit="1" customWidth="1"/>
    <col min="12545" max="12545" width="1.7109375" customWidth="1"/>
    <col min="12546" max="12546" width="2.7109375" customWidth="1"/>
    <col min="12547" max="12547" width="18.7109375" customWidth="1"/>
    <col min="12548" max="12548" width="9.7109375" customWidth="1"/>
    <col min="12549" max="12549" width="14.7109375" customWidth="1"/>
    <col min="12550" max="12550" width="3.7109375" customWidth="1"/>
    <col min="12551" max="12551" width="10.7109375" customWidth="1"/>
    <col min="12552" max="12552" width="14.7109375" customWidth="1"/>
    <col min="12553" max="12553" width="3.7109375" customWidth="1"/>
    <col min="12554" max="12554" width="12.7109375" customWidth="1"/>
    <col min="12555" max="12555" width="18.28515625" customWidth="1"/>
    <col min="12556" max="12556" width="10.7109375" customWidth="1"/>
    <col min="12557" max="12557" width="6.140625" customWidth="1"/>
    <col min="12558" max="12558" width="16.42578125" customWidth="1"/>
    <col min="12559" max="12559" width="8.140625" customWidth="1"/>
    <col min="12560" max="12560" width="10.140625" customWidth="1"/>
    <col min="12561" max="12561" width="7.85546875" customWidth="1"/>
    <col min="12562" max="12562" width="15" customWidth="1"/>
    <col min="12563" max="12563" width="16.42578125" customWidth="1"/>
    <col min="12565" max="12565" width="12" bestFit="1" customWidth="1"/>
    <col min="12567" max="12567" width="12.85546875" bestFit="1" customWidth="1"/>
    <col min="12568" max="12568" width="10" bestFit="1" customWidth="1"/>
    <col min="12801" max="12801" width="1.7109375" customWidth="1"/>
    <col min="12802" max="12802" width="2.7109375" customWidth="1"/>
    <col min="12803" max="12803" width="18.7109375" customWidth="1"/>
    <col min="12804" max="12804" width="9.7109375" customWidth="1"/>
    <col min="12805" max="12805" width="14.7109375" customWidth="1"/>
    <col min="12806" max="12806" width="3.7109375" customWidth="1"/>
    <col min="12807" max="12807" width="10.7109375" customWidth="1"/>
    <col min="12808" max="12808" width="14.7109375" customWidth="1"/>
    <col min="12809" max="12809" width="3.7109375" customWidth="1"/>
    <col min="12810" max="12810" width="12.7109375" customWidth="1"/>
    <col min="12811" max="12811" width="18.28515625" customWidth="1"/>
    <col min="12812" max="12812" width="10.7109375" customWidth="1"/>
    <col min="12813" max="12813" width="6.140625" customWidth="1"/>
    <col min="12814" max="12814" width="16.42578125" customWidth="1"/>
    <col min="12815" max="12815" width="8.140625" customWidth="1"/>
    <col min="12816" max="12816" width="10.140625" customWidth="1"/>
    <col min="12817" max="12817" width="7.85546875" customWidth="1"/>
    <col min="12818" max="12818" width="15" customWidth="1"/>
    <col min="12819" max="12819" width="16.42578125" customWidth="1"/>
    <col min="12821" max="12821" width="12" bestFit="1" customWidth="1"/>
    <col min="12823" max="12823" width="12.85546875" bestFit="1" customWidth="1"/>
    <col min="12824" max="12824" width="10" bestFit="1" customWidth="1"/>
    <col min="13057" max="13057" width="1.7109375" customWidth="1"/>
    <col min="13058" max="13058" width="2.7109375" customWidth="1"/>
    <col min="13059" max="13059" width="18.7109375" customWidth="1"/>
    <col min="13060" max="13060" width="9.7109375" customWidth="1"/>
    <col min="13061" max="13061" width="14.7109375" customWidth="1"/>
    <col min="13062" max="13062" width="3.7109375" customWidth="1"/>
    <col min="13063" max="13063" width="10.7109375" customWidth="1"/>
    <col min="13064" max="13064" width="14.7109375" customWidth="1"/>
    <col min="13065" max="13065" width="3.7109375" customWidth="1"/>
    <col min="13066" max="13066" width="12.7109375" customWidth="1"/>
    <col min="13067" max="13067" width="18.28515625" customWidth="1"/>
    <col min="13068" max="13068" width="10.7109375" customWidth="1"/>
    <col min="13069" max="13069" width="6.140625" customWidth="1"/>
    <col min="13070" max="13070" width="16.42578125" customWidth="1"/>
    <col min="13071" max="13071" width="8.140625" customWidth="1"/>
    <col min="13072" max="13072" width="10.140625" customWidth="1"/>
    <col min="13073" max="13073" width="7.85546875" customWidth="1"/>
    <col min="13074" max="13074" width="15" customWidth="1"/>
    <col min="13075" max="13075" width="16.42578125" customWidth="1"/>
    <col min="13077" max="13077" width="12" bestFit="1" customWidth="1"/>
    <col min="13079" max="13079" width="12.85546875" bestFit="1" customWidth="1"/>
    <col min="13080" max="13080" width="10" bestFit="1" customWidth="1"/>
    <col min="13313" max="13313" width="1.7109375" customWidth="1"/>
    <col min="13314" max="13314" width="2.7109375" customWidth="1"/>
    <col min="13315" max="13315" width="18.7109375" customWidth="1"/>
    <col min="13316" max="13316" width="9.7109375" customWidth="1"/>
    <col min="13317" max="13317" width="14.7109375" customWidth="1"/>
    <col min="13318" max="13318" width="3.7109375" customWidth="1"/>
    <col min="13319" max="13319" width="10.7109375" customWidth="1"/>
    <col min="13320" max="13320" width="14.7109375" customWidth="1"/>
    <col min="13321" max="13321" width="3.7109375" customWidth="1"/>
    <col min="13322" max="13322" width="12.7109375" customWidth="1"/>
    <col min="13323" max="13323" width="18.28515625" customWidth="1"/>
    <col min="13324" max="13324" width="10.7109375" customWidth="1"/>
    <col min="13325" max="13325" width="6.140625" customWidth="1"/>
    <col min="13326" max="13326" width="16.42578125" customWidth="1"/>
    <col min="13327" max="13327" width="8.140625" customWidth="1"/>
    <col min="13328" max="13328" width="10.140625" customWidth="1"/>
    <col min="13329" max="13329" width="7.85546875" customWidth="1"/>
    <col min="13330" max="13330" width="15" customWidth="1"/>
    <col min="13331" max="13331" width="16.42578125" customWidth="1"/>
    <col min="13333" max="13333" width="12" bestFit="1" customWidth="1"/>
    <col min="13335" max="13335" width="12.85546875" bestFit="1" customWidth="1"/>
    <col min="13336" max="13336" width="10" bestFit="1" customWidth="1"/>
    <col min="13569" max="13569" width="1.7109375" customWidth="1"/>
    <col min="13570" max="13570" width="2.7109375" customWidth="1"/>
    <col min="13571" max="13571" width="18.7109375" customWidth="1"/>
    <col min="13572" max="13572" width="9.7109375" customWidth="1"/>
    <col min="13573" max="13573" width="14.7109375" customWidth="1"/>
    <col min="13574" max="13574" width="3.7109375" customWidth="1"/>
    <col min="13575" max="13575" width="10.7109375" customWidth="1"/>
    <col min="13576" max="13576" width="14.7109375" customWidth="1"/>
    <col min="13577" max="13577" width="3.7109375" customWidth="1"/>
    <col min="13578" max="13578" width="12.7109375" customWidth="1"/>
    <col min="13579" max="13579" width="18.28515625" customWidth="1"/>
    <col min="13580" max="13580" width="10.7109375" customWidth="1"/>
    <col min="13581" max="13581" width="6.140625" customWidth="1"/>
    <col min="13582" max="13582" width="16.42578125" customWidth="1"/>
    <col min="13583" max="13583" width="8.140625" customWidth="1"/>
    <col min="13584" max="13584" width="10.140625" customWidth="1"/>
    <col min="13585" max="13585" width="7.85546875" customWidth="1"/>
    <col min="13586" max="13586" width="15" customWidth="1"/>
    <col min="13587" max="13587" width="16.42578125" customWidth="1"/>
    <col min="13589" max="13589" width="12" bestFit="1" customWidth="1"/>
    <col min="13591" max="13591" width="12.85546875" bestFit="1" customWidth="1"/>
    <col min="13592" max="13592" width="10" bestFit="1" customWidth="1"/>
    <col min="13825" max="13825" width="1.7109375" customWidth="1"/>
    <col min="13826" max="13826" width="2.7109375" customWidth="1"/>
    <col min="13827" max="13827" width="18.7109375" customWidth="1"/>
    <col min="13828" max="13828" width="9.7109375" customWidth="1"/>
    <col min="13829" max="13829" width="14.7109375" customWidth="1"/>
    <col min="13830" max="13830" width="3.7109375" customWidth="1"/>
    <col min="13831" max="13831" width="10.7109375" customWidth="1"/>
    <col min="13832" max="13832" width="14.7109375" customWidth="1"/>
    <col min="13833" max="13833" width="3.7109375" customWidth="1"/>
    <col min="13834" max="13834" width="12.7109375" customWidth="1"/>
    <col min="13835" max="13835" width="18.28515625" customWidth="1"/>
    <col min="13836" max="13836" width="10.7109375" customWidth="1"/>
    <col min="13837" max="13837" width="6.140625" customWidth="1"/>
    <col min="13838" max="13838" width="16.42578125" customWidth="1"/>
    <col min="13839" max="13839" width="8.140625" customWidth="1"/>
    <col min="13840" max="13840" width="10.140625" customWidth="1"/>
    <col min="13841" max="13841" width="7.85546875" customWidth="1"/>
    <col min="13842" max="13842" width="15" customWidth="1"/>
    <col min="13843" max="13843" width="16.42578125" customWidth="1"/>
    <col min="13845" max="13845" width="12" bestFit="1" customWidth="1"/>
    <col min="13847" max="13847" width="12.85546875" bestFit="1" customWidth="1"/>
    <col min="13848" max="13848" width="10" bestFit="1" customWidth="1"/>
    <col min="14081" max="14081" width="1.7109375" customWidth="1"/>
    <col min="14082" max="14082" width="2.7109375" customWidth="1"/>
    <col min="14083" max="14083" width="18.7109375" customWidth="1"/>
    <col min="14084" max="14084" width="9.7109375" customWidth="1"/>
    <col min="14085" max="14085" width="14.7109375" customWidth="1"/>
    <col min="14086" max="14086" width="3.7109375" customWidth="1"/>
    <col min="14087" max="14087" width="10.7109375" customWidth="1"/>
    <col min="14088" max="14088" width="14.7109375" customWidth="1"/>
    <col min="14089" max="14089" width="3.7109375" customWidth="1"/>
    <col min="14090" max="14090" width="12.7109375" customWidth="1"/>
    <col min="14091" max="14091" width="18.28515625" customWidth="1"/>
    <col min="14092" max="14092" width="10.7109375" customWidth="1"/>
    <col min="14093" max="14093" width="6.140625" customWidth="1"/>
    <col min="14094" max="14094" width="16.42578125" customWidth="1"/>
    <col min="14095" max="14095" width="8.140625" customWidth="1"/>
    <col min="14096" max="14096" width="10.140625" customWidth="1"/>
    <col min="14097" max="14097" width="7.85546875" customWidth="1"/>
    <col min="14098" max="14098" width="15" customWidth="1"/>
    <col min="14099" max="14099" width="16.42578125" customWidth="1"/>
    <col min="14101" max="14101" width="12" bestFit="1" customWidth="1"/>
    <col min="14103" max="14103" width="12.85546875" bestFit="1" customWidth="1"/>
    <col min="14104" max="14104" width="10" bestFit="1" customWidth="1"/>
    <col min="14337" max="14337" width="1.7109375" customWidth="1"/>
    <col min="14338" max="14338" width="2.7109375" customWidth="1"/>
    <col min="14339" max="14339" width="18.7109375" customWidth="1"/>
    <col min="14340" max="14340" width="9.7109375" customWidth="1"/>
    <col min="14341" max="14341" width="14.7109375" customWidth="1"/>
    <col min="14342" max="14342" width="3.7109375" customWidth="1"/>
    <col min="14343" max="14343" width="10.7109375" customWidth="1"/>
    <col min="14344" max="14344" width="14.7109375" customWidth="1"/>
    <col min="14345" max="14345" width="3.7109375" customWidth="1"/>
    <col min="14346" max="14346" width="12.7109375" customWidth="1"/>
    <col min="14347" max="14347" width="18.28515625" customWidth="1"/>
    <col min="14348" max="14348" width="10.7109375" customWidth="1"/>
    <col min="14349" max="14349" width="6.140625" customWidth="1"/>
    <col min="14350" max="14350" width="16.42578125" customWidth="1"/>
    <col min="14351" max="14351" width="8.140625" customWidth="1"/>
    <col min="14352" max="14352" width="10.140625" customWidth="1"/>
    <col min="14353" max="14353" width="7.85546875" customWidth="1"/>
    <col min="14354" max="14354" width="15" customWidth="1"/>
    <col min="14355" max="14355" width="16.42578125" customWidth="1"/>
    <col min="14357" max="14357" width="12" bestFit="1" customWidth="1"/>
    <col min="14359" max="14359" width="12.85546875" bestFit="1" customWidth="1"/>
    <col min="14360" max="14360" width="10" bestFit="1" customWidth="1"/>
    <col min="14593" max="14593" width="1.7109375" customWidth="1"/>
    <col min="14594" max="14594" width="2.7109375" customWidth="1"/>
    <col min="14595" max="14595" width="18.7109375" customWidth="1"/>
    <col min="14596" max="14596" width="9.7109375" customWidth="1"/>
    <col min="14597" max="14597" width="14.7109375" customWidth="1"/>
    <col min="14598" max="14598" width="3.7109375" customWidth="1"/>
    <col min="14599" max="14599" width="10.7109375" customWidth="1"/>
    <col min="14600" max="14600" width="14.7109375" customWidth="1"/>
    <col min="14601" max="14601" width="3.7109375" customWidth="1"/>
    <col min="14602" max="14602" width="12.7109375" customWidth="1"/>
    <col min="14603" max="14603" width="18.28515625" customWidth="1"/>
    <col min="14604" max="14604" width="10.7109375" customWidth="1"/>
    <col min="14605" max="14605" width="6.140625" customWidth="1"/>
    <col min="14606" max="14606" width="16.42578125" customWidth="1"/>
    <col min="14607" max="14607" width="8.140625" customWidth="1"/>
    <col min="14608" max="14608" width="10.140625" customWidth="1"/>
    <col min="14609" max="14609" width="7.85546875" customWidth="1"/>
    <col min="14610" max="14610" width="15" customWidth="1"/>
    <col min="14611" max="14611" width="16.42578125" customWidth="1"/>
    <col min="14613" max="14613" width="12" bestFit="1" customWidth="1"/>
    <col min="14615" max="14615" width="12.85546875" bestFit="1" customWidth="1"/>
    <col min="14616" max="14616" width="10" bestFit="1" customWidth="1"/>
    <col min="14849" max="14849" width="1.7109375" customWidth="1"/>
    <col min="14850" max="14850" width="2.7109375" customWidth="1"/>
    <col min="14851" max="14851" width="18.7109375" customWidth="1"/>
    <col min="14852" max="14852" width="9.7109375" customWidth="1"/>
    <col min="14853" max="14853" width="14.7109375" customWidth="1"/>
    <col min="14854" max="14854" width="3.7109375" customWidth="1"/>
    <col min="14855" max="14855" width="10.7109375" customWidth="1"/>
    <col min="14856" max="14856" width="14.7109375" customWidth="1"/>
    <col min="14857" max="14857" width="3.7109375" customWidth="1"/>
    <col min="14858" max="14858" width="12.7109375" customWidth="1"/>
    <col min="14859" max="14859" width="18.28515625" customWidth="1"/>
    <col min="14860" max="14860" width="10.7109375" customWidth="1"/>
    <col min="14861" max="14861" width="6.140625" customWidth="1"/>
    <col min="14862" max="14862" width="16.42578125" customWidth="1"/>
    <col min="14863" max="14863" width="8.140625" customWidth="1"/>
    <col min="14864" max="14864" width="10.140625" customWidth="1"/>
    <col min="14865" max="14865" width="7.85546875" customWidth="1"/>
    <col min="14866" max="14866" width="15" customWidth="1"/>
    <col min="14867" max="14867" width="16.42578125" customWidth="1"/>
    <col min="14869" max="14869" width="12" bestFit="1" customWidth="1"/>
    <col min="14871" max="14871" width="12.85546875" bestFit="1" customWidth="1"/>
    <col min="14872" max="14872" width="10" bestFit="1" customWidth="1"/>
    <col min="15105" max="15105" width="1.7109375" customWidth="1"/>
    <col min="15106" max="15106" width="2.7109375" customWidth="1"/>
    <col min="15107" max="15107" width="18.7109375" customWidth="1"/>
    <col min="15108" max="15108" width="9.7109375" customWidth="1"/>
    <col min="15109" max="15109" width="14.7109375" customWidth="1"/>
    <col min="15110" max="15110" width="3.7109375" customWidth="1"/>
    <col min="15111" max="15111" width="10.7109375" customWidth="1"/>
    <col min="15112" max="15112" width="14.7109375" customWidth="1"/>
    <col min="15113" max="15113" width="3.7109375" customWidth="1"/>
    <col min="15114" max="15114" width="12.7109375" customWidth="1"/>
    <col min="15115" max="15115" width="18.28515625" customWidth="1"/>
    <col min="15116" max="15116" width="10.7109375" customWidth="1"/>
    <col min="15117" max="15117" width="6.140625" customWidth="1"/>
    <col min="15118" max="15118" width="16.42578125" customWidth="1"/>
    <col min="15119" max="15119" width="8.140625" customWidth="1"/>
    <col min="15120" max="15120" width="10.140625" customWidth="1"/>
    <col min="15121" max="15121" width="7.85546875" customWidth="1"/>
    <col min="15122" max="15122" width="15" customWidth="1"/>
    <col min="15123" max="15123" width="16.42578125" customWidth="1"/>
    <col min="15125" max="15125" width="12" bestFit="1" customWidth="1"/>
    <col min="15127" max="15127" width="12.85546875" bestFit="1" customWidth="1"/>
    <col min="15128" max="15128" width="10" bestFit="1" customWidth="1"/>
    <col min="15361" max="15361" width="1.7109375" customWidth="1"/>
    <col min="15362" max="15362" width="2.7109375" customWidth="1"/>
    <col min="15363" max="15363" width="18.7109375" customWidth="1"/>
    <col min="15364" max="15364" width="9.7109375" customWidth="1"/>
    <col min="15365" max="15365" width="14.7109375" customWidth="1"/>
    <col min="15366" max="15366" width="3.7109375" customWidth="1"/>
    <col min="15367" max="15367" width="10.7109375" customWidth="1"/>
    <col min="15368" max="15368" width="14.7109375" customWidth="1"/>
    <col min="15369" max="15369" width="3.7109375" customWidth="1"/>
    <col min="15370" max="15370" width="12.7109375" customWidth="1"/>
    <col min="15371" max="15371" width="18.28515625" customWidth="1"/>
    <col min="15372" max="15372" width="10.7109375" customWidth="1"/>
    <col min="15373" max="15373" width="6.140625" customWidth="1"/>
    <col min="15374" max="15374" width="16.42578125" customWidth="1"/>
    <col min="15375" max="15375" width="8.140625" customWidth="1"/>
    <col min="15376" max="15376" width="10.140625" customWidth="1"/>
    <col min="15377" max="15377" width="7.85546875" customWidth="1"/>
    <col min="15378" max="15378" width="15" customWidth="1"/>
    <col min="15379" max="15379" width="16.42578125" customWidth="1"/>
    <col min="15381" max="15381" width="12" bestFit="1" customWidth="1"/>
    <col min="15383" max="15383" width="12.85546875" bestFit="1" customWidth="1"/>
    <col min="15384" max="15384" width="10" bestFit="1" customWidth="1"/>
    <col min="15617" max="15617" width="1.7109375" customWidth="1"/>
    <col min="15618" max="15618" width="2.7109375" customWidth="1"/>
    <col min="15619" max="15619" width="18.7109375" customWidth="1"/>
    <col min="15620" max="15620" width="9.7109375" customWidth="1"/>
    <col min="15621" max="15621" width="14.7109375" customWidth="1"/>
    <col min="15622" max="15622" width="3.7109375" customWidth="1"/>
    <col min="15623" max="15623" width="10.7109375" customWidth="1"/>
    <col min="15624" max="15624" width="14.7109375" customWidth="1"/>
    <col min="15625" max="15625" width="3.7109375" customWidth="1"/>
    <col min="15626" max="15626" width="12.7109375" customWidth="1"/>
    <col min="15627" max="15627" width="18.28515625" customWidth="1"/>
    <col min="15628" max="15628" width="10.7109375" customWidth="1"/>
    <col min="15629" max="15629" width="6.140625" customWidth="1"/>
    <col min="15630" max="15630" width="16.42578125" customWidth="1"/>
    <col min="15631" max="15631" width="8.140625" customWidth="1"/>
    <col min="15632" max="15632" width="10.140625" customWidth="1"/>
    <col min="15633" max="15633" width="7.85546875" customWidth="1"/>
    <col min="15634" max="15634" width="15" customWidth="1"/>
    <col min="15635" max="15635" width="16.42578125" customWidth="1"/>
    <col min="15637" max="15637" width="12" bestFit="1" customWidth="1"/>
    <col min="15639" max="15639" width="12.85546875" bestFit="1" customWidth="1"/>
    <col min="15640" max="15640" width="10" bestFit="1" customWidth="1"/>
    <col min="15873" max="15873" width="1.7109375" customWidth="1"/>
    <col min="15874" max="15874" width="2.7109375" customWidth="1"/>
    <col min="15875" max="15875" width="18.7109375" customWidth="1"/>
    <col min="15876" max="15876" width="9.7109375" customWidth="1"/>
    <col min="15877" max="15877" width="14.7109375" customWidth="1"/>
    <col min="15878" max="15878" width="3.7109375" customWidth="1"/>
    <col min="15879" max="15879" width="10.7109375" customWidth="1"/>
    <col min="15880" max="15880" width="14.7109375" customWidth="1"/>
    <col min="15881" max="15881" width="3.7109375" customWidth="1"/>
    <col min="15882" max="15882" width="12.7109375" customWidth="1"/>
    <col min="15883" max="15883" width="18.28515625" customWidth="1"/>
    <col min="15884" max="15884" width="10.7109375" customWidth="1"/>
    <col min="15885" max="15885" width="6.140625" customWidth="1"/>
    <col min="15886" max="15886" width="16.42578125" customWidth="1"/>
    <col min="15887" max="15887" width="8.140625" customWidth="1"/>
    <col min="15888" max="15888" width="10.140625" customWidth="1"/>
    <col min="15889" max="15889" width="7.85546875" customWidth="1"/>
    <col min="15890" max="15890" width="15" customWidth="1"/>
    <col min="15891" max="15891" width="16.42578125" customWidth="1"/>
    <col min="15893" max="15893" width="12" bestFit="1" customWidth="1"/>
    <col min="15895" max="15895" width="12.85546875" bestFit="1" customWidth="1"/>
    <col min="15896" max="15896" width="10" bestFit="1" customWidth="1"/>
    <col min="16129" max="16129" width="1.7109375" customWidth="1"/>
    <col min="16130" max="16130" width="2.7109375" customWidth="1"/>
    <col min="16131" max="16131" width="18.7109375" customWidth="1"/>
    <col min="16132" max="16132" width="9.7109375" customWidth="1"/>
    <col min="16133" max="16133" width="14.7109375" customWidth="1"/>
    <col min="16134" max="16134" width="3.7109375" customWidth="1"/>
    <col min="16135" max="16135" width="10.7109375" customWidth="1"/>
    <col min="16136" max="16136" width="14.7109375" customWidth="1"/>
    <col min="16137" max="16137" width="3.7109375" customWidth="1"/>
    <col min="16138" max="16138" width="12.7109375" customWidth="1"/>
    <col min="16139" max="16139" width="18.28515625" customWidth="1"/>
    <col min="16140" max="16140" width="10.7109375" customWidth="1"/>
    <col min="16141" max="16141" width="6.140625" customWidth="1"/>
    <col min="16142" max="16142" width="16.42578125" customWidth="1"/>
    <col min="16143" max="16143" width="8.140625" customWidth="1"/>
    <col min="16144" max="16144" width="10.140625" customWidth="1"/>
    <col min="16145" max="16145" width="7.85546875" customWidth="1"/>
    <col min="16146" max="16146" width="15" customWidth="1"/>
    <col min="16147" max="16147" width="16.42578125" customWidth="1"/>
    <col min="16149" max="16149" width="12" bestFit="1" customWidth="1"/>
    <col min="16151" max="16151" width="12.85546875" bestFit="1" customWidth="1"/>
    <col min="16152" max="16152" width="10" bestFit="1" customWidth="1"/>
  </cols>
  <sheetData>
    <row r="1" spans="1:19" x14ac:dyDescent="0.2">
      <c r="A1" s="985"/>
      <c r="B1" s="986"/>
      <c r="C1" s="986"/>
      <c r="D1" s="986"/>
      <c r="E1" s="986"/>
      <c r="F1" s="986"/>
      <c r="G1" s="986"/>
      <c r="H1" s="1677"/>
      <c r="I1" s="986"/>
      <c r="J1" s="986"/>
      <c r="K1" s="986"/>
      <c r="L1" s="986"/>
      <c r="M1" s="987"/>
    </row>
    <row r="2" spans="1:19" ht="23.25" x14ac:dyDescent="0.35">
      <c r="A2" s="1129" t="s">
        <v>644</v>
      </c>
      <c r="B2" s="1678"/>
      <c r="C2" s="1605"/>
      <c r="D2" s="1605"/>
      <c r="E2" s="1605"/>
      <c r="F2" s="1605"/>
      <c r="G2" s="1605"/>
      <c r="H2" s="1679"/>
      <c r="I2" s="1605"/>
      <c r="J2" s="1605"/>
      <c r="K2" s="1605"/>
      <c r="L2" s="1605"/>
      <c r="M2" s="1680"/>
    </row>
    <row r="3" spans="1:19" ht="20.25" x14ac:dyDescent="0.3">
      <c r="A3" s="1681" t="s">
        <v>645</v>
      </c>
      <c r="B3" s="1678"/>
      <c r="C3" s="1682"/>
      <c r="D3" s="1605"/>
      <c r="E3" s="1605"/>
      <c r="F3" s="1605"/>
      <c r="G3" s="1605"/>
      <c r="H3" s="1679"/>
      <c r="I3" s="1605"/>
      <c r="J3" s="1605"/>
      <c r="K3" s="1605"/>
      <c r="L3" s="1605"/>
      <c r="M3" s="1680"/>
    </row>
    <row r="4" spans="1:19" ht="20.25" x14ac:dyDescent="0.3">
      <c r="A4" s="1681" t="s">
        <v>88</v>
      </c>
      <c r="B4" s="1678"/>
      <c r="C4" s="1682"/>
      <c r="D4" s="1605"/>
      <c r="E4" s="1605"/>
      <c r="F4" s="1605"/>
      <c r="G4" s="1605"/>
      <c r="H4" s="1679"/>
      <c r="I4" s="1605"/>
      <c r="J4" s="1605"/>
      <c r="K4" s="1605"/>
      <c r="L4" s="1605"/>
      <c r="M4" s="1680"/>
    </row>
    <row r="5" spans="1:19" x14ac:dyDescent="0.2">
      <c r="A5" s="1683"/>
      <c r="B5" s="1684"/>
      <c r="C5" s="1684"/>
      <c r="D5" s="1684"/>
      <c r="E5" s="1684"/>
      <c r="F5" s="1684"/>
      <c r="G5" s="1684"/>
      <c r="H5" s="1685"/>
      <c r="I5" s="1684"/>
      <c r="J5" s="1684"/>
      <c r="K5" s="1684"/>
      <c r="L5" s="1684"/>
      <c r="M5" s="1686"/>
    </row>
    <row r="6" spans="1:19" x14ac:dyDescent="0.2">
      <c r="A6" s="1687"/>
      <c r="B6" s="1688"/>
      <c r="C6" s="1689"/>
      <c r="D6" s="1613"/>
      <c r="E6" s="1613"/>
      <c r="F6" s="1613"/>
      <c r="G6" s="1614"/>
      <c r="H6" s="1690"/>
      <c r="I6" s="1613"/>
      <c r="J6" s="1614"/>
      <c r="K6" s="1613"/>
      <c r="L6" s="1613"/>
      <c r="M6" s="1691"/>
    </row>
    <row r="7" spans="1:19" x14ac:dyDescent="0.2">
      <c r="A7" s="1692"/>
      <c r="B7" s="1693"/>
      <c r="C7" s="1694"/>
      <c r="D7" s="1695" t="s">
        <v>646</v>
      </c>
      <c r="E7" s="1696"/>
      <c r="F7" s="1697"/>
      <c r="G7" s="1698" t="s">
        <v>647</v>
      </c>
      <c r="H7" s="1699"/>
      <c r="I7" s="1695"/>
      <c r="J7" s="1698" t="s">
        <v>648</v>
      </c>
      <c r="K7" s="1405"/>
      <c r="L7" s="1695"/>
      <c r="M7" s="1700"/>
    </row>
    <row r="8" spans="1:19" x14ac:dyDescent="0.2">
      <c r="A8" s="2920" t="s">
        <v>573</v>
      </c>
      <c r="B8" s="2921"/>
      <c r="C8" s="2922"/>
      <c r="D8" s="1701" t="s">
        <v>960</v>
      </c>
      <c r="E8" s="1697"/>
      <c r="F8" s="1697"/>
      <c r="G8" s="2266">
        <v>2011</v>
      </c>
      <c r="H8" s="1702"/>
      <c r="I8" s="1703"/>
      <c r="J8" s="1704">
        <v>2012</v>
      </c>
      <c r="K8" s="1705"/>
      <c r="L8" s="1706"/>
      <c r="M8" s="1707"/>
    </row>
    <row r="9" spans="1:19" ht="12.75" customHeight="1" x14ac:dyDescent="0.2">
      <c r="A9" s="1692"/>
      <c r="B9" s="1693"/>
      <c r="C9" s="1694"/>
      <c r="D9" s="2257"/>
      <c r="E9" s="2257"/>
      <c r="F9" s="2257"/>
      <c r="G9" s="1698"/>
      <c r="H9" s="1708"/>
      <c r="I9" s="1619"/>
      <c r="J9" s="1709"/>
      <c r="K9" s="2257"/>
      <c r="L9" s="2675" t="s">
        <v>649</v>
      </c>
      <c r="M9" s="2676"/>
    </row>
    <row r="10" spans="1:19" ht="12.75" customHeight="1" x14ac:dyDescent="0.2">
      <c r="A10" s="1692"/>
      <c r="B10" s="1693"/>
      <c r="C10" s="1694"/>
      <c r="D10" s="1317" t="s">
        <v>145</v>
      </c>
      <c r="E10" s="2675" t="s">
        <v>3</v>
      </c>
      <c r="F10" s="2919"/>
      <c r="G10" s="1316" t="s">
        <v>145</v>
      </c>
      <c r="H10" s="2675" t="s">
        <v>221</v>
      </c>
      <c r="I10" s="2675"/>
      <c r="J10" s="1316" t="s">
        <v>268</v>
      </c>
      <c r="K10" s="1317" t="s">
        <v>99</v>
      </c>
      <c r="L10" s="2675" t="s">
        <v>280</v>
      </c>
      <c r="M10" s="2676"/>
    </row>
    <row r="11" spans="1:19" x14ac:dyDescent="0.2">
      <c r="A11" s="1710"/>
      <c r="B11" s="1627"/>
      <c r="C11" s="1711"/>
      <c r="D11" s="1712"/>
      <c r="E11" s="1713"/>
      <c r="F11" s="1627"/>
      <c r="G11" s="1629"/>
      <c r="H11" s="1714"/>
      <c r="I11" s="1627"/>
      <c r="J11" s="1629"/>
      <c r="K11" s="1627"/>
      <c r="L11" s="1627"/>
      <c r="M11" s="1628"/>
    </row>
    <row r="12" spans="1:19" x14ac:dyDescent="0.2">
      <c r="A12" s="951"/>
      <c r="B12" s="98"/>
      <c r="C12" s="99"/>
      <c r="D12" s="98"/>
      <c r="E12" s="98"/>
      <c r="F12" s="98"/>
      <c r="G12" s="1653"/>
      <c r="H12" s="1658"/>
      <c r="I12" s="98"/>
      <c r="J12" s="1632"/>
      <c r="K12" s="1652"/>
      <c r="L12" s="98"/>
      <c r="M12" s="99"/>
      <c r="N12" s="1715"/>
    </row>
    <row r="13" spans="1:19" x14ac:dyDescent="0.2">
      <c r="A13" s="1716"/>
      <c r="B13" s="1634" t="s">
        <v>575</v>
      </c>
      <c r="C13" s="1635"/>
      <c r="D13" s="2383">
        <f>SUM(D14:D19)</f>
        <v>477</v>
      </c>
      <c r="E13" s="2384">
        <f>SUM(E14:E19)</f>
        <v>1400415102.5700002</v>
      </c>
      <c r="F13" s="1444"/>
      <c r="G13" s="2383">
        <v>1705</v>
      </c>
      <c r="H13" s="2385">
        <v>1856410.6428</v>
      </c>
      <c r="I13" s="425"/>
      <c r="J13" s="1717">
        <v>34928.415291519363</v>
      </c>
      <c r="K13" s="1655">
        <v>217645116.90694278</v>
      </c>
      <c r="L13" s="1655">
        <v>504</v>
      </c>
      <c r="M13" s="1718"/>
      <c r="Q13" s="412"/>
      <c r="R13" s="412"/>
      <c r="S13" s="831"/>
    </row>
    <row r="14" spans="1:19" x14ac:dyDescent="0.2">
      <c r="A14" s="907"/>
      <c r="B14" s="908"/>
      <c r="C14" s="909" t="s">
        <v>576</v>
      </c>
      <c r="D14" s="2351">
        <v>141</v>
      </c>
      <c r="E14" s="2349">
        <v>422652614.87</v>
      </c>
      <c r="F14" s="1719"/>
      <c r="G14" s="2351">
        <v>617</v>
      </c>
      <c r="H14" s="2386">
        <v>529012.40870000003</v>
      </c>
      <c r="I14" s="1583"/>
      <c r="J14" s="1140">
        <v>7532.0515638938377</v>
      </c>
      <c r="K14" s="1138">
        <v>41402802.025533751</v>
      </c>
      <c r="L14" s="1138">
        <v>447</v>
      </c>
      <c r="M14" s="1720"/>
      <c r="Q14" s="412"/>
      <c r="R14" s="412"/>
      <c r="S14" s="831"/>
    </row>
    <row r="15" spans="1:19" x14ac:dyDescent="0.2">
      <c r="A15" s="907"/>
      <c r="B15" s="908"/>
      <c r="C15" s="909" t="s">
        <v>577</v>
      </c>
      <c r="D15" s="2351">
        <v>16</v>
      </c>
      <c r="E15" s="2349">
        <v>118453837</v>
      </c>
      <c r="F15" s="1719"/>
      <c r="G15" s="2351">
        <v>80</v>
      </c>
      <c r="H15" s="2386">
        <v>146046.37050000002</v>
      </c>
      <c r="I15" s="1583"/>
      <c r="J15" s="1140">
        <v>3115</v>
      </c>
      <c r="K15" s="1138">
        <v>19906383.464463633</v>
      </c>
      <c r="L15" s="1138">
        <v>518</v>
      </c>
      <c r="M15" s="1720"/>
      <c r="R15" s="412"/>
      <c r="S15" s="831"/>
    </row>
    <row r="16" spans="1:19" x14ac:dyDescent="0.2">
      <c r="A16" s="907"/>
      <c r="B16" s="908"/>
      <c r="C16" s="909" t="s">
        <v>578</v>
      </c>
      <c r="D16" s="2351">
        <v>227</v>
      </c>
      <c r="E16" s="2349">
        <v>737439681.99000001</v>
      </c>
      <c r="F16" s="1719"/>
      <c r="G16" s="2351">
        <v>752</v>
      </c>
      <c r="H16" s="2386">
        <v>811368.72499999998</v>
      </c>
      <c r="I16" s="1583"/>
      <c r="J16" s="1140">
        <v>16134.25797322815</v>
      </c>
      <c r="K16" s="1138">
        <v>108344423.97722575</v>
      </c>
      <c r="L16" s="1138">
        <v>543</v>
      </c>
      <c r="M16" s="1720"/>
      <c r="Q16" s="412"/>
      <c r="R16" s="412"/>
      <c r="S16" s="831"/>
    </row>
    <row r="17" spans="1:28" x14ac:dyDescent="0.2">
      <c r="A17" s="907"/>
      <c r="B17" s="908"/>
      <c r="C17" s="909" t="s">
        <v>579</v>
      </c>
      <c r="D17" s="2351">
        <v>29</v>
      </c>
      <c r="E17" s="2349">
        <v>57163363.549999997</v>
      </c>
      <c r="F17" s="1719"/>
      <c r="G17" s="2351">
        <v>91</v>
      </c>
      <c r="H17" s="2386">
        <v>197973.96890000001</v>
      </c>
      <c r="I17" s="1583"/>
      <c r="J17" s="1140">
        <v>4678.3053093859044</v>
      </c>
      <c r="K17" s="1138">
        <v>31691521.080694549</v>
      </c>
      <c r="L17" s="1138">
        <v>546</v>
      </c>
      <c r="M17" s="1720"/>
      <c r="Q17" s="412"/>
      <c r="R17" s="412"/>
      <c r="S17" s="831"/>
    </row>
    <row r="18" spans="1:28" x14ac:dyDescent="0.2">
      <c r="A18" s="907"/>
      <c r="B18" s="908"/>
      <c r="C18" s="909" t="s">
        <v>580</v>
      </c>
      <c r="D18" s="2351">
        <v>50</v>
      </c>
      <c r="E18" s="2349">
        <v>48623152.280000001</v>
      </c>
      <c r="F18" s="1719"/>
      <c r="G18" s="2351">
        <v>107</v>
      </c>
      <c r="H18" s="2386">
        <v>84382.347399999999</v>
      </c>
      <c r="I18" s="1583"/>
      <c r="J18" s="1140">
        <v>1741.624552383518</v>
      </c>
      <c r="K18" s="1138">
        <v>7888787.6908824956</v>
      </c>
      <c r="L18" s="1138">
        <v>364</v>
      </c>
      <c r="M18" s="1720"/>
      <c r="Q18" s="412"/>
      <c r="R18" s="412"/>
      <c r="S18" s="831"/>
    </row>
    <row r="19" spans="1:28" x14ac:dyDescent="0.2">
      <c r="A19" s="907"/>
      <c r="B19" s="908"/>
      <c r="C19" s="909" t="s">
        <v>581</v>
      </c>
      <c r="D19" s="2351">
        <v>14</v>
      </c>
      <c r="E19" s="2349">
        <v>16082452.880000001</v>
      </c>
      <c r="F19" s="1719"/>
      <c r="G19" s="2351">
        <v>58</v>
      </c>
      <c r="H19" s="2386">
        <v>87627.8223</v>
      </c>
      <c r="I19" s="1583"/>
      <c r="J19" s="1140">
        <v>1726.6363892821107</v>
      </c>
      <c r="K19" s="1138">
        <v>8411198.6681426186</v>
      </c>
      <c r="L19" s="1138">
        <v>390</v>
      </c>
      <c r="M19" s="1720"/>
      <c r="Q19" s="412"/>
      <c r="R19" s="412"/>
      <c r="S19" s="831"/>
    </row>
    <row r="20" spans="1:28" x14ac:dyDescent="0.2">
      <c r="A20" s="1716"/>
      <c r="B20" s="1634" t="s">
        <v>582</v>
      </c>
      <c r="C20" s="1635"/>
      <c r="D20" s="2383">
        <f>SUM(D21:D28)</f>
        <v>1463</v>
      </c>
      <c r="E20" s="2385">
        <f>SUM(E21:E28)</f>
        <v>14442091002.290001</v>
      </c>
      <c r="F20" s="505"/>
      <c r="G20" s="2383">
        <v>7370</v>
      </c>
      <c r="H20" s="2385">
        <v>6968035.6103000008</v>
      </c>
      <c r="I20" s="425"/>
      <c r="J20" s="1717">
        <v>195012.98853415609</v>
      </c>
      <c r="K20" s="1658">
        <v>1267454220.7306483</v>
      </c>
      <c r="L20" s="1658">
        <v>528</v>
      </c>
      <c r="M20" s="1721"/>
      <c r="Q20" s="412"/>
      <c r="R20" s="412"/>
      <c r="S20" s="831"/>
    </row>
    <row r="21" spans="1:28" x14ac:dyDescent="0.2">
      <c r="A21" s="1244"/>
      <c r="B21" s="908"/>
      <c r="C21" s="909" t="s">
        <v>583</v>
      </c>
      <c r="D21" s="2351">
        <v>13</v>
      </c>
      <c r="E21" s="2349">
        <v>38743067.590000004</v>
      </c>
      <c r="F21" s="1719"/>
      <c r="G21" s="2351">
        <v>79</v>
      </c>
      <c r="H21" s="2349">
        <v>142800.89560000002</v>
      </c>
      <c r="I21" s="1583"/>
      <c r="J21" s="1140">
        <v>1593.7413431163002</v>
      </c>
      <c r="K21" s="1138">
        <v>10608329.203399818</v>
      </c>
      <c r="L21" s="1138">
        <v>536</v>
      </c>
      <c r="M21" s="1720"/>
      <c r="Q21" s="412"/>
      <c r="R21" s="412"/>
      <c r="S21" s="831"/>
    </row>
    <row r="22" spans="1:28" x14ac:dyDescent="0.2">
      <c r="A22" s="1244"/>
      <c r="B22" s="908"/>
      <c r="C22" s="909" t="s">
        <v>585</v>
      </c>
      <c r="D22" s="2351">
        <v>20</v>
      </c>
      <c r="E22" s="2349">
        <v>121865376.2</v>
      </c>
      <c r="F22" s="1719"/>
      <c r="G22" s="2351">
        <v>203</v>
      </c>
      <c r="H22" s="2349">
        <v>94118.772099999987</v>
      </c>
      <c r="I22" s="1583"/>
      <c r="J22" s="1140">
        <v>416.67093421912045</v>
      </c>
      <c r="K22" s="1138">
        <v>2509240.1912275809</v>
      </c>
      <c r="L22" s="1138">
        <v>506</v>
      </c>
      <c r="M22" s="1720"/>
      <c r="Q22" s="412"/>
      <c r="R22" s="412"/>
      <c r="S22" s="831"/>
      <c r="AA22" t="s">
        <v>86</v>
      </c>
      <c r="AB22" t="s">
        <v>86</v>
      </c>
    </row>
    <row r="23" spans="1:28" x14ac:dyDescent="0.2">
      <c r="A23" s="1244"/>
      <c r="B23" s="908"/>
      <c r="C23" s="909" t="s">
        <v>586</v>
      </c>
      <c r="D23" s="2351">
        <v>81</v>
      </c>
      <c r="E23" s="2349">
        <v>104204044.45</v>
      </c>
      <c r="F23" s="1719"/>
      <c r="G23" s="2351">
        <v>420</v>
      </c>
      <c r="H23" s="2349">
        <v>681549.72900000005</v>
      </c>
      <c r="I23" s="1583"/>
      <c r="J23" s="1140">
        <v>16494.973098535349</v>
      </c>
      <c r="K23" s="1138">
        <v>143556357.09176594</v>
      </c>
      <c r="L23" s="1138">
        <v>700</v>
      </c>
      <c r="M23" s="1720"/>
      <c r="Q23" s="412"/>
      <c r="R23" s="412"/>
      <c r="S23" s="831"/>
      <c r="AA23" t="s">
        <v>86</v>
      </c>
      <c r="AB23" t="s">
        <v>86</v>
      </c>
    </row>
    <row r="24" spans="1:28" x14ac:dyDescent="0.2">
      <c r="A24" s="1244"/>
      <c r="B24" s="908"/>
      <c r="C24" s="909" t="s">
        <v>587</v>
      </c>
      <c r="D24" s="2351">
        <v>243</v>
      </c>
      <c r="E24" s="2349">
        <v>565606234.54999995</v>
      </c>
      <c r="F24" s="1719"/>
      <c r="G24" s="2351">
        <v>1327</v>
      </c>
      <c r="H24" s="2349">
        <v>1087234.0915000001</v>
      </c>
      <c r="I24" s="1583"/>
      <c r="J24" s="1140">
        <v>17746.984322939566</v>
      </c>
      <c r="K24" s="1138">
        <v>101651513.21940205</v>
      </c>
      <c r="L24" s="1138">
        <v>481</v>
      </c>
      <c r="M24" s="1720"/>
      <c r="Q24" s="412"/>
      <c r="R24" s="412"/>
      <c r="S24" s="831"/>
    </row>
    <row r="25" spans="1:28" x14ac:dyDescent="0.2">
      <c r="A25" s="1244"/>
      <c r="B25" s="908"/>
      <c r="C25" s="909" t="s">
        <v>588</v>
      </c>
      <c r="D25" s="2351">
        <v>577</v>
      </c>
      <c r="E25" s="2349">
        <v>4234245071.9000001</v>
      </c>
      <c r="F25" s="1719"/>
      <c r="G25" s="2351">
        <v>3256</v>
      </c>
      <c r="H25" s="2349">
        <v>2034912.7622999998</v>
      </c>
      <c r="I25" s="1583"/>
      <c r="J25" s="1140">
        <v>46287.444500639176</v>
      </c>
      <c r="K25" s="1138">
        <v>318855259.42888206</v>
      </c>
      <c r="L25" s="1138">
        <v>560</v>
      </c>
      <c r="M25" s="1720"/>
      <c r="Q25" s="412"/>
      <c r="R25" s="412"/>
      <c r="S25" s="831"/>
    </row>
    <row r="26" spans="1:28" x14ac:dyDescent="0.2">
      <c r="A26" s="1244"/>
      <c r="B26" s="908"/>
      <c r="C26" s="909" t="s">
        <v>589</v>
      </c>
      <c r="D26" s="2351">
        <v>401</v>
      </c>
      <c r="E26" s="2349">
        <v>5151155407.8000002</v>
      </c>
      <c r="F26" s="1719"/>
      <c r="G26" s="2387">
        <v>1442</v>
      </c>
      <c r="H26" s="2349">
        <v>1785011.1950000001</v>
      </c>
      <c r="I26" s="1583"/>
      <c r="J26" s="1140">
        <v>78814.756063313107</v>
      </c>
      <c r="K26" s="1138">
        <v>497653601.26097548</v>
      </c>
      <c r="L26" s="1138">
        <v>508</v>
      </c>
      <c r="M26" s="1720"/>
      <c r="Q26" s="412"/>
      <c r="R26" s="412"/>
      <c r="S26" s="831"/>
    </row>
    <row r="27" spans="1:28" x14ac:dyDescent="0.2">
      <c r="A27" s="1244"/>
      <c r="B27" s="908"/>
      <c r="C27" s="909" t="s">
        <v>590</v>
      </c>
      <c r="D27" s="2351">
        <v>67</v>
      </c>
      <c r="E27" s="2349">
        <v>3013808154.4000001</v>
      </c>
      <c r="F27" s="1719"/>
      <c r="G27" s="2351">
        <v>515</v>
      </c>
      <c r="H27" s="2349">
        <v>895751.07239999995</v>
      </c>
      <c r="I27" s="1583"/>
      <c r="J27" s="1140">
        <v>19019.97897568575</v>
      </c>
      <c r="K27" s="1138">
        <v>97937571.235348836</v>
      </c>
      <c r="L27" s="1138">
        <v>425</v>
      </c>
      <c r="M27" s="1720"/>
      <c r="Q27" s="412"/>
      <c r="R27" s="412"/>
      <c r="S27" s="831"/>
    </row>
    <row r="28" spans="1:28" x14ac:dyDescent="0.2">
      <c r="A28" s="1244"/>
      <c r="B28" s="908"/>
      <c r="C28" s="909" t="s">
        <v>591</v>
      </c>
      <c r="D28" s="2351">
        <v>61</v>
      </c>
      <c r="E28" s="2349">
        <v>1212463645.4000001</v>
      </c>
      <c r="F28" s="1719"/>
      <c r="G28" s="2351">
        <v>128</v>
      </c>
      <c r="H28" s="2349">
        <v>246656.09240000002</v>
      </c>
      <c r="I28" s="1583"/>
      <c r="J28" s="1140">
        <v>14638.439295707711</v>
      </c>
      <c r="K28" s="1138">
        <v>94682349.089552402</v>
      </c>
      <c r="L28" s="1138">
        <v>521</v>
      </c>
      <c r="M28" s="1720"/>
      <c r="Q28" s="412"/>
      <c r="R28" s="412"/>
      <c r="S28" s="831"/>
    </row>
    <row r="29" spans="1:28" x14ac:dyDescent="0.2">
      <c r="A29" s="1716"/>
      <c r="B29" s="1634" t="s">
        <v>592</v>
      </c>
      <c r="C29" s="1635"/>
      <c r="D29" s="2383">
        <f>SUM(D30:D39)</f>
        <v>424</v>
      </c>
      <c r="E29" s="2385">
        <f>SUM(E30:E39)</f>
        <v>4549495020.4299994</v>
      </c>
      <c r="F29" s="505"/>
      <c r="G29" s="2383">
        <v>2781</v>
      </c>
      <c r="H29" s="2385">
        <v>6273503.9817000013</v>
      </c>
      <c r="I29" s="425"/>
      <c r="J29" s="1717">
        <v>193490.1911630531</v>
      </c>
      <c r="K29" s="1658">
        <v>1093261595.6386921</v>
      </c>
      <c r="L29" s="1658">
        <v>461</v>
      </c>
      <c r="M29" s="1721"/>
      <c r="Q29" s="412"/>
      <c r="R29" s="412"/>
      <c r="S29" s="831"/>
    </row>
    <row r="30" spans="1:28" x14ac:dyDescent="0.2">
      <c r="A30" s="1244"/>
      <c r="B30" s="908"/>
      <c r="C30" s="909" t="s">
        <v>593</v>
      </c>
      <c r="D30" s="2351">
        <v>31</v>
      </c>
      <c r="E30" s="2349">
        <v>242576805.88</v>
      </c>
      <c r="F30" s="1719"/>
      <c r="G30" s="2351">
        <v>190</v>
      </c>
      <c r="H30" s="2349">
        <v>447875.53619999997</v>
      </c>
      <c r="I30" s="1583"/>
      <c r="J30" s="1140">
        <v>18564.338817402971</v>
      </c>
      <c r="K30" s="1138">
        <v>87746889.447911993</v>
      </c>
      <c r="L30" s="1138">
        <v>390</v>
      </c>
      <c r="M30" s="1720"/>
      <c r="Q30" s="412"/>
      <c r="R30" s="412"/>
      <c r="S30" s="831"/>
    </row>
    <row r="31" spans="1:28" x14ac:dyDescent="0.2">
      <c r="A31" s="1244"/>
      <c r="B31" s="908"/>
      <c r="C31" s="909" t="s">
        <v>594</v>
      </c>
      <c r="D31" s="2351">
        <v>17</v>
      </c>
      <c r="E31" s="2349">
        <v>23412629.949999999</v>
      </c>
      <c r="F31" s="1719"/>
      <c r="G31" s="2351">
        <v>107</v>
      </c>
      <c r="H31" s="2349">
        <v>279110.84140000003</v>
      </c>
      <c r="I31" s="1583"/>
      <c r="J31" s="1140">
        <v>3787.0092102888889</v>
      </c>
      <c r="K31" s="1138">
        <v>15709888.083847849</v>
      </c>
      <c r="L31" s="1138">
        <v>329</v>
      </c>
      <c r="M31" s="1720"/>
      <c r="Q31" s="412"/>
      <c r="R31" s="412"/>
      <c r="S31" s="831"/>
    </row>
    <row r="32" spans="1:28" x14ac:dyDescent="0.2">
      <c r="A32" s="1244"/>
      <c r="B32" s="908"/>
      <c r="C32" s="909" t="s">
        <v>595</v>
      </c>
      <c r="D32" s="2351">
        <v>96</v>
      </c>
      <c r="E32" s="2349">
        <v>414104684.83999997</v>
      </c>
      <c r="F32" s="1719"/>
      <c r="G32" s="2351">
        <v>696</v>
      </c>
      <c r="H32" s="2349">
        <v>1421518.0061999999</v>
      </c>
      <c r="I32" s="1583"/>
      <c r="J32" s="1140">
        <v>52823.282823726149</v>
      </c>
      <c r="K32" s="1138">
        <v>390754068.31937414</v>
      </c>
      <c r="L32" s="1138">
        <v>605</v>
      </c>
      <c r="M32" s="1720"/>
      <c r="Q32" s="412"/>
      <c r="R32" s="412"/>
      <c r="S32" s="831"/>
    </row>
    <row r="33" spans="1:20" x14ac:dyDescent="0.2">
      <c r="A33" s="1244"/>
      <c r="B33" s="908"/>
      <c r="C33" s="909" t="s">
        <v>596</v>
      </c>
      <c r="D33" s="2351">
        <v>71</v>
      </c>
      <c r="E33" s="2349">
        <v>2217225786.6999998</v>
      </c>
      <c r="F33" s="1719"/>
      <c r="G33" s="2351">
        <v>458</v>
      </c>
      <c r="H33" s="2349">
        <v>869787.27320000005</v>
      </c>
      <c r="I33" s="1583"/>
      <c r="J33" s="1140">
        <v>28276.668507114846</v>
      </c>
      <c r="K33" s="1138">
        <v>172517176.08190715</v>
      </c>
      <c r="L33" s="1138">
        <v>493</v>
      </c>
      <c r="M33" s="1720"/>
      <c r="Q33" s="412"/>
      <c r="R33" s="412"/>
      <c r="S33" s="831"/>
    </row>
    <row r="34" spans="1:20" x14ac:dyDescent="0.2">
      <c r="A34" s="1244"/>
      <c r="B34" s="908"/>
      <c r="C34" s="909" t="s">
        <v>597</v>
      </c>
      <c r="D34" s="2351">
        <v>29</v>
      </c>
      <c r="E34" s="2349">
        <v>103103237.34999999</v>
      </c>
      <c r="F34" s="1719"/>
      <c r="G34" s="2351">
        <v>225</v>
      </c>
      <c r="H34" s="2349">
        <v>499803.13459999999</v>
      </c>
      <c r="I34" s="1583"/>
      <c r="J34" s="1140">
        <v>7808.8329758331574</v>
      </c>
      <c r="K34" s="1138">
        <v>35959089.938517466</v>
      </c>
      <c r="L34" s="1138">
        <v>377</v>
      </c>
      <c r="M34" s="1720"/>
      <c r="Q34" s="412"/>
      <c r="R34" s="412"/>
      <c r="S34" s="831"/>
    </row>
    <row r="35" spans="1:20" x14ac:dyDescent="0.2">
      <c r="A35" s="1244"/>
      <c r="B35" s="908"/>
      <c r="C35" s="909" t="s">
        <v>598</v>
      </c>
      <c r="D35" s="2351">
        <v>30</v>
      </c>
      <c r="E35" s="2349">
        <v>90059972.709999993</v>
      </c>
      <c r="F35" s="1719"/>
      <c r="G35" s="2351">
        <v>174</v>
      </c>
      <c r="H35" s="2349">
        <v>470593.86049999995</v>
      </c>
      <c r="I35" s="1583"/>
      <c r="J35" s="1140">
        <v>5381.7497642786157</v>
      </c>
      <c r="K35" s="1138">
        <v>28948765.911884226</v>
      </c>
      <c r="L35" s="1138">
        <v>431</v>
      </c>
      <c r="M35" s="1720"/>
      <c r="Q35" s="412"/>
      <c r="R35" s="412"/>
      <c r="S35" s="831"/>
    </row>
    <row r="36" spans="1:20" x14ac:dyDescent="0.2">
      <c r="A36" s="1244"/>
      <c r="B36" s="908"/>
      <c r="C36" s="909" t="s">
        <v>599</v>
      </c>
      <c r="D36" s="2351">
        <v>13</v>
      </c>
      <c r="E36" s="2349">
        <v>22007349.329999998</v>
      </c>
      <c r="F36" s="1719"/>
      <c r="G36" s="2351">
        <v>96</v>
      </c>
      <c r="H36" s="2349">
        <v>327792.96490000002</v>
      </c>
      <c r="I36" s="1583"/>
      <c r="J36" s="1140">
        <v>5901.3394184607323</v>
      </c>
      <c r="K36" s="1138">
        <v>35680095.625121325</v>
      </c>
      <c r="L36" s="1138">
        <v>504</v>
      </c>
      <c r="M36" s="1720"/>
      <c r="Q36" s="412"/>
      <c r="R36" s="412"/>
      <c r="S36" s="831"/>
    </row>
    <row r="37" spans="1:20" x14ac:dyDescent="0.2">
      <c r="A37" s="1244"/>
      <c r="B37" s="908"/>
      <c r="C37" s="909" t="s">
        <v>600</v>
      </c>
      <c r="D37" s="2351">
        <v>59</v>
      </c>
      <c r="E37" s="2349">
        <v>426847283.75</v>
      </c>
      <c r="F37" s="1719"/>
      <c r="G37" s="2351">
        <v>414</v>
      </c>
      <c r="H37" s="2349">
        <v>908732.97199999983</v>
      </c>
      <c r="I37" s="1583"/>
      <c r="J37" s="1140">
        <v>36582.109287041298</v>
      </c>
      <c r="K37" s="1138">
        <v>168234788.696257</v>
      </c>
      <c r="L37" s="1138">
        <v>373</v>
      </c>
      <c r="M37" s="1720"/>
      <c r="Q37" s="412"/>
      <c r="R37" s="412"/>
      <c r="S37" s="831"/>
    </row>
    <row r="38" spans="1:20" x14ac:dyDescent="0.2">
      <c r="A38" s="1244"/>
      <c r="B38" s="908"/>
      <c r="C38" s="909" t="s">
        <v>601</v>
      </c>
      <c r="D38" s="2351">
        <v>21</v>
      </c>
      <c r="E38" s="2349">
        <v>169320011.31</v>
      </c>
      <c r="F38" s="1719"/>
      <c r="G38" s="2351">
        <v>160</v>
      </c>
      <c r="H38" s="2349">
        <v>490066.70990000002</v>
      </c>
      <c r="I38" s="1583"/>
      <c r="J38" s="1140">
        <v>16115.272966633034</v>
      </c>
      <c r="K38" s="1138">
        <v>70274196.276755929</v>
      </c>
      <c r="L38" s="1138">
        <v>353</v>
      </c>
      <c r="M38" s="1720"/>
      <c r="Q38" s="412"/>
      <c r="R38" s="412"/>
      <c r="S38" s="831"/>
    </row>
    <row r="39" spans="1:20" x14ac:dyDescent="0.2">
      <c r="A39" s="1244"/>
      <c r="B39" s="908"/>
      <c r="C39" s="909" t="s">
        <v>602</v>
      </c>
      <c r="D39" s="2351">
        <v>57</v>
      </c>
      <c r="E39" s="2349">
        <v>840837258.61000001</v>
      </c>
      <c r="F39" s="1719"/>
      <c r="G39" s="2351">
        <v>261</v>
      </c>
      <c r="H39" s="2349">
        <v>558221.68280000007</v>
      </c>
      <c r="I39" s="1583"/>
      <c r="J39" s="1140">
        <v>18249.587392273421</v>
      </c>
      <c r="K39" s="1138">
        <v>87436637.287397012</v>
      </c>
      <c r="L39" s="1138">
        <v>394</v>
      </c>
      <c r="M39" s="1720"/>
      <c r="Q39" s="412"/>
      <c r="R39" s="412"/>
      <c r="S39" s="831"/>
    </row>
    <row r="40" spans="1:20" x14ac:dyDescent="0.2">
      <c r="A40" s="1716"/>
      <c r="B40" s="1634" t="s">
        <v>603</v>
      </c>
      <c r="C40" s="1635"/>
      <c r="D40" s="2383">
        <f>SUM(D41:D46)</f>
        <v>1345</v>
      </c>
      <c r="E40" s="2385">
        <f>SUM(E41:E46)</f>
        <v>23092782245.73</v>
      </c>
      <c r="F40" s="505"/>
      <c r="G40" s="2383">
        <v>4818</v>
      </c>
      <c r="H40" s="2385">
        <v>6773305.1163000008</v>
      </c>
      <c r="I40" s="425"/>
      <c r="J40" s="1717">
        <v>217936.88439232169</v>
      </c>
      <c r="K40" s="1658">
        <v>1689134247.3154311</v>
      </c>
      <c r="L40" s="1658">
        <v>633</v>
      </c>
      <c r="M40" s="1721"/>
      <c r="Q40" s="412"/>
      <c r="R40" s="412"/>
      <c r="S40" s="831"/>
    </row>
    <row r="41" spans="1:20" x14ac:dyDescent="0.2">
      <c r="A41" s="1244"/>
      <c r="B41" s="908"/>
      <c r="C41" s="909" t="s">
        <v>604</v>
      </c>
      <c r="D41" s="2351">
        <v>320</v>
      </c>
      <c r="E41" s="2349">
        <v>9185283748.1000004</v>
      </c>
      <c r="F41" s="1719"/>
      <c r="G41" s="2351">
        <v>1390</v>
      </c>
      <c r="H41" s="2349">
        <v>1379326.8325</v>
      </c>
      <c r="I41" s="1583"/>
      <c r="J41" s="1140">
        <v>40375.113762570749</v>
      </c>
      <c r="K41" s="1138">
        <v>307219388.15691245</v>
      </c>
      <c r="L41" s="1138">
        <v>626</v>
      </c>
      <c r="M41" s="1720"/>
      <c r="Q41" s="412"/>
      <c r="R41" s="412"/>
      <c r="S41" s="831"/>
    </row>
    <row r="42" spans="1:20" x14ac:dyDescent="0.2">
      <c r="A42" s="1244"/>
      <c r="B42" s="908"/>
      <c r="C42" s="909" t="s">
        <v>605</v>
      </c>
      <c r="D42" s="2351">
        <v>119</v>
      </c>
      <c r="E42" s="2349">
        <v>1495366852.8</v>
      </c>
      <c r="F42" s="1719"/>
      <c r="G42" s="2351">
        <v>370</v>
      </c>
      <c r="H42" s="2349">
        <v>869787.27320000005</v>
      </c>
      <c r="I42" s="1583"/>
      <c r="J42" s="1140">
        <v>31380.217479979565</v>
      </c>
      <c r="K42" s="1138">
        <v>295230773.86482346</v>
      </c>
      <c r="L42" s="1138">
        <v>774</v>
      </c>
      <c r="M42" s="1720"/>
      <c r="Q42" s="412"/>
      <c r="R42" s="412"/>
      <c r="S42" s="831"/>
    </row>
    <row r="43" spans="1:20" x14ac:dyDescent="0.2">
      <c r="A43" s="1244"/>
      <c r="B43" s="908"/>
      <c r="C43" s="909" t="s">
        <v>606</v>
      </c>
      <c r="D43" s="2351">
        <v>358</v>
      </c>
      <c r="E43" s="2349">
        <v>7596336177.3000002</v>
      </c>
      <c r="F43" s="1719"/>
      <c r="G43" s="2351">
        <v>845</v>
      </c>
      <c r="H43" s="2349">
        <v>1333890.1839000001</v>
      </c>
      <c r="I43" s="1583"/>
      <c r="J43" s="1140">
        <v>45479.082904036615</v>
      </c>
      <c r="K43" s="1138">
        <v>388506451.17472959</v>
      </c>
      <c r="L43" s="1138">
        <v>700</v>
      </c>
      <c r="M43" s="1720"/>
      <c r="Q43" s="412"/>
      <c r="R43" s="412"/>
      <c r="S43" s="831"/>
    </row>
    <row r="44" spans="1:20" x14ac:dyDescent="0.2">
      <c r="A44" s="1244"/>
      <c r="B44" s="908"/>
      <c r="C44" s="909" t="s">
        <v>607</v>
      </c>
      <c r="D44" s="2351">
        <v>49</v>
      </c>
      <c r="E44" s="2349">
        <v>215236700.31</v>
      </c>
      <c r="F44" s="1719"/>
      <c r="G44" s="2351">
        <v>396</v>
      </c>
      <c r="H44" s="2349">
        <v>603658.33140000002</v>
      </c>
      <c r="I44" s="1583"/>
      <c r="J44" s="1140">
        <v>8747.0919859812493</v>
      </c>
      <c r="K44" s="1138">
        <v>56556021.665032066</v>
      </c>
      <c r="L44" s="1138">
        <v>523</v>
      </c>
      <c r="M44" s="1720"/>
      <c r="Q44" s="412"/>
      <c r="R44" s="412"/>
      <c r="S44" s="831"/>
    </row>
    <row r="45" spans="1:20" x14ac:dyDescent="0.2">
      <c r="A45" s="1244"/>
      <c r="B45" s="908"/>
      <c r="C45" s="909" t="s">
        <v>608</v>
      </c>
      <c r="D45" s="2351">
        <v>404</v>
      </c>
      <c r="E45" s="2349">
        <v>4221808487.5999999</v>
      </c>
      <c r="F45" s="1719"/>
      <c r="G45" s="2351">
        <v>1348</v>
      </c>
      <c r="H45" s="2349">
        <v>1875884.4922</v>
      </c>
      <c r="I45" s="1583"/>
      <c r="J45" s="1140">
        <v>79708.050584156983</v>
      </c>
      <c r="K45" s="1138">
        <v>565605935.15305781</v>
      </c>
      <c r="L45" s="1138">
        <v>577</v>
      </c>
      <c r="M45" s="1720"/>
      <c r="Q45" s="412"/>
      <c r="R45" s="412"/>
      <c r="S45" s="831"/>
    </row>
    <row r="46" spans="1:20" x14ac:dyDescent="0.2">
      <c r="A46" s="1244"/>
      <c r="B46" s="908"/>
      <c r="C46" s="909" t="s">
        <v>609</v>
      </c>
      <c r="D46" s="2351">
        <v>95</v>
      </c>
      <c r="E46" s="2349">
        <v>378750279.62</v>
      </c>
      <c r="F46" s="1719"/>
      <c r="G46" s="2351">
        <v>469</v>
      </c>
      <c r="H46" s="2349">
        <v>710759.00309999997</v>
      </c>
      <c r="I46" s="1583"/>
      <c r="J46" s="1140">
        <v>12248</v>
      </c>
      <c r="K46" s="1138">
        <v>76015677.290781677</v>
      </c>
      <c r="L46" s="1138">
        <v>504</v>
      </c>
      <c r="M46" s="1720"/>
      <c r="Q46" s="412"/>
      <c r="R46" s="412"/>
      <c r="S46" s="831"/>
    </row>
    <row r="47" spans="1:20" x14ac:dyDescent="0.2">
      <c r="A47" s="1247"/>
      <c r="B47" s="1722"/>
      <c r="C47" s="1723"/>
      <c r="D47" s="1724"/>
      <c r="E47" s="1725"/>
      <c r="F47" s="1726"/>
      <c r="G47" s="1727"/>
      <c r="H47" s="1728"/>
      <c r="I47" s="1729"/>
      <c r="J47" s="1730"/>
      <c r="K47" s="1731"/>
      <c r="L47" s="1729"/>
      <c r="M47" s="1732"/>
      <c r="N47" s="412"/>
      <c r="R47" s="412" t="s">
        <v>86</v>
      </c>
      <c r="S47" s="831" t="s">
        <v>86</v>
      </c>
      <c r="T47" t="s">
        <v>86</v>
      </c>
    </row>
    <row r="48" spans="1:20" x14ac:dyDescent="0.2">
      <c r="A48" s="1645"/>
      <c r="B48" s="1645"/>
      <c r="C48" s="1645"/>
      <c r="D48" s="1733"/>
      <c r="E48" s="1734"/>
      <c r="F48" s="1734"/>
      <c r="G48" s="1735"/>
      <c r="H48" s="1736"/>
      <c r="I48" s="1737"/>
      <c r="J48" s="1738"/>
      <c r="K48" s="1737"/>
      <c r="L48" s="1737"/>
      <c r="M48" s="1737"/>
      <c r="N48" s="412"/>
      <c r="R48" s="412" t="s">
        <v>86</v>
      </c>
      <c r="S48" s="831" t="s">
        <v>86</v>
      </c>
      <c r="T48" t="s">
        <v>86</v>
      </c>
    </row>
    <row r="49" spans="1:20" x14ac:dyDescent="0.2">
      <c r="A49" s="1645"/>
      <c r="B49" s="1645"/>
      <c r="C49" s="1645"/>
      <c r="D49" s="1733"/>
      <c r="E49" s="1734"/>
      <c r="F49" s="1734"/>
      <c r="G49" s="1735"/>
      <c r="H49" s="1736"/>
      <c r="I49" s="1737"/>
      <c r="J49" s="1738"/>
      <c r="K49" s="1737"/>
      <c r="L49" s="1737"/>
      <c r="M49" s="1737"/>
      <c r="N49" s="412"/>
      <c r="R49" s="412" t="s">
        <v>86</v>
      </c>
      <c r="S49" s="831" t="s">
        <v>86</v>
      </c>
      <c r="T49" t="s">
        <v>86</v>
      </c>
    </row>
    <row r="50" spans="1:20" x14ac:dyDescent="0.2">
      <c r="A50" s="985"/>
      <c r="B50" s="986"/>
      <c r="C50" s="986"/>
      <c r="D50" s="986"/>
      <c r="E50" s="986"/>
      <c r="F50" s="986"/>
      <c r="G50" s="986"/>
      <c r="H50" s="1739"/>
      <c r="I50" s="67"/>
      <c r="J50" s="986"/>
      <c r="K50" s="986"/>
      <c r="L50" s="1740"/>
      <c r="M50" s="1741"/>
      <c r="N50" s="412"/>
      <c r="R50" s="412" t="s">
        <v>86</v>
      </c>
      <c r="S50" s="831" t="s">
        <v>86</v>
      </c>
      <c r="T50" t="s">
        <v>86</v>
      </c>
    </row>
    <row r="51" spans="1:20" ht="23.25" x14ac:dyDescent="0.35">
      <c r="A51" s="1129" t="s">
        <v>650</v>
      </c>
      <c r="B51" s="1678"/>
      <c r="C51" s="1605"/>
      <c r="D51" s="1605"/>
      <c r="E51" s="1605"/>
      <c r="F51" s="1605"/>
      <c r="G51" s="1605"/>
      <c r="H51" s="1742"/>
      <c r="I51" s="964"/>
      <c r="J51" s="1605"/>
      <c r="K51" s="1743"/>
      <c r="L51" s="1743"/>
      <c r="M51" s="1744"/>
      <c r="N51" s="412"/>
      <c r="R51" s="412" t="s">
        <v>86</v>
      </c>
      <c r="S51" s="831" t="s">
        <v>86</v>
      </c>
      <c r="T51" t="s">
        <v>86</v>
      </c>
    </row>
    <row r="52" spans="1:20" ht="20.25" x14ac:dyDescent="0.3">
      <c r="A52" s="1681" t="s">
        <v>645</v>
      </c>
      <c r="B52" s="1678"/>
      <c r="C52" s="1682"/>
      <c r="D52" s="1605"/>
      <c r="E52" s="1605"/>
      <c r="F52" s="1605"/>
      <c r="G52" s="1605"/>
      <c r="H52" s="1742"/>
      <c r="I52" s="964"/>
      <c r="J52" s="1605"/>
      <c r="K52" s="1605"/>
      <c r="L52" s="1605"/>
      <c r="M52" s="1680"/>
      <c r="N52" s="412"/>
      <c r="R52" s="412" t="s">
        <v>86</v>
      </c>
      <c r="S52" s="831" t="s">
        <v>86</v>
      </c>
      <c r="T52" t="s">
        <v>86</v>
      </c>
    </row>
    <row r="53" spans="1:20" ht="20.25" x14ac:dyDescent="0.3">
      <c r="A53" s="1681" t="s">
        <v>88</v>
      </c>
      <c r="B53" s="1678"/>
      <c r="C53" s="1682"/>
      <c r="D53" s="1605"/>
      <c r="E53" s="1605"/>
      <c r="F53" s="1605"/>
      <c r="G53" s="1605"/>
      <c r="H53" s="1742"/>
      <c r="I53" s="964"/>
      <c r="J53" s="1605"/>
      <c r="K53" s="1605"/>
      <c r="L53" s="1605"/>
      <c r="M53" s="1680"/>
      <c r="N53" s="412"/>
      <c r="R53" s="412" t="s">
        <v>86</v>
      </c>
      <c r="S53" s="831" t="s">
        <v>86</v>
      </c>
      <c r="T53" t="s">
        <v>86</v>
      </c>
    </row>
    <row r="54" spans="1:20" x14ac:dyDescent="0.2">
      <c r="A54" s="1683"/>
      <c r="B54" s="1684"/>
      <c r="C54" s="1684"/>
      <c r="D54" s="1684"/>
      <c r="E54" s="1684"/>
      <c r="F54" s="1684"/>
      <c r="G54" s="1684"/>
      <c r="H54" s="1745"/>
      <c r="I54" s="319"/>
      <c r="J54" s="1684"/>
      <c r="K54" s="1746"/>
      <c r="L54" s="1746"/>
      <c r="M54" s="1747"/>
      <c r="N54" s="412"/>
      <c r="R54" s="412" t="s">
        <v>86</v>
      </c>
      <c r="S54" s="831" t="s">
        <v>86</v>
      </c>
      <c r="T54" t="s">
        <v>86</v>
      </c>
    </row>
    <row r="55" spans="1:20" x14ac:dyDescent="0.2">
      <c r="A55" s="1748"/>
      <c r="B55" s="1749"/>
      <c r="C55" s="1750"/>
      <c r="D55" s="1613"/>
      <c r="E55" s="1613"/>
      <c r="F55" s="1613"/>
      <c r="G55" s="1614"/>
      <c r="H55" s="1690"/>
      <c r="I55" s="1613"/>
      <c r="J55" s="1614"/>
      <c r="K55" s="1613"/>
      <c r="L55" s="1613"/>
      <c r="M55" s="1691"/>
      <c r="N55" s="412"/>
      <c r="R55" s="412" t="s">
        <v>86</v>
      </c>
      <c r="S55" s="831" t="s">
        <v>86</v>
      </c>
      <c r="T55" t="s">
        <v>86</v>
      </c>
    </row>
    <row r="56" spans="1:20" x14ac:dyDescent="0.2">
      <c r="A56" s="1751"/>
      <c r="B56" s="1752"/>
      <c r="C56" s="1753"/>
      <c r="D56" s="1695" t="s">
        <v>646</v>
      </c>
      <c r="E56" s="1696"/>
      <c r="F56" s="1697"/>
      <c r="G56" s="1698" t="s">
        <v>647</v>
      </c>
      <c r="H56" s="1699"/>
      <c r="I56" s="1695"/>
      <c r="J56" s="1698" t="s">
        <v>648</v>
      </c>
      <c r="K56" s="1405"/>
      <c r="L56" s="1695"/>
      <c r="M56" s="1700"/>
      <c r="N56" s="412"/>
      <c r="R56" s="412" t="s">
        <v>86</v>
      </c>
      <c r="S56" s="831" t="s">
        <v>86</v>
      </c>
      <c r="T56" t="s">
        <v>86</v>
      </c>
    </row>
    <row r="57" spans="1:20" x14ac:dyDescent="0.2">
      <c r="A57" s="2923" t="s">
        <v>573</v>
      </c>
      <c r="B57" s="2924"/>
      <c r="C57" s="2837"/>
      <c r="D57" s="1701" t="s">
        <v>960</v>
      </c>
      <c r="E57" s="1697"/>
      <c r="F57" s="1697"/>
      <c r="G57" s="2266">
        <v>2011</v>
      </c>
      <c r="H57" s="1702"/>
      <c r="I57" s="1703"/>
      <c r="J57" s="1704">
        <v>2011</v>
      </c>
      <c r="K57" s="1705"/>
      <c r="L57" s="1706"/>
      <c r="M57" s="1707"/>
      <c r="N57" s="412"/>
      <c r="R57" s="412" t="s">
        <v>86</v>
      </c>
      <c r="S57" s="831" t="s">
        <v>86</v>
      </c>
      <c r="T57" t="s">
        <v>86</v>
      </c>
    </row>
    <row r="58" spans="1:20" ht="12.75" customHeight="1" x14ac:dyDescent="0.2">
      <c r="A58" s="1751"/>
      <c r="B58" s="1752"/>
      <c r="C58" s="1753"/>
      <c r="D58" s="2365"/>
      <c r="E58" s="2365"/>
      <c r="F58" s="2365"/>
      <c r="G58" s="1698"/>
      <c r="H58" s="1708"/>
      <c r="I58" s="1619"/>
      <c r="J58" s="1709"/>
      <c r="K58" s="2365"/>
      <c r="L58" s="2675" t="s">
        <v>649</v>
      </c>
      <c r="M58" s="2676"/>
      <c r="N58" s="412"/>
      <c r="R58" s="412" t="s">
        <v>86</v>
      </c>
      <c r="S58" s="831" t="s">
        <v>86</v>
      </c>
      <c r="T58" t="s">
        <v>86</v>
      </c>
    </row>
    <row r="59" spans="1:20" x14ac:dyDescent="0.2">
      <c r="A59" s="1751"/>
      <c r="B59" s="1752"/>
      <c r="C59" s="1753"/>
      <c r="D59" s="1317" t="s">
        <v>145</v>
      </c>
      <c r="E59" s="2675" t="s">
        <v>3</v>
      </c>
      <c r="F59" s="2919"/>
      <c r="G59" s="1316" t="s">
        <v>145</v>
      </c>
      <c r="H59" s="2675" t="s">
        <v>221</v>
      </c>
      <c r="I59" s="2675"/>
      <c r="J59" s="1316" t="s">
        <v>268</v>
      </c>
      <c r="K59" s="1317" t="s">
        <v>99</v>
      </c>
      <c r="L59" s="2675" t="s">
        <v>280</v>
      </c>
      <c r="M59" s="2676"/>
      <c r="N59" s="412"/>
      <c r="Q59" s="2564"/>
      <c r="R59" s="2565" t="s">
        <v>86</v>
      </c>
      <c r="S59" s="2566" t="s">
        <v>86</v>
      </c>
      <c r="T59" s="241" t="s">
        <v>86</v>
      </c>
    </row>
    <row r="60" spans="1:20" x14ac:dyDescent="0.2">
      <c r="A60" s="1754"/>
      <c r="B60" s="1755"/>
      <c r="C60" s="1756"/>
      <c r="D60" s="1712"/>
      <c r="E60" s="1713"/>
      <c r="F60" s="1627"/>
      <c r="G60" s="1629"/>
      <c r="H60" s="1714"/>
      <c r="I60" s="1627"/>
      <c r="J60" s="1629"/>
      <c r="K60" s="1627"/>
      <c r="L60" s="1627"/>
      <c r="M60" s="1628"/>
      <c r="N60" s="412"/>
      <c r="Q60" s="2564"/>
      <c r="R60" s="2565" t="s">
        <v>86</v>
      </c>
      <c r="S60" s="2566" t="s">
        <v>86</v>
      </c>
      <c r="T60" s="241" t="s">
        <v>86</v>
      </c>
    </row>
    <row r="61" spans="1:20" x14ac:dyDescent="0.2">
      <c r="A61" s="951"/>
      <c r="B61" s="98"/>
      <c r="C61" s="99"/>
      <c r="D61" s="98"/>
      <c r="E61" s="98"/>
      <c r="F61" s="98"/>
      <c r="G61" s="1717"/>
      <c r="H61" s="1658"/>
      <c r="I61" s="1757"/>
      <c r="J61" s="1717"/>
      <c r="K61" s="1758"/>
      <c r="L61" s="1758"/>
      <c r="M61" s="1759"/>
      <c r="N61" s="412"/>
      <c r="Q61" s="2564"/>
      <c r="R61" s="2565"/>
      <c r="S61" s="2566" t="s">
        <v>86</v>
      </c>
      <c r="T61" s="241" t="s">
        <v>86</v>
      </c>
    </row>
    <row r="62" spans="1:20" x14ac:dyDescent="0.2">
      <c r="A62" s="1716"/>
      <c r="B62" s="1634" t="s">
        <v>611</v>
      </c>
      <c r="C62" s="1635"/>
      <c r="D62" s="2383">
        <f>SUM(D63:D68)</f>
        <v>158</v>
      </c>
      <c r="E62" s="2384">
        <f>SUM(E63:E68)</f>
        <v>461645034.64999998</v>
      </c>
      <c r="F62" s="640"/>
      <c r="G62" s="2383">
        <v>920</v>
      </c>
      <c r="H62" s="2385">
        <v>1869393.3958000003</v>
      </c>
      <c r="I62" s="146"/>
      <c r="J62" s="1717">
        <v>24980.271835678686</v>
      </c>
      <c r="K62" s="1655">
        <v>127305771.83478509</v>
      </c>
      <c r="L62" s="1655">
        <v>413</v>
      </c>
      <c r="M62" s="1718"/>
      <c r="Q62" s="2564"/>
      <c r="R62" s="2565"/>
      <c r="S62" s="2566"/>
      <c r="T62" s="241"/>
    </row>
    <row r="63" spans="1:20" x14ac:dyDescent="0.2">
      <c r="A63" s="1244"/>
      <c r="B63" s="908"/>
      <c r="C63" s="909" t="s">
        <v>612</v>
      </c>
      <c r="D63" s="2351">
        <v>53</v>
      </c>
      <c r="E63" s="2349">
        <v>113080375.63</v>
      </c>
      <c r="F63" s="1760"/>
      <c r="G63" s="2351">
        <v>247</v>
      </c>
      <c r="H63" s="2349">
        <v>360247.71390000003</v>
      </c>
      <c r="I63" s="1761"/>
      <c r="J63" s="1140">
        <v>6173.124776032917</v>
      </c>
      <c r="K63" s="1138">
        <v>19198353.951519102</v>
      </c>
      <c r="L63" s="1138">
        <v>247</v>
      </c>
      <c r="M63" s="1720"/>
      <c r="Q63" s="2564"/>
      <c r="R63" s="2565"/>
      <c r="S63" s="2566"/>
      <c r="T63" s="241"/>
    </row>
    <row r="64" spans="1:20" x14ac:dyDescent="0.2">
      <c r="A64" s="1244"/>
      <c r="B64" s="908"/>
      <c r="C64" s="909" t="s">
        <v>613</v>
      </c>
      <c r="D64" s="2351">
        <v>25</v>
      </c>
      <c r="E64" s="2349">
        <v>44246579.520000003</v>
      </c>
      <c r="F64" s="1760"/>
      <c r="G64" s="2351">
        <v>145</v>
      </c>
      <c r="H64" s="2349">
        <v>347265.81429999997</v>
      </c>
      <c r="I64" s="1761"/>
      <c r="J64" s="1140">
        <v>2986</v>
      </c>
      <c r="K64" s="1138">
        <v>18723917.210513763</v>
      </c>
      <c r="L64" s="1138">
        <v>506</v>
      </c>
      <c r="M64" s="1720"/>
      <c r="Q64" s="2564"/>
      <c r="R64" s="2565"/>
      <c r="S64" s="2566"/>
      <c r="T64" s="241"/>
    </row>
    <row r="65" spans="1:20" x14ac:dyDescent="0.2">
      <c r="A65" s="1244"/>
      <c r="B65" s="908"/>
      <c r="C65" s="909" t="s">
        <v>614</v>
      </c>
      <c r="D65" s="2351">
        <v>72</v>
      </c>
      <c r="E65" s="2349">
        <v>296543601.48000002</v>
      </c>
      <c r="F65" s="1760"/>
      <c r="G65" s="2351">
        <v>336</v>
      </c>
      <c r="H65" s="2349">
        <v>782159.45090000005</v>
      </c>
      <c r="I65" s="1761"/>
      <c r="J65" s="1140">
        <v>13772.123468446372</v>
      </c>
      <c r="K65" s="1138">
        <v>78227752.538795397</v>
      </c>
      <c r="L65" s="1138">
        <v>465</v>
      </c>
      <c r="M65" s="1720"/>
      <c r="Q65" s="2564"/>
      <c r="R65" s="2565"/>
      <c r="S65" s="2566"/>
      <c r="T65" s="241"/>
    </row>
    <row r="66" spans="1:20" x14ac:dyDescent="0.2">
      <c r="A66" s="1244"/>
      <c r="B66" s="908"/>
      <c r="C66" s="909" t="s">
        <v>615</v>
      </c>
      <c r="D66" s="2351">
        <v>4</v>
      </c>
      <c r="E66" s="2349">
        <v>7328457.3600000003</v>
      </c>
      <c r="F66" s="1760"/>
      <c r="G66" s="2351">
        <v>129</v>
      </c>
      <c r="H66" s="2349">
        <v>210955.86850000001</v>
      </c>
      <c r="I66" s="1761"/>
      <c r="J66" s="1140">
        <v>1422.876283760258</v>
      </c>
      <c r="K66" s="1138">
        <v>6840396.3411174174</v>
      </c>
      <c r="L66" s="1138">
        <v>393</v>
      </c>
      <c r="M66" s="1720"/>
      <c r="Q66" s="2564"/>
      <c r="R66" s="2565"/>
      <c r="S66" s="2566"/>
      <c r="T66" s="241"/>
    </row>
    <row r="67" spans="1:20" x14ac:dyDescent="0.2">
      <c r="A67" s="1244"/>
      <c r="B67" s="908"/>
      <c r="C67" s="909" t="s">
        <v>616</v>
      </c>
      <c r="D67" s="2351">
        <v>3</v>
      </c>
      <c r="E67" s="2349">
        <v>212127.01</v>
      </c>
      <c r="F67" s="1760"/>
      <c r="G67" s="2351">
        <v>36</v>
      </c>
      <c r="H67" s="2349">
        <v>58418.54819999999</v>
      </c>
      <c r="I67" s="1761"/>
      <c r="J67" s="1140">
        <v>118.90609393783055</v>
      </c>
      <c r="K67" s="1138">
        <v>524442.09938287921</v>
      </c>
      <c r="L67" s="1138">
        <v>369</v>
      </c>
      <c r="M67" s="1720"/>
      <c r="R67" s="412"/>
      <c r="S67" s="831"/>
    </row>
    <row r="68" spans="1:20" x14ac:dyDescent="0.2">
      <c r="A68" s="1244"/>
      <c r="B68" s="908"/>
      <c r="C68" s="909" t="s">
        <v>617</v>
      </c>
      <c r="D68" s="2388">
        <v>1</v>
      </c>
      <c r="E68" s="2389">
        <v>233893.65</v>
      </c>
      <c r="F68" s="1760"/>
      <c r="G68" s="2351">
        <v>27</v>
      </c>
      <c r="H68" s="2349">
        <v>110345</v>
      </c>
      <c r="I68" s="1761"/>
      <c r="J68" s="1140">
        <v>506.59991282756374</v>
      </c>
      <c r="K68" s="1138">
        <v>3790909.6934565306</v>
      </c>
      <c r="L68" s="1138">
        <v>604</v>
      </c>
      <c r="M68" s="1720"/>
      <c r="R68" s="412"/>
      <c r="S68" s="831"/>
    </row>
    <row r="69" spans="1:20" x14ac:dyDescent="0.2">
      <c r="A69" s="1716"/>
      <c r="B69" s="1634" t="s">
        <v>618</v>
      </c>
      <c r="C69" s="1635"/>
      <c r="D69" s="2383">
        <f>SUM(D70:D73)</f>
        <v>198</v>
      </c>
      <c r="E69" s="2385">
        <f>SUM(E70:E73)</f>
        <v>802910690.35000002</v>
      </c>
      <c r="F69" s="1762"/>
      <c r="G69" s="2383">
        <v>1827</v>
      </c>
      <c r="H69" s="2385">
        <v>2872245.2864999999</v>
      </c>
      <c r="I69" s="146"/>
      <c r="J69" s="1717">
        <v>36097.492013429131</v>
      </c>
      <c r="K69" s="1658">
        <v>250678250.36817828</v>
      </c>
      <c r="L69" s="1658">
        <v>565</v>
      </c>
      <c r="M69" s="1718"/>
      <c r="R69" s="412"/>
      <c r="S69" s="831"/>
    </row>
    <row r="70" spans="1:20" x14ac:dyDescent="0.2">
      <c r="A70" s="1244"/>
      <c r="B70" s="908"/>
      <c r="C70" s="909" t="s">
        <v>619</v>
      </c>
      <c r="D70" s="2351">
        <v>32</v>
      </c>
      <c r="E70" s="2349">
        <v>21388398.989999998</v>
      </c>
      <c r="F70" s="1760"/>
      <c r="G70" s="2351">
        <v>359</v>
      </c>
      <c r="H70" s="2349">
        <v>597167.38160000008</v>
      </c>
      <c r="I70" s="1761"/>
      <c r="J70" s="1140">
        <v>9270.6784836570732</v>
      </c>
      <c r="K70" s="1138">
        <v>76198261.624496669</v>
      </c>
      <c r="L70" s="1138">
        <v>672</v>
      </c>
      <c r="M70" s="1763"/>
      <c r="R70" s="412"/>
      <c r="S70" s="831"/>
    </row>
    <row r="71" spans="1:20" x14ac:dyDescent="0.2">
      <c r="A71" s="1244"/>
      <c r="B71" s="908"/>
      <c r="C71" s="909" t="s">
        <v>620</v>
      </c>
      <c r="D71" s="2351">
        <v>8</v>
      </c>
      <c r="E71" s="2349">
        <v>27564432.350000001</v>
      </c>
      <c r="F71" s="1760"/>
      <c r="G71" s="2351">
        <v>93</v>
      </c>
      <c r="H71" s="2349">
        <v>113591.62149999998</v>
      </c>
      <c r="I71" s="1761"/>
      <c r="J71" s="1140">
        <v>1514.8036841155556</v>
      </c>
      <c r="K71" s="1138">
        <v>9747805.6122152172</v>
      </c>
      <c r="L71" s="1138">
        <v>517</v>
      </c>
      <c r="M71" s="1763"/>
      <c r="R71" s="412"/>
      <c r="S71" s="831"/>
    </row>
    <row r="72" spans="1:20" x14ac:dyDescent="0.2">
      <c r="A72" s="1244"/>
      <c r="B72" s="908"/>
      <c r="C72" s="909" t="s">
        <v>621</v>
      </c>
      <c r="D72" s="2351">
        <v>25</v>
      </c>
      <c r="E72" s="2349">
        <v>414617095.37</v>
      </c>
      <c r="F72" s="1760"/>
      <c r="G72" s="2351">
        <v>148</v>
      </c>
      <c r="H72" s="2349">
        <v>308320.11549999996</v>
      </c>
      <c r="I72" s="1761"/>
      <c r="J72" s="1140">
        <v>3875.9389780239048</v>
      </c>
      <c r="K72" s="1138">
        <v>19861456.713864934</v>
      </c>
      <c r="L72" s="1138">
        <v>419</v>
      </c>
      <c r="M72" s="1763"/>
      <c r="R72" s="412"/>
      <c r="S72" s="831"/>
    </row>
    <row r="73" spans="1:20" x14ac:dyDescent="0.2">
      <c r="A73" s="1244"/>
      <c r="B73" s="908"/>
      <c r="C73" s="909" t="s">
        <v>622</v>
      </c>
      <c r="D73" s="2351">
        <v>133</v>
      </c>
      <c r="E73" s="2349">
        <v>339340763.63999999</v>
      </c>
      <c r="F73" s="1760"/>
      <c r="G73" s="2351">
        <v>1227</v>
      </c>
      <c r="H73" s="2349">
        <v>1853166.1679</v>
      </c>
      <c r="I73" s="1761"/>
      <c r="J73" s="1140">
        <v>21435</v>
      </c>
      <c r="K73" s="1138">
        <v>144870726.4176015</v>
      </c>
      <c r="L73" s="1138">
        <v>549</v>
      </c>
      <c r="M73" s="1763"/>
      <c r="R73" s="412"/>
      <c r="S73" s="831"/>
    </row>
    <row r="74" spans="1:20" x14ac:dyDescent="0.2">
      <c r="A74" s="1716"/>
      <c r="B74" s="1634" t="s">
        <v>623</v>
      </c>
      <c r="C74" s="1635"/>
      <c r="D74" s="2383">
        <f>SUM(D75:D80)</f>
        <v>50</v>
      </c>
      <c r="E74" s="2385">
        <f>SUM(E75:E80)</f>
        <v>249688095.70999998</v>
      </c>
      <c r="F74" s="1762"/>
      <c r="G74" s="2383">
        <v>623</v>
      </c>
      <c r="H74" s="2385">
        <v>1187843.8134000001</v>
      </c>
      <c r="I74" s="146"/>
      <c r="J74" s="1717">
        <v>19232.810891725734</v>
      </c>
      <c r="K74" s="1658">
        <v>188551711.36088002</v>
      </c>
      <c r="L74" s="1658">
        <v>816</v>
      </c>
      <c r="M74" s="1718"/>
      <c r="Q74" s="412"/>
      <c r="R74" s="412"/>
      <c r="S74" s="831"/>
    </row>
    <row r="75" spans="1:20" x14ac:dyDescent="0.2">
      <c r="A75" s="1244"/>
      <c r="B75" s="908"/>
      <c r="C75" s="909" t="s">
        <v>624</v>
      </c>
      <c r="D75" s="2351">
        <v>20</v>
      </c>
      <c r="E75" s="2349">
        <v>203796821.53999999</v>
      </c>
      <c r="F75" s="1760"/>
      <c r="G75" s="2351">
        <v>269</v>
      </c>
      <c r="H75" s="2349">
        <v>477084.81030000001</v>
      </c>
      <c r="I75" s="1761"/>
      <c r="J75" s="1140">
        <v>9503.4946171655993</v>
      </c>
      <c r="K75" s="1138">
        <v>101710644.86418095</v>
      </c>
      <c r="L75" s="1138">
        <v>902</v>
      </c>
      <c r="M75" s="1720"/>
      <c r="R75" s="412"/>
      <c r="S75" s="831"/>
    </row>
    <row r="76" spans="1:20" x14ac:dyDescent="0.2">
      <c r="A76" s="1244"/>
      <c r="B76" s="908"/>
      <c r="C76" s="909" t="s">
        <v>625</v>
      </c>
      <c r="D76" s="2351">
        <v>7</v>
      </c>
      <c r="E76" s="2349">
        <v>12709942.35</v>
      </c>
      <c r="F76" s="1760"/>
      <c r="G76" s="2351">
        <v>61</v>
      </c>
      <c r="H76" s="2349">
        <v>110346.14660000001</v>
      </c>
      <c r="I76" s="1761"/>
      <c r="J76" s="1140">
        <v>1899.4998703850072</v>
      </c>
      <c r="K76" s="1138">
        <v>14078504.383374073</v>
      </c>
      <c r="L76" s="1138">
        <v>602</v>
      </c>
      <c r="M76" s="1720"/>
      <c r="R76" s="412"/>
      <c r="S76" s="831"/>
    </row>
    <row r="77" spans="1:20" x14ac:dyDescent="0.2">
      <c r="A77" s="1244"/>
      <c r="B77" s="908"/>
      <c r="C77" s="909" t="s">
        <v>626</v>
      </c>
      <c r="D77" s="2351">
        <v>4</v>
      </c>
      <c r="E77" s="2349">
        <v>2288313.7200000002</v>
      </c>
      <c r="F77" s="1760"/>
      <c r="G77" s="2351">
        <v>40</v>
      </c>
      <c r="H77" s="2349">
        <v>68154.972899999993</v>
      </c>
      <c r="I77" s="1761"/>
      <c r="J77" s="1140">
        <v>608.51942191713283</v>
      </c>
      <c r="K77" s="1138">
        <v>5694453.8057088032</v>
      </c>
      <c r="L77" s="1138">
        <v>765</v>
      </c>
      <c r="M77" s="1720"/>
      <c r="R77" s="412"/>
      <c r="S77" s="831"/>
    </row>
    <row r="78" spans="1:20" x14ac:dyDescent="0.2">
      <c r="A78" s="1244"/>
      <c r="B78" s="908"/>
      <c r="C78" s="909" t="s">
        <v>627</v>
      </c>
      <c r="D78" s="2351">
        <v>9</v>
      </c>
      <c r="E78" s="2349">
        <v>949209.62</v>
      </c>
      <c r="F78" s="1760"/>
      <c r="G78" s="2351">
        <v>129</v>
      </c>
      <c r="H78" s="2349">
        <v>327792.96490000002</v>
      </c>
      <c r="I78" s="1761"/>
      <c r="J78" s="1140">
        <v>4440</v>
      </c>
      <c r="K78" s="1138">
        <v>44143065.3523807</v>
      </c>
      <c r="L78" s="1138">
        <v>826</v>
      </c>
      <c r="M78" s="1720"/>
      <c r="Q78" s="412"/>
      <c r="R78" s="412"/>
      <c r="S78" s="831"/>
    </row>
    <row r="79" spans="1:20" x14ac:dyDescent="0.2">
      <c r="A79" s="1244"/>
      <c r="B79" s="908"/>
      <c r="C79" s="909" t="s">
        <v>628</v>
      </c>
      <c r="D79" s="2351">
        <v>9</v>
      </c>
      <c r="E79" s="2349">
        <v>29852921.48</v>
      </c>
      <c r="F79" s="1760"/>
      <c r="G79" s="2351">
        <v>102</v>
      </c>
      <c r="H79" s="2349">
        <v>152537.32029999999</v>
      </c>
      <c r="I79" s="1761"/>
      <c r="J79" s="1140">
        <v>2416.0918919468427</v>
      </c>
      <c r="K79" s="1138">
        <v>19433454.199826576</v>
      </c>
      <c r="L79" s="1138">
        <v>651</v>
      </c>
      <c r="M79" s="1720"/>
      <c r="Q79" s="412"/>
      <c r="R79" s="412"/>
      <c r="S79" s="831"/>
    </row>
    <row r="80" spans="1:20" x14ac:dyDescent="0.2">
      <c r="A80" s="1244"/>
      <c r="B80" s="908"/>
      <c r="C80" s="909" t="s">
        <v>629</v>
      </c>
      <c r="D80" s="2351">
        <v>1</v>
      </c>
      <c r="E80" s="2349">
        <v>90887</v>
      </c>
      <c r="F80" s="1760"/>
      <c r="G80" s="2351">
        <v>22</v>
      </c>
      <c r="H80" s="2349">
        <v>51927.598399999995</v>
      </c>
      <c r="I80" s="1761"/>
      <c r="J80" s="1140">
        <v>365.71117967433594</v>
      </c>
      <c r="K80" s="1138">
        <v>3491588.755408918</v>
      </c>
      <c r="L80" s="1138">
        <v>784</v>
      </c>
      <c r="M80" s="1720"/>
      <c r="Q80" s="412"/>
      <c r="R80" s="412"/>
      <c r="S80" s="831"/>
    </row>
    <row r="81" spans="1:25" x14ac:dyDescent="0.2">
      <c r="A81" s="1716"/>
      <c r="B81" s="1634" t="s">
        <v>630</v>
      </c>
      <c r="C81" s="1635"/>
      <c r="D81" s="2383">
        <f>SUM(D82:D86)</f>
        <v>314</v>
      </c>
      <c r="E81" s="2385">
        <f>SUM(E82:E86)</f>
        <v>1669252533.9500003</v>
      </c>
      <c r="F81" s="1762"/>
      <c r="G81" s="2383">
        <v>4060</v>
      </c>
      <c r="H81" s="2385">
        <v>4654011.006599999</v>
      </c>
      <c r="I81" s="146"/>
      <c r="J81" s="1717">
        <v>58692.647494237215</v>
      </c>
      <c r="K81" s="1658">
        <v>524017983.96222699</v>
      </c>
      <c r="L81" s="1658">
        <v>740</v>
      </c>
      <c r="M81" s="1718"/>
      <c r="Q81" s="412"/>
      <c r="R81" s="412"/>
      <c r="S81" s="831"/>
    </row>
    <row r="82" spans="1:25" x14ac:dyDescent="0.2">
      <c r="A82" s="1244"/>
      <c r="B82" s="908"/>
      <c r="C82" s="909" t="s">
        <v>631</v>
      </c>
      <c r="D82" s="2351">
        <v>6</v>
      </c>
      <c r="E82" s="2349">
        <v>50784878.630000003</v>
      </c>
      <c r="F82" s="1760"/>
      <c r="G82" s="2351">
        <v>21</v>
      </c>
      <c r="H82" s="2349">
        <v>55173.073300000004</v>
      </c>
      <c r="I82" s="1761"/>
      <c r="J82" s="1140">
        <v>577</v>
      </c>
      <c r="K82" s="1138">
        <v>3998553.9140306101</v>
      </c>
      <c r="L82" s="1138">
        <v>574</v>
      </c>
      <c r="M82" s="1720"/>
      <c r="Q82" s="412"/>
      <c r="R82" s="412"/>
      <c r="S82" s="831"/>
    </row>
    <row r="83" spans="1:25" x14ac:dyDescent="0.2">
      <c r="A83" s="1244"/>
      <c r="B83" s="908"/>
      <c r="C83" s="909" t="s">
        <v>632</v>
      </c>
      <c r="D83" s="2351">
        <v>232</v>
      </c>
      <c r="E83" s="2349">
        <v>1084011267</v>
      </c>
      <c r="F83" s="1760"/>
      <c r="G83" s="2351">
        <v>3379</v>
      </c>
      <c r="H83" s="2349">
        <v>3203283.7262999997</v>
      </c>
      <c r="I83" s="1761"/>
      <c r="J83" s="1140">
        <v>39823.549360438963</v>
      </c>
      <c r="K83" s="1138">
        <v>344068804.87919813</v>
      </c>
      <c r="L83" s="1138">
        <v>712</v>
      </c>
      <c r="M83" s="1720"/>
      <c r="Q83" s="412"/>
      <c r="R83" s="412"/>
      <c r="S83" s="831"/>
    </row>
    <row r="84" spans="1:25" x14ac:dyDescent="0.2">
      <c r="A84" s="1244"/>
      <c r="B84" s="908"/>
      <c r="C84" s="909" t="s">
        <v>633</v>
      </c>
      <c r="D84" s="2351">
        <v>25</v>
      </c>
      <c r="E84" s="2349">
        <v>149466482.77000001</v>
      </c>
      <c r="F84" s="1760"/>
      <c r="G84" s="2351">
        <v>172</v>
      </c>
      <c r="H84" s="2349">
        <v>142800.89560000002</v>
      </c>
      <c r="I84" s="1761"/>
      <c r="J84" s="1140">
        <v>4159.7148660772145</v>
      </c>
      <c r="K84" s="1138">
        <v>40860652.246944867</v>
      </c>
      <c r="L84" s="1138">
        <v>818</v>
      </c>
      <c r="M84" s="1720"/>
      <c r="Q84" s="412"/>
      <c r="R84" s="412"/>
      <c r="S84" s="831"/>
    </row>
    <row r="85" spans="1:25" x14ac:dyDescent="0.2">
      <c r="A85" s="1244"/>
      <c r="B85" s="908"/>
      <c r="C85" s="909" t="s">
        <v>634</v>
      </c>
      <c r="D85" s="2351">
        <v>23</v>
      </c>
      <c r="E85" s="2349">
        <v>72139821.400000006</v>
      </c>
      <c r="F85" s="1760"/>
      <c r="G85" s="2351">
        <v>205</v>
      </c>
      <c r="H85" s="2349">
        <v>493312.18480000005</v>
      </c>
      <c r="I85" s="1761"/>
      <c r="J85" s="1140">
        <v>3915.9074129609908</v>
      </c>
      <c r="K85" s="1138">
        <v>30210315.302338142</v>
      </c>
      <c r="L85" s="1138">
        <v>662</v>
      </c>
      <c r="M85" s="1720"/>
      <c r="Q85" s="412"/>
      <c r="R85" s="412"/>
      <c r="S85" s="831"/>
    </row>
    <row r="86" spans="1:25" x14ac:dyDescent="0.2">
      <c r="A86" s="1244"/>
      <c r="B86" s="908"/>
      <c r="C86" s="909" t="s">
        <v>635</v>
      </c>
      <c r="D86" s="2351">
        <v>28</v>
      </c>
      <c r="E86" s="2349">
        <v>312850084.14999998</v>
      </c>
      <c r="F86" s="1760"/>
      <c r="G86" s="2351">
        <v>283</v>
      </c>
      <c r="H86" s="2349">
        <v>759441.12659999996</v>
      </c>
      <c r="I86" s="1761"/>
      <c r="J86" s="1140">
        <v>10215.931969919155</v>
      </c>
      <c r="K86" s="1138">
        <v>104879657.6197153</v>
      </c>
      <c r="L86" s="1138">
        <v>856</v>
      </c>
      <c r="M86" s="1720"/>
      <c r="Q86" s="412"/>
      <c r="R86" s="412"/>
      <c r="S86" s="831"/>
    </row>
    <row r="87" spans="1:25" x14ac:dyDescent="0.2">
      <c r="A87" s="1716"/>
      <c r="B87" s="1634" t="s">
        <v>651</v>
      </c>
      <c r="C87" s="1635"/>
      <c r="D87" s="2383">
        <v>16</v>
      </c>
      <c r="E87" s="2385">
        <v>24444229.829999998</v>
      </c>
      <c r="F87" s="1762"/>
      <c r="G87" s="2383">
        <v>70</v>
      </c>
      <c r="H87" s="2385">
        <v>55378</v>
      </c>
      <c r="I87" s="146"/>
      <c r="J87" s="1717">
        <v>3436.2861937159601</v>
      </c>
      <c r="K87" s="1658">
        <v>11365426.101090237</v>
      </c>
      <c r="L87" s="1658">
        <v>262</v>
      </c>
      <c r="M87" s="1718"/>
      <c r="Q87" s="412"/>
      <c r="R87" s="412"/>
      <c r="S87" s="831"/>
    </row>
    <row r="88" spans="1:25" x14ac:dyDescent="0.2">
      <c r="A88" s="1716"/>
      <c r="B88" s="1634" t="s">
        <v>636</v>
      </c>
      <c r="C88" s="1635"/>
      <c r="D88" s="2390" t="s">
        <v>130</v>
      </c>
      <c r="E88" s="2391" t="s">
        <v>130</v>
      </c>
      <c r="F88" s="1762"/>
      <c r="G88" s="2383">
        <v>11</v>
      </c>
      <c r="H88" s="2385">
        <v>3100</v>
      </c>
      <c r="I88" s="146"/>
      <c r="J88" s="1717">
        <v>166.86821586233361</v>
      </c>
      <c r="K88" s="1658">
        <v>763711.24500065146</v>
      </c>
      <c r="L88" s="1658">
        <v>387</v>
      </c>
      <c r="M88" s="1718"/>
      <c r="P88" s="2567"/>
      <c r="Q88" s="2565"/>
      <c r="R88" s="2565"/>
      <c r="S88" s="831"/>
    </row>
    <row r="89" spans="1:25" x14ac:dyDescent="0.2">
      <c r="A89" s="1716"/>
      <c r="B89" s="1634" t="s">
        <v>640</v>
      </c>
      <c r="C89" s="1635"/>
      <c r="D89" s="2392">
        <v>2</v>
      </c>
      <c r="E89" s="2393">
        <v>860974</v>
      </c>
      <c r="F89" s="1762"/>
      <c r="G89" s="2383">
        <v>30</v>
      </c>
      <c r="H89" s="2391">
        <v>3244</v>
      </c>
      <c r="I89" s="146"/>
      <c r="J89" s="1717">
        <v>2350.1439743006508</v>
      </c>
      <c r="K89" s="1658">
        <v>14270741.536125142</v>
      </c>
      <c r="L89" s="1658">
        <v>494</v>
      </c>
      <c r="M89" s="1718"/>
      <c r="P89" s="2567"/>
      <c r="Q89" s="2565"/>
      <c r="R89" s="2565"/>
      <c r="S89" s="831"/>
    </row>
    <row r="90" spans="1:25" x14ac:dyDescent="0.2">
      <c r="A90" s="1716"/>
      <c r="B90" s="1634" t="s">
        <v>119</v>
      </c>
      <c r="C90" s="1635"/>
      <c r="D90" s="2383">
        <f>+D13+D20+D29+D40+D62+D69+D74+D81+D87+D89</f>
        <v>4447</v>
      </c>
      <c r="E90" s="2394">
        <f>+SUM(E13+E20+E29+E40+E62+E69+E74+E81+E87+E89)</f>
        <v>46693584929.510002</v>
      </c>
      <c r="F90" s="640"/>
      <c r="G90" s="2383">
        <f>+G13+G20+G29+G40+G62+G69+G74+G81+G87+G88+G89</f>
        <v>24215</v>
      </c>
      <c r="H90" s="2383">
        <f>+H13+H20+H29+H40+H62+H69+H74+H81+H87+H88+H89</f>
        <v>32516470.853400003</v>
      </c>
      <c r="I90" s="146"/>
      <c r="J90" s="1717">
        <v>786325</v>
      </c>
      <c r="K90" s="1655">
        <v>5384448777</v>
      </c>
      <c r="L90" s="1655">
        <v>559</v>
      </c>
      <c r="M90" s="1718"/>
      <c r="P90" s="2568"/>
      <c r="Q90" s="2568"/>
      <c r="R90" s="1216"/>
      <c r="S90" s="661"/>
      <c r="T90" s="661"/>
    </row>
    <row r="91" spans="1:25" x14ac:dyDescent="0.2">
      <c r="A91" s="1765"/>
      <c r="B91" s="1766"/>
      <c r="C91" s="1767"/>
      <c r="D91" s="1768"/>
      <c r="E91" s="1769"/>
      <c r="F91" s="1770"/>
      <c r="G91" s="2395"/>
      <c r="H91" s="2396"/>
      <c r="I91" s="1771"/>
      <c r="J91" s="1768"/>
      <c r="K91" s="1769"/>
      <c r="L91" s="1769"/>
      <c r="M91" s="1772"/>
      <c r="P91" s="2567"/>
      <c r="Q91" s="2565"/>
      <c r="R91" s="2565" t="s">
        <v>86</v>
      </c>
      <c r="S91" s="311"/>
    </row>
    <row r="92" spans="1:25" x14ac:dyDescent="0.2">
      <c r="A92" s="113" t="s">
        <v>991</v>
      </c>
      <c r="G92" s="1773"/>
      <c r="H92" s="1774"/>
      <c r="I92" s="1773"/>
      <c r="P92" s="2567"/>
      <c r="Q92" s="2565"/>
      <c r="R92" s="2565"/>
      <c r="S92" s="412"/>
      <c r="V92" t="s">
        <v>86</v>
      </c>
      <c r="W92" t="s">
        <v>86</v>
      </c>
      <c r="X92" t="s">
        <v>86</v>
      </c>
      <c r="Y92" t="s">
        <v>86</v>
      </c>
    </row>
    <row r="93" spans="1:25" x14ac:dyDescent="0.2">
      <c r="A93" s="113"/>
      <c r="B93" s="113" t="s">
        <v>652</v>
      </c>
      <c r="G93" s="1774"/>
      <c r="H93" s="1774"/>
      <c r="I93" s="1774"/>
      <c r="P93" s="2567"/>
      <c r="Q93" s="2564"/>
      <c r="R93" s="2564" t="s">
        <v>86</v>
      </c>
      <c r="S93" s="412"/>
      <c r="V93" t="s">
        <v>86</v>
      </c>
      <c r="W93" t="s">
        <v>86</v>
      </c>
      <c r="X93" t="s">
        <v>86</v>
      </c>
      <c r="Y93" t="s">
        <v>86</v>
      </c>
    </row>
    <row r="94" spans="1:25" x14ac:dyDescent="0.2">
      <c r="A94" s="113" t="s">
        <v>240</v>
      </c>
      <c r="S94" s="412"/>
      <c r="V94" t="s">
        <v>86</v>
      </c>
      <c r="W94" t="s">
        <v>86</v>
      </c>
      <c r="X94" t="s">
        <v>86</v>
      </c>
      <c r="Y94" t="s">
        <v>86</v>
      </c>
    </row>
    <row r="95" spans="1:25" x14ac:dyDescent="0.2">
      <c r="A95" s="113" t="s">
        <v>821</v>
      </c>
      <c r="S95" s="412"/>
    </row>
    <row r="96" spans="1:25" x14ac:dyDescent="0.2">
      <c r="B96" s="113" t="s">
        <v>820</v>
      </c>
      <c r="G96" s="109"/>
      <c r="H96" s="1775"/>
      <c r="I96" s="109"/>
      <c r="J96" s="1775"/>
      <c r="K96" s="1775"/>
      <c r="L96" s="1775"/>
    </row>
    <row r="97" spans="7:11" x14ac:dyDescent="0.2">
      <c r="G97" s="109"/>
      <c r="H97" s="1775" t="s">
        <v>86</v>
      </c>
      <c r="I97" s="109"/>
      <c r="J97" s="109"/>
      <c r="K97" s="109"/>
    </row>
    <row r="98" spans="7:11" x14ac:dyDescent="0.2">
      <c r="G98" s="109"/>
      <c r="H98" s="1775"/>
      <c r="I98" s="109"/>
      <c r="J98" s="109"/>
      <c r="K98" s="109"/>
    </row>
    <row r="99" spans="7:11" x14ac:dyDescent="0.2">
      <c r="G99" s="109"/>
      <c r="H99" t="s">
        <v>86</v>
      </c>
      <c r="I99" s="109"/>
      <c r="J99" s="109"/>
      <c r="K99" s="109"/>
    </row>
    <row r="100" spans="7:11" x14ac:dyDescent="0.2">
      <c r="G100" s="109"/>
      <c r="H100" s="1775"/>
      <c r="I100" s="109"/>
      <c r="J100" s="109"/>
      <c r="K100" s="109"/>
    </row>
    <row r="101" spans="7:11" x14ac:dyDescent="0.2">
      <c r="G101" s="109"/>
      <c r="H101" s="1775" t="s">
        <v>86</v>
      </c>
      <c r="I101" s="109"/>
      <c r="J101" s="109"/>
      <c r="K101" s="109"/>
    </row>
    <row r="102" spans="7:11" x14ac:dyDescent="0.2">
      <c r="G102" s="109"/>
      <c r="H102" s="1775"/>
      <c r="I102" s="109"/>
      <c r="J102" s="109"/>
      <c r="K102" s="109"/>
    </row>
    <row r="103" spans="7:11" x14ac:dyDescent="0.2">
      <c r="G103" s="109"/>
      <c r="H103" s="1775"/>
      <c r="I103" s="109"/>
      <c r="J103" s="109"/>
      <c r="K103" s="109"/>
    </row>
    <row r="104" spans="7:11" x14ac:dyDescent="0.2">
      <c r="G104" s="109"/>
      <c r="H104" s="1775"/>
      <c r="I104" s="109"/>
      <c r="J104" s="109"/>
      <c r="K104" s="109"/>
    </row>
    <row r="105" spans="7:11" x14ac:dyDescent="0.2">
      <c r="G105" s="109"/>
      <c r="H105" s="1775"/>
      <c r="I105" s="109"/>
      <c r="J105" s="109"/>
      <c r="K105" s="109"/>
    </row>
    <row r="106" spans="7:11" x14ac:dyDescent="0.2">
      <c r="G106" s="109"/>
      <c r="H106" s="1775"/>
      <c r="I106" s="109"/>
      <c r="J106" s="109"/>
      <c r="K106" s="109"/>
    </row>
    <row r="107" spans="7:11" x14ac:dyDescent="0.2">
      <c r="G107" s="109"/>
      <c r="H107" s="1775"/>
      <c r="I107" s="109"/>
      <c r="J107" s="109"/>
      <c r="K107" s="109"/>
    </row>
    <row r="108" spans="7:11" x14ac:dyDescent="0.2">
      <c r="G108" s="109"/>
      <c r="H108" s="1775"/>
      <c r="I108" s="109"/>
      <c r="J108" s="109"/>
      <c r="K108" s="109"/>
    </row>
    <row r="109" spans="7:11" x14ac:dyDescent="0.2">
      <c r="G109" s="109"/>
      <c r="H109" s="1775"/>
      <c r="I109" s="109"/>
      <c r="J109" s="109"/>
      <c r="K109" s="109"/>
    </row>
    <row r="110" spans="7:11" x14ac:dyDescent="0.2">
      <c r="G110" s="109"/>
      <c r="H110" s="1775"/>
      <c r="I110" s="109"/>
      <c r="J110" s="109"/>
      <c r="K110" s="109"/>
    </row>
    <row r="111" spans="7:11" x14ac:dyDescent="0.2">
      <c r="G111" s="109"/>
      <c r="H111" s="1775"/>
      <c r="I111" s="109"/>
      <c r="J111" s="109"/>
      <c r="K111" s="109"/>
    </row>
    <row r="112" spans="7:11" x14ac:dyDescent="0.2">
      <c r="G112" s="109"/>
      <c r="H112" s="1775"/>
      <c r="I112" s="109"/>
      <c r="J112" s="109"/>
      <c r="K112" s="109"/>
    </row>
    <row r="113" spans="7:11" x14ac:dyDescent="0.2">
      <c r="G113" s="109"/>
      <c r="H113" s="1775"/>
      <c r="I113" s="109"/>
      <c r="J113" s="109"/>
      <c r="K113" s="109"/>
    </row>
    <row r="114" spans="7:11" x14ac:dyDescent="0.2">
      <c r="G114" s="109"/>
      <c r="H114" s="1775"/>
      <c r="I114" s="109"/>
      <c r="J114" s="109"/>
      <c r="K114" s="109"/>
    </row>
    <row r="115" spans="7:11" x14ac:dyDescent="0.2">
      <c r="G115" s="109"/>
      <c r="H115" s="1775"/>
      <c r="I115" s="109"/>
      <c r="J115" s="109"/>
      <c r="K115" s="109"/>
    </row>
    <row r="116" spans="7:11" x14ac:dyDescent="0.2">
      <c r="G116" s="109"/>
      <c r="H116" s="1775"/>
      <c r="I116" s="109"/>
      <c r="J116" s="109"/>
      <c r="K116" s="109"/>
    </row>
    <row r="117" spans="7:11" x14ac:dyDescent="0.2">
      <c r="G117" s="109"/>
      <c r="H117" s="1775"/>
      <c r="I117" s="109"/>
      <c r="J117" s="109"/>
      <c r="K117" s="109"/>
    </row>
    <row r="118" spans="7:11" x14ac:dyDescent="0.2">
      <c r="G118" s="109"/>
      <c r="H118" s="1775"/>
      <c r="I118" s="109"/>
      <c r="J118" s="109"/>
      <c r="K118" s="109"/>
    </row>
    <row r="119" spans="7:11" x14ac:dyDescent="0.2">
      <c r="G119" s="109"/>
      <c r="H119" s="1775"/>
      <c r="I119" s="109"/>
      <c r="J119" s="109"/>
      <c r="K119" s="109"/>
    </row>
    <row r="120" spans="7:11" x14ac:dyDescent="0.2">
      <c r="G120" s="109"/>
      <c r="H120" s="1775"/>
      <c r="I120" s="109"/>
      <c r="J120" s="109"/>
      <c r="K120" s="109"/>
    </row>
    <row r="121" spans="7:11" x14ac:dyDescent="0.2">
      <c r="G121" s="109"/>
      <c r="H121" s="1775"/>
      <c r="I121" s="109"/>
      <c r="J121" s="109"/>
      <c r="K121" s="109"/>
    </row>
    <row r="122" spans="7:11" x14ac:dyDescent="0.2">
      <c r="G122" s="109"/>
      <c r="H122" s="1775"/>
      <c r="I122" s="109"/>
      <c r="J122" s="109"/>
      <c r="K122" s="109"/>
    </row>
    <row r="123" spans="7:11" x14ac:dyDescent="0.2">
      <c r="G123" s="109"/>
      <c r="H123" s="1775"/>
      <c r="I123" s="109"/>
      <c r="J123" s="109"/>
      <c r="K123" s="109"/>
    </row>
    <row r="124" spans="7:11" x14ac:dyDescent="0.2">
      <c r="G124" s="109"/>
      <c r="H124" s="1775"/>
      <c r="I124" s="109"/>
      <c r="J124" s="109"/>
      <c r="K124" s="109"/>
    </row>
    <row r="125" spans="7:11" x14ac:dyDescent="0.2">
      <c r="G125" s="109"/>
      <c r="H125" s="1775"/>
      <c r="I125" s="109"/>
      <c r="J125" s="109"/>
      <c r="K125" s="109"/>
    </row>
    <row r="126" spans="7:11" x14ac:dyDescent="0.2">
      <c r="G126" s="109"/>
      <c r="H126" s="1775"/>
      <c r="I126" s="109"/>
      <c r="J126" s="109"/>
      <c r="K126" s="109"/>
    </row>
    <row r="127" spans="7:11" x14ac:dyDescent="0.2">
      <c r="G127" s="109"/>
      <c r="H127" s="1775"/>
      <c r="I127" s="109"/>
      <c r="J127" s="109"/>
      <c r="K127" s="109"/>
    </row>
    <row r="128" spans="7:11" x14ac:dyDescent="0.2">
      <c r="G128" s="109"/>
      <c r="H128" s="1775"/>
      <c r="I128" s="109"/>
      <c r="J128" s="109"/>
      <c r="K128" s="109"/>
    </row>
    <row r="129" spans="7:11" x14ac:dyDescent="0.2">
      <c r="G129" s="109"/>
      <c r="H129" s="1775"/>
      <c r="I129" s="109"/>
      <c r="J129" s="109"/>
      <c r="K129" s="109"/>
    </row>
    <row r="130" spans="7:11" x14ac:dyDescent="0.2">
      <c r="G130" s="109"/>
      <c r="H130" s="1775"/>
      <c r="I130" s="109"/>
      <c r="J130" s="109"/>
      <c r="K130" s="109"/>
    </row>
    <row r="131" spans="7:11" x14ac:dyDescent="0.2">
      <c r="G131" s="109"/>
      <c r="H131" s="1775"/>
      <c r="I131" s="109"/>
      <c r="J131" s="109"/>
      <c r="K131" s="109"/>
    </row>
    <row r="132" spans="7:11" x14ac:dyDescent="0.2">
      <c r="G132" s="109"/>
      <c r="H132" s="1775"/>
      <c r="I132" s="109"/>
      <c r="J132" s="109"/>
      <c r="K132" s="109"/>
    </row>
    <row r="133" spans="7:11" x14ac:dyDescent="0.2">
      <c r="G133" s="109"/>
      <c r="H133" s="1775"/>
      <c r="I133" s="109"/>
      <c r="J133" s="109"/>
      <c r="K133" s="109"/>
    </row>
    <row r="134" spans="7:11" x14ac:dyDescent="0.2">
      <c r="G134" s="109"/>
      <c r="H134" s="1775"/>
      <c r="I134" s="109"/>
      <c r="J134" s="109"/>
      <c r="K134" s="109"/>
    </row>
    <row r="135" spans="7:11" x14ac:dyDescent="0.2">
      <c r="G135" s="109"/>
      <c r="H135" s="1775"/>
      <c r="I135" s="109"/>
      <c r="J135" s="109"/>
      <c r="K135" s="109"/>
    </row>
    <row r="136" spans="7:11" x14ac:dyDescent="0.2">
      <c r="G136" s="109"/>
      <c r="H136" s="1775"/>
      <c r="I136" s="109"/>
      <c r="J136" s="109"/>
      <c r="K136" s="109"/>
    </row>
    <row r="137" spans="7:11" x14ac:dyDescent="0.2">
      <c r="G137" s="109"/>
      <c r="H137" s="1775"/>
      <c r="I137" s="109"/>
      <c r="J137" s="109"/>
      <c r="K137" s="109"/>
    </row>
    <row r="138" spans="7:11" x14ac:dyDescent="0.2">
      <c r="G138" s="109"/>
      <c r="H138" s="1775"/>
      <c r="I138" s="109"/>
      <c r="J138" s="109"/>
      <c r="K138" s="109"/>
    </row>
    <row r="139" spans="7:11" x14ac:dyDescent="0.2">
      <c r="G139" s="109"/>
      <c r="H139" s="1775"/>
      <c r="I139" s="109"/>
      <c r="J139" s="109"/>
      <c r="K139" s="109"/>
    </row>
    <row r="140" spans="7:11" x14ac:dyDescent="0.2">
      <c r="G140" s="109"/>
      <c r="H140" s="1775"/>
      <c r="I140" s="109"/>
      <c r="J140" s="109"/>
      <c r="K140" s="109"/>
    </row>
    <row r="141" spans="7:11" x14ac:dyDescent="0.2">
      <c r="G141" s="109"/>
      <c r="H141" s="1775"/>
      <c r="I141" s="109"/>
      <c r="J141" s="109"/>
      <c r="K141" s="109"/>
    </row>
    <row r="142" spans="7:11" x14ac:dyDescent="0.2">
      <c r="G142" s="109"/>
      <c r="H142" s="1775"/>
      <c r="I142" s="109"/>
      <c r="J142" s="109"/>
      <c r="K142" s="109"/>
    </row>
    <row r="143" spans="7:11" x14ac:dyDescent="0.2">
      <c r="G143" s="109"/>
      <c r="H143" s="1775"/>
      <c r="I143" s="109"/>
      <c r="J143" s="109"/>
      <c r="K143" s="109"/>
    </row>
    <row r="144" spans="7:11" x14ac:dyDescent="0.2">
      <c r="G144" s="109"/>
      <c r="H144" s="1775"/>
      <c r="I144" s="109"/>
      <c r="J144" s="109"/>
      <c r="K144" s="109"/>
    </row>
    <row r="145" spans="7:11" x14ac:dyDescent="0.2">
      <c r="G145" s="109"/>
      <c r="H145" s="1775"/>
      <c r="I145" s="109"/>
      <c r="J145" s="109"/>
      <c r="K145" s="109"/>
    </row>
    <row r="146" spans="7:11" x14ac:dyDescent="0.2">
      <c r="G146" s="109"/>
      <c r="H146" s="1775"/>
      <c r="I146" s="109"/>
      <c r="J146" s="109"/>
      <c r="K146" s="109"/>
    </row>
    <row r="147" spans="7:11" x14ac:dyDescent="0.2">
      <c r="G147" s="109"/>
      <c r="H147" s="1775"/>
      <c r="I147" s="109"/>
      <c r="J147" s="109"/>
      <c r="K147" s="109"/>
    </row>
    <row r="148" spans="7:11" x14ac:dyDescent="0.2">
      <c r="G148" s="109"/>
      <c r="H148" s="1775"/>
      <c r="I148" s="109"/>
      <c r="J148" s="109"/>
      <c r="K148" s="109"/>
    </row>
    <row r="149" spans="7:11" x14ac:dyDescent="0.2">
      <c r="G149" s="109"/>
      <c r="H149" s="1775"/>
      <c r="I149" s="109"/>
      <c r="J149" s="109"/>
      <c r="K149" s="109"/>
    </row>
    <row r="150" spans="7:11" x14ac:dyDescent="0.2">
      <c r="G150" s="109"/>
      <c r="H150" s="1775"/>
      <c r="I150" s="109"/>
      <c r="J150" s="109"/>
      <c r="K150" s="109"/>
    </row>
    <row r="151" spans="7:11" x14ac:dyDescent="0.2">
      <c r="G151" s="109"/>
      <c r="H151" s="1775"/>
      <c r="I151" s="109"/>
      <c r="J151" s="109"/>
      <c r="K151" s="109"/>
    </row>
    <row r="152" spans="7:11" x14ac:dyDescent="0.2">
      <c r="G152" s="109"/>
      <c r="H152" s="1775"/>
      <c r="I152" s="109"/>
      <c r="J152" s="109"/>
      <c r="K152" s="109"/>
    </row>
    <row r="153" spans="7:11" x14ac:dyDescent="0.2">
      <c r="G153" s="109"/>
      <c r="H153" s="1775"/>
      <c r="I153" s="109"/>
      <c r="J153" s="109"/>
      <c r="K153" s="109"/>
    </row>
    <row r="154" spans="7:11" x14ac:dyDescent="0.2">
      <c r="G154" s="109"/>
      <c r="H154" s="1775"/>
      <c r="I154" s="109"/>
      <c r="J154" s="109"/>
      <c r="K154" s="109"/>
    </row>
    <row r="155" spans="7:11" x14ac:dyDescent="0.2">
      <c r="G155" s="109"/>
      <c r="H155" s="1775"/>
      <c r="I155" s="109"/>
      <c r="J155" s="109"/>
      <c r="K155" s="109"/>
    </row>
    <row r="156" spans="7:11" x14ac:dyDescent="0.2">
      <c r="G156" s="109"/>
      <c r="H156" s="1775"/>
      <c r="I156" s="109"/>
      <c r="J156" s="109"/>
      <c r="K156" s="109"/>
    </row>
    <row r="157" spans="7:11" x14ac:dyDescent="0.2">
      <c r="G157" s="109"/>
      <c r="H157" s="1775"/>
      <c r="I157" s="109"/>
      <c r="J157" s="109"/>
      <c r="K157" s="109"/>
    </row>
    <row r="158" spans="7:11" x14ac:dyDescent="0.2">
      <c r="G158" s="109"/>
      <c r="H158" s="1775"/>
      <c r="I158" s="109"/>
      <c r="J158" s="109"/>
      <c r="K158" s="109"/>
    </row>
    <row r="159" spans="7:11" x14ac:dyDescent="0.2">
      <c r="G159" s="109"/>
      <c r="H159" s="1775"/>
      <c r="I159" s="109"/>
      <c r="J159" s="109"/>
      <c r="K159" s="109"/>
    </row>
    <row r="160" spans="7:11" x14ac:dyDescent="0.2">
      <c r="G160" s="109"/>
      <c r="H160" s="1775"/>
      <c r="I160" s="109"/>
      <c r="J160" s="109"/>
      <c r="K160" s="109"/>
    </row>
    <row r="161" spans="7:11" x14ac:dyDescent="0.2">
      <c r="G161" s="109"/>
      <c r="H161" s="1775"/>
      <c r="I161" s="109"/>
      <c r="J161" s="109"/>
      <c r="K161" s="109"/>
    </row>
    <row r="162" spans="7:11" x14ac:dyDescent="0.2">
      <c r="G162" s="109"/>
      <c r="H162" s="1775"/>
      <c r="I162" s="109"/>
      <c r="J162" s="109"/>
      <c r="K162" s="109"/>
    </row>
    <row r="163" spans="7:11" x14ac:dyDescent="0.2">
      <c r="G163" s="109"/>
      <c r="H163" s="1775"/>
      <c r="I163" s="109"/>
      <c r="J163" s="109"/>
      <c r="K163" s="109"/>
    </row>
    <row r="164" spans="7:11" x14ac:dyDescent="0.2">
      <c r="G164" s="109"/>
      <c r="H164" s="1775"/>
      <c r="I164" s="109"/>
      <c r="J164" s="109"/>
      <c r="K164" s="109"/>
    </row>
    <row r="165" spans="7:11" x14ac:dyDescent="0.2">
      <c r="G165" s="109"/>
      <c r="H165" s="1775"/>
      <c r="I165" s="109"/>
      <c r="J165" s="109"/>
      <c r="K165" s="109"/>
    </row>
    <row r="166" spans="7:11" x14ac:dyDescent="0.2">
      <c r="G166" s="109"/>
      <c r="H166" s="1775"/>
      <c r="I166" s="109"/>
      <c r="J166" s="109"/>
      <c r="K166" s="109"/>
    </row>
    <row r="167" spans="7:11" x14ac:dyDescent="0.2">
      <c r="G167" s="109"/>
      <c r="H167" s="1775"/>
      <c r="I167" s="109"/>
      <c r="J167" s="109"/>
      <c r="K167" s="109"/>
    </row>
    <row r="168" spans="7:11" x14ac:dyDescent="0.2">
      <c r="G168" s="109"/>
      <c r="H168" s="1775"/>
      <c r="I168" s="109"/>
      <c r="J168" s="109"/>
      <c r="K168" s="109"/>
    </row>
    <row r="169" spans="7:11" x14ac:dyDescent="0.2">
      <c r="G169" s="109"/>
      <c r="H169" s="1775"/>
      <c r="I169" s="109"/>
      <c r="J169" s="109"/>
      <c r="K169" s="109"/>
    </row>
    <row r="170" spans="7:11" x14ac:dyDescent="0.2">
      <c r="G170" s="109"/>
      <c r="H170" s="1775"/>
      <c r="I170" s="109"/>
      <c r="J170" s="109"/>
      <c r="K170" s="109"/>
    </row>
    <row r="171" spans="7:11" x14ac:dyDescent="0.2">
      <c r="G171" s="109"/>
      <c r="H171" s="1775"/>
      <c r="I171" s="109"/>
      <c r="J171" s="109"/>
      <c r="K171" s="109"/>
    </row>
    <row r="172" spans="7:11" x14ac:dyDescent="0.2">
      <c r="G172" s="109"/>
      <c r="H172" s="1775"/>
      <c r="I172" s="109"/>
      <c r="J172" s="109"/>
      <c r="K172" s="109"/>
    </row>
    <row r="173" spans="7:11" x14ac:dyDescent="0.2">
      <c r="G173" s="109"/>
      <c r="H173" s="1775"/>
      <c r="I173" s="109"/>
      <c r="J173" s="109"/>
      <c r="K173" s="109"/>
    </row>
    <row r="174" spans="7:11" x14ac:dyDescent="0.2">
      <c r="G174" s="109"/>
      <c r="H174" s="1775"/>
      <c r="I174" s="109"/>
      <c r="J174" s="109"/>
      <c r="K174" s="109"/>
    </row>
    <row r="175" spans="7:11" x14ac:dyDescent="0.2">
      <c r="G175" s="109"/>
      <c r="H175" s="1775"/>
      <c r="I175" s="109"/>
      <c r="J175" s="109"/>
      <c r="K175" s="109"/>
    </row>
    <row r="176" spans="7:11" x14ac:dyDescent="0.2">
      <c r="G176" s="109"/>
      <c r="H176" s="1775"/>
      <c r="I176" s="109"/>
      <c r="J176" s="109"/>
      <c r="K176" s="109"/>
    </row>
    <row r="177" spans="7:11" x14ac:dyDescent="0.2">
      <c r="G177" s="109"/>
      <c r="H177" s="1775"/>
      <c r="I177" s="109"/>
      <c r="J177" s="109"/>
      <c r="K177" s="109"/>
    </row>
    <row r="178" spans="7:11" x14ac:dyDescent="0.2">
      <c r="G178" s="109"/>
      <c r="H178" s="1775"/>
      <c r="I178" s="109"/>
      <c r="J178" s="109"/>
      <c r="K178" s="109"/>
    </row>
    <row r="179" spans="7:11" x14ac:dyDescent="0.2">
      <c r="G179" s="109"/>
      <c r="H179" s="1775"/>
      <c r="I179" s="109"/>
      <c r="J179" s="109"/>
      <c r="K179" s="109"/>
    </row>
    <row r="180" spans="7:11" x14ac:dyDescent="0.2">
      <c r="G180" s="109"/>
      <c r="H180" s="1775"/>
      <c r="I180" s="109"/>
      <c r="J180" s="109"/>
      <c r="K180" s="109"/>
    </row>
    <row r="181" spans="7:11" x14ac:dyDescent="0.2">
      <c r="G181" s="109"/>
      <c r="H181" s="1775"/>
      <c r="I181" s="109"/>
      <c r="J181" s="109"/>
      <c r="K181" s="109"/>
    </row>
    <row r="182" spans="7:11" x14ac:dyDescent="0.2">
      <c r="G182" s="109"/>
      <c r="H182" s="1775"/>
      <c r="I182" s="109"/>
      <c r="J182" s="109"/>
      <c r="K182" s="109"/>
    </row>
    <row r="183" spans="7:11" x14ac:dyDescent="0.2">
      <c r="G183" s="109"/>
      <c r="H183" s="1775"/>
      <c r="I183" s="109"/>
      <c r="J183" s="109"/>
      <c r="K183" s="109"/>
    </row>
    <row r="184" spans="7:11" x14ac:dyDescent="0.2">
      <c r="G184" s="109"/>
      <c r="H184" s="1775"/>
      <c r="I184" s="109"/>
      <c r="J184" s="109"/>
      <c r="K184" s="109"/>
    </row>
    <row r="185" spans="7:11" x14ac:dyDescent="0.2">
      <c r="G185" s="109"/>
      <c r="H185" s="1775"/>
      <c r="I185" s="109"/>
      <c r="J185" s="109"/>
      <c r="K185" s="109"/>
    </row>
    <row r="186" spans="7:11" x14ac:dyDescent="0.2">
      <c r="G186" s="109"/>
      <c r="H186" s="1775"/>
      <c r="I186" s="109"/>
      <c r="J186" s="109"/>
      <c r="K186" s="109"/>
    </row>
    <row r="187" spans="7:11" x14ac:dyDescent="0.2">
      <c r="G187" s="109"/>
      <c r="H187" s="1775"/>
      <c r="I187" s="109"/>
      <c r="J187" s="109"/>
      <c r="K187" s="109"/>
    </row>
    <row r="188" spans="7:11" x14ac:dyDescent="0.2">
      <c r="G188" s="109"/>
      <c r="H188" s="1775"/>
      <c r="I188" s="109"/>
      <c r="J188" s="109"/>
      <c r="K188" s="109"/>
    </row>
    <row r="189" spans="7:11" x14ac:dyDescent="0.2">
      <c r="G189" s="109"/>
      <c r="H189" s="1775"/>
      <c r="I189" s="109"/>
      <c r="J189" s="109"/>
      <c r="K189" s="109"/>
    </row>
    <row r="190" spans="7:11" x14ac:dyDescent="0.2">
      <c r="G190" s="109"/>
      <c r="H190" s="1775"/>
      <c r="I190" s="109"/>
      <c r="J190" s="109"/>
      <c r="K190" s="109"/>
    </row>
    <row r="191" spans="7:11" x14ac:dyDescent="0.2">
      <c r="G191" s="109"/>
      <c r="H191" s="1775"/>
      <c r="I191" s="109"/>
      <c r="J191" s="109"/>
      <c r="K191" s="109"/>
    </row>
    <row r="192" spans="7:11" x14ac:dyDescent="0.2">
      <c r="G192" s="109"/>
      <c r="H192" s="1775"/>
      <c r="I192" s="109"/>
      <c r="J192" s="109"/>
      <c r="K192" s="109"/>
    </row>
    <row r="193" spans="7:11" x14ac:dyDescent="0.2">
      <c r="G193" s="109"/>
      <c r="H193" s="1775"/>
      <c r="I193" s="109"/>
      <c r="J193" s="109"/>
      <c r="K193" s="109"/>
    </row>
    <row r="194" spans="7:11" x14ac:dyDescent="0.2">
      <c r="G194" s="109"/>
      <c r="H194" s="1775"/>
      <c r="I194" s="109"/>
      <c r="J194" s="109"/>
      <c r="K194" s="109"/>
    </row>
    <row r="195" spans="7:11" x14ac:dyDescent="0.2">
      <c r="G195" s="109"/>
      <c r="H195" s="1775"/>
      <c r="I195" s="109"/>
      <c r="J195" s="109"/>
      <c r="K195" s="109"/>
    </row>
    <row r="196" spans="7:11" x14ac:dyDescent="0.2">
      <c r="G196" s="109"/>
      <c r="H196" s="1775"/>
      <c r="I196" s="109"/>
      <c r="J196" s="109"/>
      <c r="K196" s="109"/>
    </row>
    <row r="197" spans="7:11" x14ac:dyDescent="0.2">
      <c r="G197" s="109"/>
      <c r="H197" s="1775"/>
      <c r="I197" s="109"/>
      <c r="J197" s="109"/>
      <c r="K197" s="109"/>
    </row>
    <row r="198" spans="7:11" x14ac:dyDescent="0.2">
      <c r="G198" s="109"/>
      <c r="H198" s="1775"/>
      <c r="I198" s="109"/>
      <c r="J198" s="109"/>
      <c r="K198" s="109"/>
    </row>
    <row r="199" spans="7:11" x14ac:dyDescent="0.2">
      <c r="G199" s="109"/>
      <c r="H199" s="1775"/>
      <c r="I199" s="109"/>
      <c r="J199" s="109"/>
      <c r="K199" s="109"/>
    </row>
    <row r="200" spans="7:11" x14ac:dyDescent="0.2">
      <c r="G200" s="109"/>
      <c r="H200" s="1775"/>
      <c r="I200" s="109"/>
      <c r="J200" s="109"/>
      <c r="K200" s="109"/>
    </row>
    <row r="201" spans="7:11" x14ac:dyDescent="0.2">
      <c r="G201" s="109"/>
      <c r="H201" s="1775"/>
      <c r="I201" s="109"/>
      <c r="J201" s="109"/>
      <c r="K201" s="109"/>
    </row>
    <row r="202" spans="7:11" x14ac:dyDescent="0.2">
      <c r="G202" s="109"/>
      <c r="H202" s="1775"/>
      <c r="I202" s="109"/>
      <c r="J202" s="109"/>
      <c r="K202" s="109"/>
    </row>
    <row r="203" spans="7:11" x14ac:dyDescent="0.2">
      <c r="G203" s="109"/>
      <c r="H203" s="1775"/>
      <c r="I203" s="109"/>
      <c r="J203" s="109"/>
      <c r="K203" s="109"/>
    </row>
    <row r="204" spans="7:11" x14ac:dyDescent="0.2">
      <c r="G204" s="109"/>
      <c r="H204" s="1775"/>
      <c r="I204" s="109"/>
      <c r="J204" s="109"/>
      <c r="K204" s="109"/>
    </row>
    <row r="205" spans="7:11" x14ac:dyDescent="0.2">
      <c r="G205" s="109"/>
      <c r="H205" s="1775"/>
      <c r="I205" s="109"/>
      <c r="J205" s="109"/>
      <c r="K205" s="109"/>
    </row>
    <row r="206" spans="7:11" x14ac:dyDescent="0.2">
      <c r="G206" s="109"/>
      <c r="H206" s="1775"/>
      <c r="I206" s="109"/>
      <c r="J206" s="109"/>
      <c r="K206" s="109"/>
    </row>
    <row r="207" spans="7:11" x14ac:dyDescent="0.2">
      <c r="G207" s="109"/>
      <c r="H207" s="1775"/>
      <c r="I207" s="109"/>
      <c r="J207" s="109"/>
      <c r="K207" s="109"/>
    </row>
    <row r="208" spans="7:11" x14ac:dyDescent="0.2">
      <c r="G208" s="109"/>
      <c r="H208" s="1775"/>
      <c r="I208" s="109"/>
      <c r="J208" s="109"/>
      <c r="K208" s="109"/>
    </row>
    <row r="209" spans="7:11" x14ac:dyDescent="0.2">
      <c r="G209" s="109"/>
      <c r="H209" s="1775"/>
      <c r="I209" s="109"/>
      <c r="J209" s="109"/>
      <c r="K209" s="109"/>
    </row>
    <row r="210" spans="7:11" x14ac:dyDescent="0.2">
      <c r="G210" s="109"/>
      <c r="H210" s="1775"/>
      <c r="I210" s="109"/>
      <c r="J210" s="109"/>
      <c r="K210" s="109"/>
    </row>
    <row r="211" spans="7:11" x14ac:dyDescent="0.2">
      <c r="G211" s="109"/>
      <c r="H211" s="1775"/>
      <c r="I211" s="109"/>
      <c r="J211" s="109"/>
      <c r="K211" s="109"/>
    </row>
    <row r="212" spans="7:11" x14ac:dyDescent="0.2">
      <c r="G212" s="109"/>
      <c r="H212" s="1775"/>
      <c r="I212" s="109"/>
      <c r="J212" s="109"/>
      <c r="K212" s="109"/>
    </row>
    <row r="213" spans="7:11" x14ac:dyDescent="0.2">
      <c r="G213" s="109"/>
      <c r="H213" s="1775"/>
      <c r="I213" s="109"/>
      <c r="J213" s="109"/>
      <c r="K213" s="109"/>
    </row>
    <row r="214" spans="7:11" x14ac:dyDescent="0.2">
      <c r="G214" s="109"/>
      <c r="H214" s="1775"/>
      <c r="I214" s="109"/>
      <c r="J214" s="109"/>
      <c r="K214" s="109"/>
    </row>
    <row r="215" spans="7:11" x14ac:dyDescent="0.2">
      <c r="G215" s="109"/>
      <c r="H215" s="1775"/>
      <c r="I215" s="109"/>
      <c r="J215" s="109"/>
      <c r="K215" s="109"/>
    </row>
    <row r="216" spans="7:11" x14ac:dyDescent="0.2">
      <c r="G216" s="109"/>
      <c r="H216" s="1775"/>
      <c r="I216" s="109"/>
      <c r="J216" s="109"/>
      <c r="K216" s="109"/>
    </row>
    <row r="217" spans="7:11" x14ac:dyDescent="0.2">
      <c r="G217" s="109"/>
      <c r="H217" s="1775"/>
      <c r="I217" s="109"/>
      <c r="J217" s="109"/>
      <c r="K217" s="109"/>
    </row>
    <row r="218" spans="7:11" x14ac:dyDescent="0.2">
      <c r="G218" s="109"/>
      <c r="H218" s="1775"/>
      <c r="I218" s="109"/>
      <c r="J218" s="109"/>
      <c r="K218" s="109"/>
    </row>
    <row r="219" spans="7:11" x14ac:dyDescent="0.2">
      <c r="G219" s="109"/>
      <c r="H219" s="1775"/>
      <c r="I219" s="109"/>
      <c r="J219" s="109"/>
      <c r="K219" s="109"/>
    </row>
    <row r="220" spans="7:11" x14ac:dyDescent="0.2">
      <c r="G220" s="109"/>
      <c r="H220" s="1775"/>
      <c r="I220" s="109"/>
      <c r="J220" s="109"/>
      <c r="K220" s="109"/>
    </row>
    <row r="221" spans="7:11" x14ac:dyDescent="0.2">
      <c r="G221" s="109"/>
      <c r="H221" s="1775"/>
      <c r="I221" s="109"/>
      <c r="J221" s="109"/>
      <c r="K221" s="109"/>
    </row>
    <row r="222" spans="7:11" x14ac:dyDescent="0.2">
      <c r="G222" s="109"/>
      <c r="H222" s="1775"/>
      <c r="I222" s="109"/>
      <c r="J222" s="109"/>
      <c r="K222" s="109"/>
    </row>
    <row r="223" spans="7:11" x14ac:dyDescent="0.2">
      <c r="G223" s="109"/>
      <c r="H223" s="1775"/>
      <c r="I223" s="109"/>
      <c r="J223" s="109"/>
      <c r="K223" s="109"/>
    </row>
    <row r="224" spans="7:11" x14ac:dyDescent="0.2">
      <c r="G224" s="109"/>
      <c r="H224" s="1775"/>
      <c r="I224" s="109"/>
      <c r="J224" s="109"/>
      <c r="K224" s="109"/>
    </row>
    <row r="225" spans="7:11" x14ac:dyDescent="0.2">
      <c r="G225" s="109"/>
      <c r="H225" s="1775"/>
      <c r="I225" s="109"/>
      <c r="J225" s="109"/>
      <c r="K225" s="109"/>
    </row>
    <row r="226" spans="7:11" x14ac:dyDescent="0.2">
      <c r="G226" s="109"/>
      <c r="H226" s="1775"/>
      <c r="I226" s="109"/>
      <c r="J226" s="109"/>
      <c r="K226" s="109"/>
    </row>
    <row r="227" spans="7:11" x14ac:dyDescent="0.2">
      <c r="G227" s="109"/>
      <c r="H227" s="1775"/>
      <c r="I227" s="109"/>
      <c r="J227" s="109"/>
      <c r="K227" s="109"/>
    </row>
    <row r="228" spans="7:11" x14ac:dyDescent="0.2">
      <c r="G228" s="109"/>
      <c r="H228" s="1775"/>
      <c r="I228" s="109"/>
      <c r="J228" s="109"/>
      <c r="K228" s="109"/>
    </row>
    <row r="229" spans="7:11" x14ac:dyDescent="0.2">
      <c r="G229" s="109"/>
      <c r="H229" s="1775"/>
      <c r="I229" s="109"/>
      <c r="J229" s="109"/>
      <c r="K229" s="109"/>
    </row>
    <row r="230" spans="7:11" x14ac:dyDescent="0.2">
      <c r="G230" s="109"/>
      <c r="H230" s="1775"/>
      <c r="I230" s="109"/>
      <c r="J230" s="109"/>
      <c r="K230" s="109"/>
    </row>
    <row r="231" spans="7:11" x14ac:dyDescent="0.2">
      <c r="G231" s="109"/>
      <c r="H231" s="1775"/>
      <c r="I231" s="109"/>
      <c r="J231" s="109"/>
      <c r="K231" s="109"/>
    </row>
    <row r="232" spans="7:11" x14ac:dyDescent="0.2">
      <c r="G232" s="109"/>
      <c r="H232" s="1775"/>
      <c r="I232" s="109"/>
      <c r="J232" s="109"/>
      <c r="K232" s="109"/>
    </row>
    <row r="233" spans="7:11" x14ac:dyDescent="0.2">
      <c r="G233" s="109"/>
      <c r="H233" s="1775"/>
      <c r="I233" s="109"/>
      <c r="J233" s="109"/>
      <c r="K233" s="109"/>
    </row>
    <row r="234" spans="7:11" x14ac:dyDescent="0.2">
      <c r="G234" s="109"/>
      <c r="H234" s="1775"/>
      <c r="I234" s="109"/>
      <c r="J234" s="109"/>
      <c r="K234" s="109"/>
    </row>
    <row r="235" spans="7:11" x14ac:dyDescent="0.2">
      <c r="G235" s="109"/>
      <c r="H235" s="1775"/>
      <c r="I235" s="109"/>
      <c r="J235" s="109"/>
      <c r="K235" s="109"/>
    </row>
    <row r="236" spans="7:11" x14ac:dyDescent="0.2">
      <c r="G236" s="109"/>
      <c r="H236" s="1775"/>
      <c r="I236" s="109"/>
      <c r="J236" s="109"/>
      <c r="K236" s="109"/>
    </row>
    <row r="237" spans="7:11" x14ac:dyDescent="0.2">
      <c r="G237" s="109"/>
      <c r="H237" s="1775"/>
      <c r="I237" s="109"/>
      <c r="J237" s="109"/>
      <c r="K237" s="109"/>
    </row>
    <row r="238" spans="7:11" x14ac:dyDescent="0.2">
      <c r="G238" s="109"/>
      <c r="H238" s="1775"/>
      <c r="I238" s="109"/>
      <c r="J238" s="109"/>
      <c r="K238" s="109"/>
    </row>
    <row r="239" spans="7:11" x14ac:dyDescent="0.2">
      <c r="G239" s="109"/>
      <c r="H239" s="1775"/>
      <c r="I239" s="109"/>
      <c r="J239" s="109"/>
      <c r="K239" s="109"/>
    </row>
    <row r="240" spans="7:11" x14ac:dyDescent="0.2">
      <c r="G240" s="109"/>
      <c r="H240" s="1775"/>
      <c r="I240" s="109"/>
      <c r="J240" s="109"/>
      <c r="K240" s="109"/>
    </row>
    <row r="241" spans="7:11" x14ac:dyDescent="0.2">
      <c r="G241" s="109"/>
      <c r="H241" s="1775"/>
      <c r="I241" s="109"/>
      <c r="J241" s="109"/>
      <c r="K241" s="109"/>
    </row>
    <row r="242" spans="7:11" x14ac:dyDescent="0.2">
      <c r="G242" s="109"/>
      <c r="H242" s="1775"/>
      <c r="I242" s="109"/>
      <c r="J242" s="109"/>
      <c r="K242" s="109"/>
    </row>
    <row r="243" spans="7:11" x14ac:dyDescent="0.2">
      <c r="G243" s="109"/>
      <c r="H243" s="1775"/>
      <c r="I243" s="109"/>
      <c r="J243" s="109"/>
      <c r="K243" s="109"/>
    </row>
    <row r="244" spans="7:11" x14ac:dyDescent="0.2">
      <c r="G244" s="109"/>
      <c r="H244" s="1775"/>
      <c r="I244" s="109"/>
      <c r="J244" s="109"/>
      <c r="K244" s="109"/>
    </row>
    <row r="245" spans="7:11" x14ac:dyDescent="0.2">
      <c r="G245" s="109"/>
      <c r="H245" s="1775"/>
      <c r="I245" s="109"/>
      <c r="J245" s="109"/>
      <c r="K245" s="109"/>
    </row>
    <row r="246" spans="7:11" x14ac:dyDescent="0.2">
      <c r="G246" s="109"/>
      <c r="H246" s="1775"/>
      <c r="I246" s="109"/>
      <c r="J246" s="109"/>
      <c r="K246" s="109"/>
    </row>
    <row r="247" spans="7:11" x14ac:dyDescent="0.2">
      <c r="G247" s="109"/>
      <c r="H247" s="1775"/>
      <c r="I247" s="109"/>
      <c r="J247" s="109"/>
      <c r="K247" s="109"/>
    </row>
    <row r="248" spans="7:11" x14ac:dyDescent="0.2">
      <c r="G248" s="109"/>
      <c r="H248" s="1775"/>
      <c r="I248" s="109"/>
      <c r="J248" s="109"/>
      <c r="K248" s="109"/>
    </row>
    <row r="249" spans="7:11" x14ac:dyDescent="0.2">
      <c r="G249" s="109"/>
      <c r="H249" s="1775"/>
      <c r="I249" s="109"/>
      <c r="J249" s="109"/>
      <c r="K249" s="109"/>
    </row>
    <row r="250" spans="7:11" x14ac:dyDescent="0.2">
      <c r="G250" s="109"/>
      <c r="H250" s="1775"/>
      <c r="I250" s="109"/>
      <c r="J250" s="109"/>
      <c r="K250" s="109"/>
    </row>
    <row r="251" spans="7:11" x14ac:dyDescent="0.2">
      <c r="G251" s="109"/>
      <c r="H251" s="1775"/>
      <c r="I251" s="109"/>
      <c r="J251" s="109"/>
      <c r="K251" s="109"/>
    </row>
    <row r="252" spans="7:11" x14ac:dyDescent="0.2">
      <c r="G252" s="109"/>
      <c r="H252" s="1775"/>
      <c r="I252" s="109"/>
      <c r="J252" s="109"/>
      <c r="K252" s="109"/>
    </row>
    <row r="253" spans="7:11" x14ac:dyDescent="0.2">
      <c r="G253" s="109"/>
      <c r="H253" s="1775"/>
      <c r="I253" s="109"/>
      <c r="J253" s="109"/>
      <c r="K253" s="109"/>
    </row>
    <row r="254" spans="7:11" x14ac:dyDescent="0.2">
      <c r="G254" s="109"/>
      <c r="H254" s="1775"/>
      <c r="I254" s="109"/>
      <c r="J254" s="109"/>
      <c r="K254" s="109"/>
    </row>
    <row r="255" spans="7:11" x14ac:dyDescent="0.2">
      <c r="G255" s="109"/>
      <c r="H255" s="1775"/>
      <c r="I255" s="109"/>
      <c r="J255" s="109"/>
      <c r="K255" s="109"/>
    </row>
    <row r="256" spans="7:11" x14ac:dyDescent="0.2">
      <c r="G256" s="109"/>
      <c r="H256" s="1775"/>
      <c r="I256" s="109"/>
      <c r="J256" s="109"/>
      <c r="K256" s="109"/>
    </row>
    <row r="257" spans="7:11" x14ac:dyDescent="0.2">
      <c r="G257" s="109"/>
      <c r="H257" s="1775"/>
      <c r="I257" s="109"/>
      <c r="J257" s="109"/>
      <c r="K257" s="109"/>
    </row>
    <row r="258" spans="7:11" x14ac:dyDescent="0.2">
      <c r="G258" s="109"/>
      <c r="H258" s="1775"/>
      <c r="I258" s="109"/>
      <c r="J258" s="109"/>
      <c r="K258" s="109"/>
    </row>
    <row r="259" spans="7:11" x14ac:dyDescent="0.2">
      <c r="G259" s="109"/>
      <c r="H259" s="1775"/>
      <c r="I259" s="109"/>
      <c r="J259" s="109"/>
      <c r="K259" s="109"/>
    </row>
    <row r="260" spans="7:11" x14ac:dyDescent="0.2">
      <c r="G260" s="109"/>
      <c r="H260" s="1775"/>
      <c r="I260" s="109"/>
      <c r="J260" s="109"/>
      <c r="K260" s="109"/>
    </row>
    <row r="261" spans="7:11" x14ac:dyDescent="0.2">
      <c r="G261" s="109"/>
      <c r="H261" s="1775"/>
      <c r="I261" s="109"/>
      <c r="J261" s="109"/>
      <c r="K261" s="109"/>
    </row>
    <row r="262" spans="7:11" x14ac:dyDescent="0.2">
      <c r="G262" s="109"/>
      <c r="H262" s="1775"/>
      <c r="I262" s="109"/>
      <c r="J262" s="109"/>
      <c r="K262" s="109"/>
    </row>
    <row r="263" spans="7:11" x14ac:dyDescent="0.2">
      <c r="G263" s="109"/>
      <c r="H263" s="1775"/>
      <c r="I263" s="109"/>
      <c r="J263" s="109"/>
      <c r="K263" s="109"/>
    </row>
    <row r="264" spans="7:11" x14ac:dyDescent="0.2">
      <c r="G264" s="109"/>
      <c r="H264" s="1775"/>
      <c r="I264" s="109"/>
      <c r="J264" s="109"/>
      <c r="K264" s="109"/>
    </row>
    <row r="265" spans="7:11" x14ac:dyDescent="0.2">
      <c r="G265" s="109"/>
      <c r="H265" s="1775"/>
      <c r="I265" s="109"/>
      <c r="J265" s="109"/>
      <c r="K265" s="109"/>
    </row>
    <row r="266" spans="7:11" x14ac:dyDescent="0.2">
      <c r="G266" s="109"/>
      <c r="H266" s="1775"/>
      <c r="I266" s="109"/>
      <c r="J266" s="109"/>
      <c r="K266" s="109"/>
    </row>
    <row r="267" spans="7:11" x14ac:dyDescent="0.2">
      <c r="G267" s="109"/>
      <c r="H267" s="1775"/>
      <c r="I267" s="109"/>
      <c r="J267" s="109"/>
      <c r="K267" s="109"/>
    </row>
    <row r="268" spans="7:11" x14ac:dyDescent="0.2">
      <c r="G268" s="109"/>
      <c r="H268" s="1775"/>
      <c r="I268" s="109"/>
      <c r="J268" s="109"/>
      <c r="K268" s="109"/>
    </row>
    <row r="269" spans="7:11" x14ac:dyDescent="0.2">
      <c r="G269" s="109"/>
      <c r="H269" s="1775"/>
      <c r="I269" s="109"/>
      <c r="J269" s="109"/>
      <c r="K269" s="109"/>
    </row>
    <row r="270" spans="7:11" x14ac:dyDescent="0.2">
      <c r="G270" s="109"/>
      <c r="H270" s="1775"/>
      <c r="I270" s="109"/>
      <c r="J270" s="109"/>
      <c r="K270" s="109"/>
    </row>
    <row r="271" spans="7:11" x14ac:dyDescent="0.2">
      <c r="G271" s="109"/>
      <c r="H271" s="1775"/>
      <c r="I271" s="109"/>
      <c r="J271" s="109"/>
      <c r="K271" s="109"/>
    </row>
    <row r="272" spans="7:11" x14ac:dyDescent="0.2">
      <c r="G272" s="109"/>
      <c r="H272" s="1775"/>
      <c r="I272" s="109"/>
      <c r="J272" s="109"/>
      <c r="K272" s="109"/>
    </row>
    <row r="273" spans="7:11" x14ac:dyDescent="0.2">
      <c r="G273" s="109"/>
      <c r="H273" s="1775"/>
      <c r="I273" s="109"/>
      <c r="J273" s="109"/>
      <c r="K273" s="109"/>
    </row>
    <row r="274" spans="7:11" x14ac:dyDescent="0.2">
      <c r="G274" s="109"/>
      <c r="H274" s="1775"/>
      <c r="I274" s="109"/>
      <c r="J274" s="109"/>
      <c r="K274" s="109"/>
    </row>
    <row r="275" spans="7:11" x14ac:dyDescent="0.2">
      <c r="G275" s="109"/>
      <c r="H275" s="1775"/>
      <c r="I275" s="109"/>
      <c r="J275" s="109"/>
      <c r="K275" s="109"/>
    </row>
    <row r="276" spans="7:11" x14ac:dyDescent="0.2">
      <c r="G276" s="109"/>
      <c r="H276" s="1775"/>
      <c r="I276" s="109"/>
      <c r="J276" s="109"/>
      <c r="K276" s="109"/>
    </row>
    <row r="277" spans="7:11" x14ac:dyDescent="0.2">
      <c r="G277" s="109"/>
      <c r="H277" s="1775"/>
      <c r="I277" s="109"/>
      <c r="J277" s="109"/>
      <c r="K277" s="109"/>
    </row>
    <row r="278" spans="7:11" x14ac:dyDescent="0.2">
      <c r="G278" s="109"/>
      <c r="H278" s="1775"/>
      <c r="I278" s="109"/>
      <c r="J278" s="109"/>
      <c r="K278" s="109"/>
    </row>
    <row r="279" spans="7:11" x14ac:dyDescent="0.2">
      <c r="G279" s="109"/>
      <c r="H279" s="1775"/>
      <c r="I279" s="109"/>
      <c r="J279" s="109"/>
      <c r="K279" s="109"/>
    </row>
    <row r="280" spans="7:11" x14ac:dyDescent="0.2">
      <c r="G280" s="109"/>
      <c r="H280" s="1775"/>
      <c r="I280" s="109"/>
      <c r="J280" s="109"/>
      <c r="K280" s="109"/>
    </row>
    <row r="281" spans="7:11" x14ac:dyDescent="0.2">
      <c r="G281" s="109"/>
      <c r="H281" s="1775"/>
      <c r="I281" s="109"/>
      <c r="J281" s="109"/>
      <c r="K281" s="109"/>
    </row>
    <row r="282" spans="7:11" x14ac:dyDescent="0.2">
      <c r="G282" s="109"/>
      <c r="H282" s="1775"/>
      <c r="I282" s="109"/>
      <c r="J282" s="109"/>
      <c r="K282" s="109"/>
    </row>
    <row r="283" spans="7:11" x14ac:dyDescent="0.2">
      <c r="G283" s="109"/>
      <c r="H283" s="1775"/>
      <c r="I283" s="109"/>
      <c r="J283" s="109"/>
      <c r="K283" s="109"/>
    </row>
    <row r="284" spans="7:11" x14ac:dyDescent="0.2">
      <c r="G284" s="109"/>
      <c r="H284" s="1775"/>
      <c r="I284" s="109"/>
      <c r="J284" s="109"/>
      <c r="K284" s="109"/>
    </row>
    <row r="285" spans="7:11" x14ac:dyDescent="0.2">
      <c r="G285" s="109"/>
      <c r="H285" s="1775"/>
      <c r="I285" s="109"/>
      <c r="J285" s="109"/>
      <c r="K285" s="109"/>
    </row>
    <row r="286" spans="7:11" x14ac:dyDescent="0.2">
      <c r="G286" s="109"/>
      <c r="H286" s="1775"/>
      <c r="I286" s="109"/>
      <c r="J286" s="109"/>
      <c r="K286" s="109"/>
    </row>
    <row r="287" spans="7:11" x14ac:dyDescent="0.2">
      <c r="G287" s="109"/>
      <c r="H287" s="1775"/>
      <c r="I287" s="109"/>
      <c r="J287" s="109"/>
      <c r="K287" s="109"/>
    </row>
    <row r="288" spans="7:11" x14ac:dyDescent="0.2">
      <c r="G288" s="109"/>
      <c r="H288" s="1775"/>
      <c r="I288" s="109"/>
      <c r="J288" s="109"/>
      <c r="K288" s="109"/>
    </row>
    <row r="289" spans="7:11" x14ac:dyDescent="0.2">
      <c r="G289" s="109"/>
      <c r="H289" s="1775"/>
      <c r="I289" s="109"/>
      <c r="J289" s="109"/>
      <c r="K289" s="109"/>
    </row>
    <row r="290" spans="7:11" x14ac:dyDescent="0.2">
      <c r="G290" s="109"/>
      <c r="H290" s="1775"/>
      <c r="I290" s="109"/>
      <c r="J290" s="109"/>
      <c r="K290" s="109"/>
    </row>
    <row r="291" spans="7:11" x14ac:dyDescent="0.2">
      <c r="G291" s="109"/>
      <c r="H291" s="1775"/>
      <c r="I291" s="109"/>
      <c r="J291" s="109"/>
      <c r="K291" s="109"/>
    </row>
    <row r="292" spans="7:11" x14ac:dyDescent="0.2">
      <c r="G292" s="109"/>
      <c r="H292" s="1775"/>
      <c r="I292" s="109"/>
      <c r="J292" s="109"/>
      <c r="K292" s="109"/>
    </row>
    <row r="293" spans="7:11" x14ac:dyDescent="0.2">
      <c r="G293" s="109"/>
      <c r="H293" s="1775"/>
      <c r="I293" s="109"/>
      <c r="J293" s="109"/>
      <c r="K293" s="109"/>
    </row>
    <row r="294" spans="7:11" x14ac:dyDescent="0.2">
      <c r="G294" s="109"/>
      <c r="H294" s="1775"/>
      <c r="I294" s="109"/>
      <c r="J294" s="109"/>
      <c r="K294" s="109"/>
    </row>
    <row r="295" spans="7:11" x14ac:dyDescent="0.2">
      <c r="G295" s="109"/>
      <c r="H295" s="1775"/>
      <c r="I295" s="109"/>
      <c r="J295" s="109"/>
      <c r="K295" s="109"/>
    </row>
    <row r="296" spans="7:11" x14ac:dyDescent="0.2">
      <c r="G296" s="109"/>
      <c r="H296" s="1775"/>
      <c r="I296" s="109"/>
      <c r="J296" s="109"/>
      <c r="K296" s="109"/>
    </row>
    <row r="297" spans="7:11" x14ac:dyDescent="0.2">
      <c r="G297" s="109"/>
      <c r="H297" s="1775"/>
      <c r="I297" s="109"/>
      <c r="J297" s="109"/>
      <c r="K297" s="109"/>
    </row>
    <row r="298" spans="7:11" x14ac:dyDescent="0.2">
      <c r="G298" s="109"/>
      <c r="H298" s="1775"/>
      <c r="I298" s="109"/>
      <c r="J298" s="109"/>
      <c r="K298" s="109"/>
    </row>
    <row r="299" spans="7:11" x14ac:dyDescent="0.2">
      <c r="G299" s="109"/>
      <c r="H299" s="1775"/>
      <c r="I299" s="109"/>
      <c r="J299" s="109"/>
      <c r="K299" s="109"/>
    </row>
    <row r="300" spans="7:11" x14ac:dyDescent="0.2">
      <c r="G300" s="109"/>
      <c r="H300" s="1775"/>
      <c r="I300" s="109"/>
      <c r="J300" s="109"/>
      <c r="K300" s="109"/>
    </row>
    <row r="301" spans="7:11" x14ac:dyDescent="0.2">
      <c r="G301" s="109"/>
      <c r="H301" s="1775"/>
      <c r="I301" s="109"/>
      <c r="J301" s="109"/>
      <c r="K301" s="109"/>
    </row>
    <row r="302" spans="7:11" x14ac:dyDescent="0.2">
      <c r="G302" s="109"/>
      <c r="H302" s="1775"/>
      <c r="I302" s="109"/>
      <c r="J302" s="109"/>
      <c r="K302" s="109"/>
    </row>
    <row r="303" spans="7:11" x14ac:dyDescent="0.2">
      <c r="G303" s="109"/>
      <c r="H303" s="1775"/>
      <c r="I303" s="109"/>
      <c r="J303" s="109"/>
      <c r="K303" s="109"/>
    </row>
    <row r="304" spans="7:11" x14ac:dyDescent="0.2">
      <c r="G304" s="109"/>
      <c r="H304" s="1775"/>
      <c r="I304" s="109"/>
      <c r="J304" s="109"/>
      <c r="K304" s="109"/>
    </row>
    <row r="305" spans="7:11" x14ac:dyDescent="0.2">
      <c r="G305" s="109"/>
      <c r="H305" s="1775"/>
      <c r="I305" s="109"/>
      <c r="J305" s="109"/>
      <c r="K305" s="109"/>
    </row>
    <row r="306" spans="7:11" x14ac:dyDescent="0.2">
      <c r="G306" s="109"/>
      <c r="H306" s="1775"/>
      <c r="I306" s="109"/>
      <c r="J306" s="109"/>
      <c r="K306" s="109"/>
    </row>
    <row r="307" spans="7:11" x14ac:dyDescent="0.2">
      <c r="G307" s="109"/>
      <c r="H307" s="1775"/>
      <c r="I307" s="109"/>
      <c r="J307" s="109"/>
      <c r="K307" s="109"/>
    </row>
    <row r="308" spans="7:11" x14ac:dyDescent="0.2">
      <c r="G308" s="109"/>
      <c r="H308" s="1775"/>
      <c r="I308" s="109"/>
      <c r="J308" s="109"/>
      <c r="K308" s="109"/>
    </row>
    <row r="309" spans="7:11" x14ac:dyDescent="0.2">
      <c r="G309" s="109"/>
      <c r="H309" s="1775"/>
      <c r="I309" s="109"/>
      <c r="J309" s="109"/>
      <c r="K309" s="109"/>
    </row>
    <row r="310" spans="7:11" x14ac:dyDescent="0.2">
      <c r="G310" s="109"/>
      <c r="H310" s="1775"/>
      <c r="I310" s="109"/>
      <c r="J310" s="109"/>
      <c r="K310" s="109"/>
    </row>
    <row r="311" spans="7:11" x14ac:dyDescent="0.2">
      <c r="G311" s="109"/>
      <c r="H311" s="1775"/>
      <c r="I311" s="109"/>
      <c r="J311" s="109"/>
      <c r="K311" s="109"/>
    </row>
    <row r="312" spans="7:11" x14ac:dyDescent="0.2">
      <c r="G312" s="109"/>
      <c r="H312" s="1775"/>
      <c r="I312" s="109"/>
      <c r="J312" s="109"/>
      <c r="K312" s="109"/>
    </row>
    <row r="313" spans="7:11" x14ac:dyDescent="0.2">
      <c r="G313" s="109"/>
      <c r="H313" s="1775"/>
      <c r="I313" s="109"/>
      <c r="J313" s="109"/>
      <c r="K313" s="109"/>
    </row>
    <row r="314" spans="7:11" x14ac:dyDescent="0.2">
      <c r="G314" s="109"/>
      <c r="H314" s="1775"/>
      <c r="I314" s="109"/>
      <c r="J314" s="109"/>
      <c r="K314" s="109"/>
    </row>
    <row r="315" spans="7:11" x14ac:dyDescent="0.2">
      <c r="G315" s="109"/>
      <c r="H315" s="1775"/>
      <c r="I315" s="109"/>
      <c r="J315" s="109"/>
      <c r="K315" s="109"/>
    </row>
    <row r="316" spans="7:11" x14ac:dyDescent="0.2">
      <c r="G316" s="109"/>
      <c r="H316" s="1775"/>
      <c r="I316" s="109"/>
      <c r="J316" s="109"/>
      <c r="K316" s="109"/>
    </row>
    <row r="317" spans="7:11" x14ac:dyDescent="0.2">
      <c r="G317" s="109"/>
      <c r="H317" s="1775"/>
      <c r="I317" s="109"/>
      <c r="J317" s="109"/>
      <c r="K317" s="109"/>
    </row>
    <row r="318" spans="7:11" x14ac:dyDescent="0.2">
      <c r="G318" s="109"/>
      <c r="H318" s="1775"/>
      <c r="I318" s="109"/>
      <c r="J318" s="109"/>
      <c r="K318" s="109"/>
    </row>
    <row r="319" spans="7:11" x14ac:dyDescent="0.2">
      <c r="G319" s="109"/>
      <c r="H319" s="1775"/>
      <c r="I319" s="109"/>
      <c r="J319" s="109"/>
      <c r="K319" s="109"/>
    </row>
    <row r="320" spans="7:11" x14ac:dyDescent="0.2">
      <c r="G320" s="109"/>
      <c r="H320" s="1775"/>
      <c r="I320" s="109"/>
      <c r="J320" s="109"/>
      <c r="K320" s="109"/>
    </row>
    <row r="321" spans="7:11" x14ac:dyDescent="0.2">
      <c r="G321" s="109"/>
      <c r="H321" s="1775"/>
      <c r="I321" s="109"/>
      <c r="J321" s="109"/>
      <c r="K321" s="109"/>
    </row>
    <row r="322" spans="7:11" x14ac:dyDescent="0.2">
      <c r="G322" s="109"/>
      <c r="H322" s="1775"/>
      <c r="I322" s="109"/>
      <c r="J322" s="109"/>
      <c r="K322" s="109"/>
    </row>
    <row r="323" spans="7:11" x14ac:dyDescent="0.2">
      <c r="G323" s="109"/>
      <c r="H323" s="1775"/>
      <c r="I323" s="109"/>
      <c r="J323" s="109"/>
      <c r="K323" s="109"/>
    </row>
    <row r="324" spans="7:11" x14ac:dyDescent="0.2">
      <c r="G324" s="109"/>
      <c r="H324" s="1775"/>
      <c r="I324" s="109"/>
      <c r="J324" s="109"/>
      <c r="K324" s="109"/>
    </row>
    <row r="325" spans="7:11" x14ac:dyDescent="0.2">
      <c r="G325" s="109"/>
      <c r="H325" s="1775"/>
      <c r="I325" s="109"/>
      <c r="J325" s="109"/>
      <c r="K325" s="109"/>
    </row>
    <row r="326" spans="7:11" x14ac:dyDescent="0.2">
      <c r="G326" s="109"/>
      <c r="H326" s="1775"/>
      <c r="I326" s="109"/>
      <c r="J326" s="109"/>
      <c r="K326" s="109"/>
    </row>
    <row r="327" spans="7:11" x14ac:dyDescent="0.2">
      <c r="G327" s="109"/>
      <c r="H327" s="1775"/>
      <c r="I327" s="109"/>
      <c r="J327" s="109"/>
      <c r="K327" s="109"/>
    </row>
    <row r="328" spans="7:11" x14ac:dyDescent="0.2">
      <c r="G328" s="109"/>
      <c r="H328" s="1775"/>
      <c r="I328" s="109"/>
      <c r="J328" s="109"/>
      <c r="K328" s="109"/>
    </row>
    <row r="329" spans="7:11" x14ac:dyDescent="0.2">
      <c r="G329" s="109"/>
      <c r="H329" s="1775"/>
      <c r="I329" s="109"/>
      <c r="J329" s="109"/>
      <c r="K329" s="109"/>
    </row>
    <row r="330" spans="7:11" x14ac:dyDescent="0.2">
      <c r="G330" s="109"/>
      <c r="H330" s="1775"/>
      <c r="I330" s="109"/>
      <c r="J330" s="109"/>
      <c r="K330" s="109"/>
    </row>
    <row r="331" spans="7:11" x14ac:dyDescent="0.2">
      <c r="G331" s="109"/>
      <c r="H331" s="1775"/>
      <c r="I331" s="109"/>
      <c r="J331" s="109"/>
      <c r="K331" s="109"/>
    </row>
    <row r="332" spans="7:11" x14ac:dyDescent="0.2">
      <c r="G332" s="109"/>
      <c r="H332" s="1775"/>
      <c r="I332" s="109"/>
      <c r="J332" s="109"/>
      <c r="K332" s="109"/>
    </row>
    <row r="333" spans="7:11" x14ac:dyDescent="0.2">
      <c r="G333" s="109"/>
      <c r="H333" s="1775"/>
      <c r="I333" s="109"/>
      <c r="J333" s="109"/>
      <c r="K333" s="109"/>
    </row>
    <row r="334" spans="7:11" x14ac:dyDescent="0.2">
      <c r="G334" s="109"/>
      <c r="H334" s="1775"/>
      <c r="I334" s="109"/>
      <c r="J334" s="109"/>
      <c r="K334" s="109"/>
    </row>
    <row r="335" spans="7:11" x14ac:dyDescent="0.2">
      <c r="G335" s="109"/>
      <c r="H335" s="1775"/>
      <c r="I335" s="109"/>
      <c r="J335" s="109"/>
      <c r="K335" s="109"/>
    </row>
    <row r="336" spans="7:11" x14ac:dyDescent="0.2">
      <c r="G336" s="109"/>
      <c r="H336" s="1775"/>
      <c r="I336" s="109"/>
      <c r="J336" s="109"/>
      <c r="K336" s="109"/>
    </row>
    <row r="337" spans="7:11" x14ac:dyDescent="0.2">
      <c r="G337" s="109"/>
      <c r="H337" s="1775"/>
      <c r="I337" s="109"/>
      <c r="J337" s="109"/>
      <c r="K337" s="109"/>
    </row>
    <row r="338" spans="7:11" x14ac:dyDescent="0.2">
      <c r="G338" s="109"/>
      <c r="H338" s="1775"/>
      <c r="I338" s="109"/>
      <c r="J338" s="109"/>
      <c r="K338" s="109"/>
    </row>
    <row r="339" spans="7:11" x14ac:dyDescent="0.2">
      <c r="G339" s="109"/>
      <c r="H339" s="1775"/>
      <c r="I339" s="109"/>
      <c r="J339" s="109"/>
      <c r="K339" s="109"/>
    </row>
    <row r="340" spans="7:11" x14ac:dyDescent="0.2">
      <c r="G340" s="109"/>
      <c r="H340" s="1775"/>
      <c r="I340" s="109"/>
      <c r="J340" s="109"/>
      <c r="K340" s="109"/>
    </row>
    <row r="341" spans="7:11" x14ac:dyDescent="0.2">
      <c r="G341" s="109"/>
      <c r="H341" s="1775"/>
      <c r="I341" s="109"/>
      <c r="J341" s="109"/>
      <c r="K341" s="109"/>
    </row>
    <row r="342" spans="7:11" x14ac:dyDescent="0.2">
      <c r="G342" s="109"/>
      <c r="H342" s="1775"/>
      <c r="I342" s="109"/>
      <c r="J342" s="109"/>
      <c r="K342" s="109"/>
    </row>
    <row r="343" spans="7:11" x14ac:dyDescent="0.2">
      <c r="G343" s="109"/>
      <c r="H343" s="1775"/>
      <c r="I343" s="109"/>
      <c r="J343" s="109"/>
      <c r="K343" s="109"/>
    </row>
    <row r="344" spans="7:11" x14ac:dyDescent="0.2">
      <c r="G344" s="109"/>
      <c r="H344" s="1775"/>
      <c r="I344" s="109"/>
      <c r="J344" s="109"/>
      <c r="K344" s="109"/>
    </row>
    <row r="345" spans="7:11" x14ac:dyDescent="0.2">
      <c r="G345" s="109"/>
      <c r="H345" s="1775"/>
      <c r="I345" s="109"/>
      <c r="J345" s="109"/>
      <c r="K345" s="109"/>
    </row>
    <row r="346" spans="7:11" x14ac:dyDescent="0.2">
      <c r="G346" s="109"/>
      <c r="H346" s="1775"/>
      <c r="I346" s="109"/>
      <c r="J346" s="109"/>
      <c r="K346" s="109"/>
    </row>
    <row r="347" spans="7:11" x14ac:dyDescent="0.2">
      <c r="G347" s="109"/>
      <c r="H347" s="1775"/>
      <c r="I347" s="109"/>
      <c r="J347" s="109"/>
      <c r="K347" s="109"/>
    </row>
    <row r="348" spans="7:11" x14ac:dyDescent="0.2">
      <c r="G348" s="109"/>
      <c r="H348" s="1775"/>
      <c r="I348" s="109"/>
      <c r="J348" s="109"/>
      <c r="K348" s="109"/>
    </row>
    <row r="349" spans="7:11" x14ac:dyDescent="0.2">
      <c r="G349" s="109"/>
      <c r="H349" s="1775"/>
      <c r="I349" s="109"/>
      <c r="J349" s="109"/>
      <c r="K349" s="109"/>
    </row>
    <row r="350" spans="7:11" x14ac:dyDescent="0.2">
      <c r="G350" s="109"/>
      <c r="H350" s="1775"/>
      <c r="I350" s="109"/>
      <c r="J350" s="109"/>
      <c r="K350" s="109"/>
    </row>
    <row r="351" spans="7:11" x14ac:dyDescent="0.2">
      <c r="G351" s="109"/>
      <c r="H351" s="1775"/>
      <c r="I351" s="109"/>
      <c r="J351" s="109"/>
      <c r="K351" s="109"/>
    </row>
    <row r="352" spans="7:11" x14ac:dyDescent="0.2">
      <c r="G352" s="109"/>
      <c r="H352" s="1775"/>
      <c r="I352" s="109"/>
      <c r="J352" s="109"/>
      <c r="K352" s="109"/>
    </row>
    <row r="353" spans="7:11" x14ac:dyDescent="0.2">
      <c r="G353" s="109"/>
      <c r="H353" s="1775"/>
      <c r="I353" s="109"/>
      <c r="J353" s="109"/>
      <c r="K353" s="109"/>
    </row>
    <row r="354" spans="7:11" x14ac:dyDescent="0.2">
      <c r="G354" s="109"/>
      <c r="H354" s="1775"/>
      <c r="I354" s="109"/>
      <c r="J354" s="109"/>
      <c r="K354" s="109"/>
    </row>
    <row r="355" spans="7:11" x14ac:dyDescent="0.2">
      <c r="G355" s="109"/>
      <c r="H355" s="1775"/>
      <c r="I355" s="109"/>
      <c r="J355" s="109"/>
      <c r="K355" s="109"/>
    </row>
    <row r="356" spans="7:11" x14ac:dyDescent="0.2">
      <c r="G356" s="109"/>
      <c r="H356" s="1775"/>
      <c r="I356" s="109"/>
      <c r="J356" s="109"/>
      <c r="K356" s="109"/>
    </row>
    <row r="357" spans="7:11" x14ac:dyDescent="0.2">
      <c r="G357" s="109"/>
      <c r="H357" s="1775"/>
      <c r="I357" s="109"/>
      <c r="J357" s="109"/>
      <c r="K357" s="109"/>
    </row>
    <row r="358" spans="7:11" x14ac:dyDescent="0.2">
      <c r="G358" s="109"/>
      <c r="H358" s="1775"/>
      <c r="I358" s="109"/>
      <c r="J358" s="109"/>
      <c r="K358" s="109"/>
    </row>
    <row r="359" spans="7:11" x14ac:dyDescent="0.2">
      <c r="G359" s="109"/>
      <c r="H359" s="1775"/>
      <c r="I359" s="109"/>
      <c r="J359" s="109"/>
      <c r="K359" s="109"/>
    </row>
    <row r="360" spans="7:11" x14ac:dyDescent="0.2">
      <c r="G360" s="109"/>
      <c r="H360" s="1775"/>
      <c r="I360" s="109"/>
      <c r="J360" s="109"/>
      <c r="K360" s="109"/>
    </row>
    <row r="361" spans="7:11" x14ac:dyDescent="0.2">
      <c r="G361" s="109"/>
      <c r="H361" s="1775"/>
      <c r="I361" s="109"/>
      <c r="J361" s="109"/>
      <c r="K361" s="109"/>
    </row>
    <row r="362" spans="7:11" x14ac:dyDescent="0.2">
      <c r="G362" s="109"/>
      <c r="H362" s="1775"/>
      <c r="I362" s="109"/>
      <c r="J362" s="109"/>
      <c r="K362" s="109"/>
    </row>
    <row r="363" spans="7:11" x14ac:dyDescent="0.2">
      <c r="G363" s="109"/>
      <c r="H363" s="1775"/>
      <c r="I363" s="109"/>
      <c r="J363" s="109"/>
      <c r="K363" s="109"/>
    </row>
    <row r="364" spans="7:11" x14ac:dyDescent="0.2">
      <c r="G364" s="109"/>
      <c r="H364" s="1775"/>
      <c r="I364" s="109"/>
      <c r="J364" s="109"/>
      <c r="K364" s="109"/>
    </row>
    <row r="365" spans="7:11" x14ac:dyDescent="0.2">
      <c r="G365" s="109"/>
      <c r="H365" s="1775"/>
      <c r="I365" s="109"/>
      <c r="J365" s="109"/>
      <c r="K365" s="109"/>
    </row>
    <row r="366" spans="7:11" x14ac:dyDescent="0.2">
      <c r="G366" s="109"/>
      <c r="H366" s="1775"/>
      <c r="I366" s="109"/>
      <c r="J366" s="109"/>
      <c r="K366" s="109"/>
    </row>
    <row r="367" spans="7:11" x14ac:dyDescent="0.2">
      <c r="G367" s="109"/>
      <c r="H367" s="1775"/>
      <c r="I367" s="109"/>
      <c r="J367" s="109"/>
      <c r="K367" s="109"/>
    </row>
    <row r="368" spans="7:11" x14ac:dyDescent="0.2">
      <c r="G368" s="109"/>
      <c r="H368" s="1775"/>
      <c r="I368" s="109"/>
      <c r="J368" s="109"/>
      <c r="K368" s="109"/>
    </row>
    <row r="369" spans="7:11" x14ac:dyDescent="0.2">
      <c r="G369" s="109"/>
      <c r="H369" s="1775"/>
      <c r="I369" s="109"/>
      <c r="J369" s="109"/>
      <c r="K369" s="109"/>
    </row>
    <row r="370" spans="7:11" x14ac:dyDescent="0.2">
      <c r="G370" s="109"/>
      <c r="H370" s="1775"/>
      <c r="I370" s="109"/>
      <c r="J370" s="109"/>
      <c r="K370" s="109"/>
    </row>
    <row r="371" spans="7:11" x14ac:dyDescent="0.2">
      <c r="G371" s="109"/>
      <c r="H371" s="1775"/>
      <c r="I371" s="109"/>
      <c r="J371" s="109"/>
      <c r="K371" s="109"/>
    </row>
    <row r="372" spans="7:11" x14ac:dyDescent="0.2">
      <c r="G372" s="109"/>
      <c r="H372" s="1775"/>
      <c r="I372" s="109"/>
      <c r="J372" s="109"/>
      <c r="K372" s="109"/>
    </row>
    <row r="373" spans="7:11" x14ac:dyDescent="0.2">
      <c r="G373" s="109"/>
      <c r="H373" s="1775"/>
      <c r="I373" s="109"/>
      <c r="J373" s="109"/>
      <c r="K373" s="109"/>
    </row>
    <row r="374" spans="7:11" x14ac:dyDescent="0.2">
      <c r="G374" s="109"/>
      <c r="H374" s="1775"/>
      <c r="I374" s="109"/>
      <c r="J374" s="109"/>
      <c r="K374" s="109"/>
    </row>
    <row r="375" spans="7:11" x14ac:dyDescent="0.2">
      <c r="G375" s="109"/>
      <c r="H375" s="1775"/>
      <c r="I375" s="109"/>
      <c r="J375" s="109"/>
      <c r="K375" s="109"/>
    </row>
    <row r="376" spans="7:11" x14ac:dyDescent="0.2">
      <c r="G376" s="109"/>
      <c r="H376" s="1775"/>
      <c r="I376" s="109"/>
      <c r="J376" s="109"/>
      <c r="K376" s="109"/>
    </row>
    <row r="377" spans="7:11" x14ac:dyDescent="0.2">
      <c r="G377" s="109"/>
      <c r="H377" s="1775"/>
      <c r="I377" s="109"/>
      <c r="J377" s="109"/>
      <c r="K377" s="109"/>
    </row>
    <row r="378" spans="7:11" x14ac:dyDescent="0.2">
      <c r="G378" s="109"/>
      <c r="H378" s="1775"/>
      <c r="I378" s="109"/>
      <c r="J378" s="109"/>
      <c r="K378" s="109"/>
    </row>
    <row r="379" spans="7:11" x14ac:dyDescent="0.2">
      <c r="G379" s="109"/>
      <c r="H379" s="1775"/>
      <c r="I379" s="109"/>
      <c r="J379" s="109"/>
      <c r="K379" s="109"/>
    </row>
    <row r="380" spans="7:11" x14ac:dyDescent="0.2">
      <c r="G380" s="109"/>
      <c r="H380" s="1775"/>
      <c r="I380" s="109"/>
      <c r="J380" s="109"/>
      <c r="K380" s="109"/>
    </row>
    <row r="381" spans="7:11" x14ac:dyDescent="0.2">
      <c r="G381" s="109"/>
      <c r="H381" s="1775"/>
      <c r="I381" s="109"/>
      <c r="J381" s="109"/>
      <c r="K381" s="109"/>
    </row>
    <row r="382" spans="7:11" x14ac:dyDescent="0.2">
      <c r="G382" s="109"/>
      <c r="H382" s="1775"/>
      <c r="I382" s="109"/>
      <c r="J382" s="109"/>
      <c r="K382" s="109"/>
    </row>
    <row r="383" spans="7:11" x14ac:dyDescent="0.2">
      <c r="G383" s="109"/>
      <c r="H383" s="1775"/>
      <c r="I383" s="109"/>
      <c r="J383" s="109"/>
      <c r="K383" s="109"/>
    </row>
    <row r="384" spans="7:11" x14ac:dyDescent="0.2">
      <c r="G384" s="109"/>
      <c r="H384" s="1775"/>
      <c r="I384" s="109"/>
      <c r="J384" s="109"/>
      <c r="K384" s="109"/>
    </row>
    <row r="385" spans="7:11" x14ac:dyDescent="0.2">
      <c r="G385" s="109"/>
      <c r="H385" s="1775"/>
      <c r="I385" s="109"/>
      <c r="J385" s="109"/>
      <c r="K385" s="109"/>
    </row>
    <row r="386" spans="7:11" x14ac:dyDescent="0.2">
      <c r="G386" s="109"/>
      <c r="H386" s="1775"/>
      <c r="I386" s="109"/>
      <c r="J386" s="109"/>
      <c r="K386" s="109"/>
    </row>
    <row r="387" spans="7:11" x14ac:dyDescent="0.2">
      <c r="G387" s="109"/>
      <c r="H387" s="1775"/>
      <c r="I387" s="109"/>
      <c r="J387" s="109"/>
      <c r="K387" s="109"/>
    </row>
    <row r="388" spans="7:11" x14ac:dyDescent="0.2">
      <c r="G388" s="109"/>
      <c r="H388" s="1775"/>
      <c r="I388" s="109"/>
      <c r="J388" s="109"/>
      <c r="K388" s="109"/>
    </row>
    <row r="389" spans="7:11" x14ac:dyDescent="0.2">
      <c r="G389" s="109"/>
      <c r="H389" s="1775"/>
      <c r="I389" s="109"/>
      <c r="J389" s="109"/>
      <c r="K389" s="109"/>
    </row>
    <row r="390" spans="7:11" x14ac:dyDescent="0.2">
      <c r="G390" s="109"/>
      <c r="H390" s="1775"/>
      <c r="I390" s="109"/>
      <c r="J390" s="109"/>
      <c r="K390" s="109"/>
    </row>
    <row r="391" spans="7:11" x14ac:dyDescent="0.2">
      <c r="G391" s="109"/>
      <c r="H391" s="1775"/>
      <c r="I391" s="109"/>
      <c r="J391" s="109"/>
      <c r="K391" s="109"/>
    </row>
    <row r="392" spans="7:11" x14ac:dyDescent="0.2">
      <c r="G392" s="109"/>
      <c r="H392" s="1775"/>
      <c r="I392" s="109"/>
      <c r="J392" s="109"/>
      <c r="K392" s="109"/>
    </row>
    <row r="393" spans="7:11" x14ac:dyDescent="0.2">
      <c r="G393" s="109"/>
      <c r="H393" s="1775"/>
      <c r="I393" s="109"/>
      <c r="J393" s="109"/>
      <c r="K393" s="109"/>
    </row>
    <row r="394" spans="7:11" x14ac:dyDescent="0.2">
      <c r="G394" s="109"/>
      <c r="H394" s="1775"/>
      <c r="I394" s="109"/>
      <c r="J394" s="109"/>
      <c r="K394" s="109"/>
    </row>
    <row r="395" spans="7:11" x14ac:dyDescent="0.2">
      <c r="G395" s="109"/>
      <c r="H395" s="1775"/>
      <c r="I395" s="109"/>
      <c r="J395" s="109"/>
      <c r="K395" s="109"/>
    </row>
    <row r="396" spans="7:11" x14ac:dyDescent="0.2">
      <c r="G396" s="109"/>
      <c r="H396" s="1775"/>
      <c r="I396" s="109"/>
      <c r="J396" s="109"/>
      <c r="K396" s="109"/>
    </row>
    <row r="397" spans="7:11" x14ac:dyDescent="0.2">
      <c r="G397" s="109"/>
      <c r="H397" s="1775"/>
      <c r="I397" s="109"/>
      <c r="J397" s="109"/>
      <c r="K397" s="109"/>
    </row>
    <row r="398" spans="7:11" x14ac:dyDescent="0.2">
      <c r="G398" s="109"/>
      <c r="H398" s="1775"/>
      <c r="I398" s="109"/>
      <c r="J398" s="109"/>
      <c r="K398" s="109"/>
    </row>
    <row r="399" spans="7:11" x14ac:dyDescent="0.2">
      <c r="G399" s="109"/>
      <c r="H399" s="1775"/>
      <c r="I399" s="109"/>
      <c r="J399" s="109"/>
      <c r="K399" s="109"/>
    </row>
    <row r="400" spans="7:11" x14ac:dyDescent="0.2">
      <c r="G400" s="109"/>
      <c r="H400" s="1775"/>
      <c r="I400" s="109"/>
      <c r="J400" s="109"/>
      <c r="K400" s="109"/>
    </row>
    <row r="401" spans="7:11" x14ac:dyDescent="0.2">
      <c r="G401" s="109"/>
      <c r="H401" s="1775"/>
      <c r="I401" s="109"/>
      <c r="J401" s="109"/>
      <c r="K401" s="109"/>
    </row>
    <row r="402" spans="7:11" x14ac:dyDescent="0.2">
      <c r="G402" s="109"/>
      <c r="H402" s="1775"/>
      <c r="I402" s="109"/>
      <c r="J402" s="109"/>
      <c r="K402" s="109"/>
    </row>
    <row r="403" spans="7:11" x14ac:dyDescent="0.2">
      <c r="G403" s="109"/>
      <c r="H403" s="1775"/>
      <c r="I403" s="109"/>
      <c r="J403" s="109"/>
      <c r="K403" s="109"/>
    </row>
    <row r="404" spans="7:11" x14ac:dyDescent="0.2">
      <c r="G404" s="109"/>
      <c r="H404" s="1775"/>
      <c r="I404" s="109"/>
      <c r="J404" s="109"/>
      <c r="K404" s="109"/>
    </row>
    <row r="405" spans="7:11" x14ac:dyDescent="0.2">
      <c r="G405" s="109"/>
      <c r="H405" s="1775"/>
      <c r="I405" s="109"/>
      <c r="J405" s="109"/>
      <c r="K405" s="109"/>
    </row>
    <row r="406" spans="7:11" x14ac:dyDescent="0.2">
      <c r="G406" s="109"/>
      <c r="H406" s="1775"/>
      <c r="I406" s="109"/>
      <c r="J406" s="109"/>
      <c r="K406" s="109"/>
    </row>
    <row r="407" spans="7:11" x14ac:dyDescent="0.2">
      <c r="G407" s="109"/>
      <c r="H407" s="1775"/>
      <c r="I407" s="109"/>
      <c r="J407" s="109"/>
      <c r="K407" s="109"/>
    </row>
    <row r="408" spans="7:11" x14ac:dyDescent="0.2">
      <c r="G408" s="109"/>
      <c r="H408" s="1775"/>
      <c r="I408" s="109"/>
      <c r="J408" s="109"/>
      <c r="K408" s="109"/>
    </row>
    <row r="409" spans="7:11" x14ac:dyDescent="0.2">
      <c r="G409" s="109"/>
      <c r="H409" s="1775"/>
      <c r="I409" s="109"/>
      <c r="J409" s="109"/>
      <c r="K409" s="109"/>
    </row>
    <row r="410" spans="7:11" x14ac:dyDescent="0.2">
      <c r="G410" s="109"/>
      <c r="H410" s="1775"/>
      <c r="I410" s="109"/>
      <c r="J410" s="109"/>
      <c r="K410" s="109"/>
    </row>
    <row r="411" spans="7:11" x14ac:dyDescent="0.2">
      <c r="G411" s="109"/>
      <c r="H411" s="1775"/>
      <c r="I411" s="109"/>
      <c r="J411" s="109"/>
      <c r="K411" s="109"/>
    </row>
    <row r="412" spans="7:11" x14ac:dyDescent="0.2">
      <c r="G412" s="109"/>
      <c r="H412" s="1775"/>
      <c r="I412" s="109"/>
      <c r="J412" s="109"/>
      <c r="K412" s="109"/>
    </row>
    <row r="413" spans="7:11" x14ac:dyDescent="0.2">
      <c r="G413" s="109"/>
      <c r="H413" s="1775"/>
      <c r="I413" s="109"/>
      <c r="J413" s="109"/>
      <c r="K413" s="109"/>
    </row>
    <row r="414" spans="7:11" x14ac:dyDescent="0.2">
      <c r="G414" s="109"/>
      <c r="H414" s="1775"/>
      <c r="I414" s="109"/>
      <c r="J414" s="109"/>
      <c r="K414" s="109"/>
    </row>
    <row r="415" spans="7:11" x14ac:dyDescent="0.2">
      <c r="G415" s="109"/>
      <c r="H415" s="1775"/>
      <c r="I415" s="109"/>
      <c r="J415" s="109"/>
      <c r="K415" s="109"/>
    </row>
    <row r="416" spans="7:11" x14ac:dyDescent="0.2">
      <c r="G416" s="109"/>
      <c r="H416" s="1775"/>
      <c r="I416" s="109"/>
      <c r="J416" s="109"/>
      <c r="K416" s="109"/>
    </row>
    <row r="417" spans="7:11" x14ac:dyDescent="0.2">
      <c r="G417" s="109"/>
      <c r="H417" s="1775"/>
      <c r="I417" s="109"/>
      <c r="J417" s="109"/>
      <c r="K417" s="109"/>
    </row>
    <row r="418" spans="7:11" x14ac:dyDescent="0.2">
      <c r="G418" s="109"/>
      <c r="H418" s="1775"/>
      <c r="I418" s="109"/>
      <c r="J418" s="109"/>
      <c r="K418" s="109"/>
    </row>
    <row r="419" spans="7:11" x14ac:dyDescent="0.2">
      <c r="G419" s="109"/>
      <c r="H419" s="1775"/>
      <c r="I419" s="109"/>
      <c r="J419" s="109"/>
      <c r="K419" s="109"/>
    </row>
    <row r="420" spans="7:11" x14ac:dyDescent="0.2">
      <c r="G420" s="109"/>
      <c r="H420" s="1775"/>
      <c r="I420" s="109"/>
      <c r="J420" s="109"/>
      <c r="K420" s="109"/>
    </row>
    <row r="421" spans="7:11" x14ac:dyDescent="0.2">
      <c r="G421" s="109"/>
      <c r="H421" s="1775"/>
      <c r="I421" s="109"/>
      <c r="J421" s="109"/>
      <c r="K421" s="109"/>
    </row>
    <row r="422" spans="7:11" x14ac:dyDescent="0.2">
      <c r="G422" s="109"/>
      <c r="H422" s="1775"/>
      <c r="I422" s="109"/>
      <c r="J422" s="109"/>
      <c r="K422" s="109"/>
    </row>
    <row r="423" spans="7:11" x14ac:dyDescent="0.2">
      <c r="G423" s="109"/>
      <c r="H423" s="1775"/>
      <c r="I423" s="109"/>
      <c r="J423" s="109"/>
      <c r="K423" s="109"/>
    </row>
    <row r="424" spans="7:11" x14ac:dyDescent="0.2">
      <c r="G424" s="109"/>
      <c r="H424" s="1775"/>
      <c r="I424" s="109"/>
      <c r="J424" s="109"/>
      <c r="K424" s="109"/>
    </row>
    <row r="425" spans="7:11" x14ac:dyDescent="0.2">
      <c r="G425" s="109"/>
      <c r="H425" s="1775"/>
      <c r="I425" s="109"/>
      <c r="J425" s="109"/>
      <c r="K425" s="109"/>
    </row>
    <row r="426" spans="7:11" x14ac:dyDescent="0.2">
      <c r="G426" s="109"/>
      <c r="H426" s="1775"/>
      <c r="I426" s="109"/>
      <c r="J426" s="109"/>
      <c r="K426" s="109"/>
    </row>
    <row r="427" spans="7:11" x14ac:dyDescent="0.2">
      <c r="G427" s="109"/>
      <c r="H427" s="1775"/>
      <c r="I427" s="109"/>
      <c r="J427" s="109"/>
      <c r="K427" s="109"/>
    </row>
    <row r="428" spans="7:11" x14ac:dyDescent="0.2">
      <c r="G428" s="109"/>
      <c r="H428" s="1775"/>
      <c r="I428" s="109"/>
      <c r="J428" s="109"/>
      <c r="K428" s="109"/>
    </row>
    <row r="429" spans="7:11" x14ac:dyDescent="0.2">
      <c r="G429" s="109"/>
      <c r="H429" s="1775"/>
      <c r="I429" s="109"/>
      <c r="J429" s="109"/>
      <c r="K429" s="109"/>
    </row>
    <row r="430" spans="7:11" x14ac:dyDescent="0.2">
      <c r="G430" s="109"/>
      <c r="H430" s="1775"/>
      <c r="I430" s="109"/>
      <c r="J430" s="109"/>
      <c r="K430" s="109"/>
    </row>
    <row r="431" spans="7:11" x14ac:dyDescent="0.2">
      <c r="G431" s="109"/>
      <c r="H431" s="1775"/>
      <c r="I431" s="109"/>
      <c r="J431" s="109"/>
      <c r="K431" s="109"/>
    </row>
    <row r="432" spans="7:11" x14ac:dyDescent="0.2">
      <c r="G432" s="109"/>
      <c r="H432" s="1775"/>
      <c r="I432" s="109"/>
      <c r="J432" s="109"/>
      <c r="K432" s="109"/>
    </row>
    <row r="433" spans="7:11" x14ac:dyDescent="0.2">
      <c r="G433" s="109"/>
      <c r="H433" s="1775"/>
      <c r="I433" s="109"/>
      <c r="J433" s="109"/>
      <c r="K433" s="109"/>
    </row>
    <row r="434" spans="7:11" x14ac:dyDescent="0.2">
      <c r="G434" s="109"/>
      <c r="H434" s="1775"/>
      <c r="I434" s="109"/>
      <c r="J434" s="109"/>
      <c r="K434" s="109"/>
    </row>
    <row r="435" spans="7:11" x14ac:dyDescent="0.2">
      <c r="G435" s="109"/>
      <c r="H435" s="1775"/>
      <c r="I435" s="109"/>
      <c r="J435" s="109"/>
      <c r="K435" s="109"/>
    </row>
    <row r="436" spans="7:11" x14ac:dyDescent="0.2">
      <c r="G436" s="109"/>
      <c r="H436" s="1775"/>
      <c r="I436" s="109"/>
      <c r="J436" s="109"/>
      <c r="K436" s="109"/>
    </row>
    <row r="437" spans="7:11" x14ac:dyDescent="0.2">
      <c r="G437" s="109"/>
      <c r="H437" s="1775"/>
      <c r="I437" s="109"/>
      <c r="J437" s="109"/>
      <c r="K437" s="109"/>
    </row>
    <row r="438" spans="7:11" x14ac:dyDescent="0.2">
      <c r="G438" s="109"/>
      <c r="H438" s="1775"/>
      <c r="I438" s="109"/>
      <c r="J438" s="109"/>
      <c r="K438" s="109"/>
    </row>
    <row r="439" spans="7:11" x14ac:dyDescent="0.2">
      <c r="G439" s="109"/>
      <c r="H439" s="1775"/>
      <c r="I439" s="109"/>
      <c r="J439" s="109"/>
      <c r="K439" s="109"/>
    </row>
    <row r="440" spans="7:11" x14ac:dyDescent="0.2">
      <c r="G440" s="109"/>
      <c r="H440" s="1775"/>
      <c r="I440" s="109"/>
      <c r="J440" s="109"/>
      <c r="K440" s="109"/>
    </row>
    <row r="441" spans="7:11" x14ac:dyDescent="0.2">
      <c r="G441" s="109"/>
      <c r="H441" s="1775"/>
      <c r="I441" s="109"/>
      <c r="J441" s="109"/>
      <c r="K441" s="109"/>
    </row>
    <row r="442" spans="7:11" x14ac:dyDescent="0.2">
      <c r="G442" s="109"/>
      <c r="H442" s="1775"/>
      <c r="I442" s="109"/>
      <c r="J442" s="109"/>
      <c r="K442" s="109"/>
    </row>
    <row r="443" spans="7:11" x14ac:dyDescent="0.2">
      <c r="G443" s="109"/>
      <c r="H443" s="1775"/>
      <c r="I443" s="109"/>
      <c r="J443" s="109"/>
      <c r="K443" s="109"/>
    </row>
    <row r="444" spans="7:11" x14ac:dyDescent="0.2">
      <c r="G444" s="109"/>
      <c r="H444" s="1775"/>
      <c r="I444" s="109"/>
      <c r="J444" s="109"/>
      <c r="K444" s="109"/>
    </row>
    <row r="445" spans="7:11" x14ac:dyDescent="0.2">
      <c r="G445" s="109"/>
      <c r="H445" s="1775"/>
      <c r="I445" s="109"/>
      <c r="J445" s="109"/>
      <c r="K445" s="109"/>
    </row>
    <row r="446" spans="7:11" x14ac:dyDescent="0.2">
      <c r="G446" s="109"/>
      <c r="H446" s="1775"/>
      <c r="I446" s="109"/>
      <c r="J446" s="109"/>
      <c r="K446" s="109"/>
    </row>
    <row r="447" spans="7:11" x14ac:dyDescent="0.2">
      <c r="G447" s="109"/>
      <c r="H447" s="1775"/>
      <c r="I447" s="109"/>
      <c r="J447" s="109"/>
      <c r="K447" s="109"/>
    </row>
    <row r="448" spans="7:11" x14ac:dyDescent="0.2">
      <c r="G448" s="109"/>
      <c r="H448" s="1775"/>
      <c r="I448" s="109"/>
      <c r="J448" s="109"/>
      <c r="K448" s="109"/>
    </row>
    <row r="449" spans="7:11" x14ac:dyDescent="0.2">
      <c r="G449" s="109"/>
      <c r="H449" s="1775"/>
      <c r="I449" s="109"/>
      <c r="J449" s="109"/>
      <c r="K449" s="109"/>
    </row>
    <row r="450" spans="7:11" x14ac:dyDescent="0.2">
      <c r="G450" s="109"/>
      <c r="H450" s="1775"/>
      <c r="I450" s="109"/>
      <c r="J450" s="109"/>
      <c r="K450" s="109"/>
    </row>
    <row r="451" spans="7:11" x14ac:dyDescent="0.2">
      <c r="G451" s="109"/>
      <c r="H451" s="1775"/>
      <c r="I451" s="109"/>
      <c r="J451" s="109"/>
      <c r="K451" s="109"/>
    </row>
    <row r="452" spans="7:11" x14ac:dyDescent="0.2">
      <c r="G452" s="109"/>
      <c r="H452" s="1775"/>
      <c r="I452" s="109"/>
      <c r="J452" s="109"/>
      <c r="K452" s="109"/>
    </row>
    <row r="453" spans="7:11" x14ac:dyDescent="0.2">
      <c r="G453" s="109"/>
      <c r="H453" s="1775"/>
      <c r="I453" s="109"/>
      <c r="J453" s="109"/>
      <c r="K453" s="109"/>
    </row>
    <row r="454" spans="7:11" x14ac:dyDescent="0.2">
      <c r="G454" s="109"/>
      <c r="H454" s="1775"/>
      <c r="I454" s="109"/>
      <c r="J454" s="109"/>
      <c r="K454" s="109"/>
    </row>
    <row r="455" spans="7:11" x14ac:dyDescent="0.2">
      <c r="G455" s="109"/>
      <c r="H455" s="1775"/>
      <c r="I455" s="109"/>
      <c r="J455" s="109"/>
      <c r="K455" s="109"/>
    </row>
    <row r="456" spans="7:11" x14ac:dyDescent="0.2">
      <c r="G456" s="109"/>
      <c r="H456" s="1775"/>
      <c r="I456" s="109"/>
      <c r="J456" s="109"/>
      <c r="K456" s="109"/>
    </row>
    <row r="457" spans="7:11" x14ac:dyDescent="0.2">
      <c r="G457" s="109"/>
      <c r="H457" s="1775"/>
      <c r="I457" s="109"/>
      <c r="J457" s="109"/>
      <c r="K457" s="109"/>
    </row>
    <row r="458" spans="7:11" x14ac:dyDescent="0.2">
      <c r="G458" s="109"/>
      <c r="H458" s="1775"/>
      <c r="I458" s="109"/>
      <c r="J458" s="109"/>
      <c r="K458" s="109"/>
    </row>
    <row r="459" spans="7:11" x14ac:dyDescent="0.2">
      <c r="G459" s="109"/>
      <c r="H459" s="1775"/>
      <c r="I459" s="109"/>
      <c r="J459" s="109"/>
      <c r="K459" s="109"/>
    </row>
    <row r="460" spans="7:11" x14ac:dyDescent="0.2">
      <c r="G460" s="109"/>
      <c r="H460" s="1775"/>
      <c r="I460" s="109"/>
      <c r="J460" s="109"/>
      <c r="K460" s="109"/>
    </row>
    <row r="461" spans="7:11" x14ac:dyDescent="0.2">
      <c r="G461" s="109"/>
      <c r="H461" s="1775"/>
      <c r="I461" s="109"/>
      <c r="J461" s="109"/>
      <c r="K461" s="109"/>
    </row>
    <row r="462" spans="7:11" x14ac:dyDescent="0.2">
      <c r="G462" s="109"/>
      <c r="H462" s="1775"/>
      <c r="I462" s="109"/>
      <c r="J462" s="109"/>
      <c r="K462" s="109"/>
    </row>
    <row r="463" spans="7:11" x14ac:dyDescent="0.2">
      <c r="G463" s="109"/>
      <c r="H463" s="1775"/>
      <c r="I463" s="109"/>
      <c r="J463" s="109"/>
      <c r="K463" s="109"/>
    </row>
    <row r="464" spans="7:11" x14ac:dyDescent="0.2">
      <c r="G464" s="109"/>
      <c r="H464" s="1775"/>
      <c r="I464" s="109"/>
      <c r="J464" s="109"/>
      <c r="K464" s="109"/>
    </row>
    <row r="465" spans="7:11" x14ac:dyDescent="0.2">
      <c r="G465" s="109"/>
      <c r="H465" s="1775"/>
      <c r="I465" s="109"/>
      <c r="J465" s="109"/>
      <c r="K465" s="109"/>
    </row>
    <row r="466" spans="7:11" x14ac:dyDescent="0.2">
      <c r="G466" s="109"/>
      <c r="H466" s="1775"/>
      <c r="I466" s="109"/>
      <c r="J466" s="109"/>
      <c r="K466" s="109"/>
    </row>
    <row r="467" spans="7:11" x14ac:dyDescent="0.2">
      <c r="G467" s="109"/>
      <c r="H467" s="1775"/>
      <c r="I467" s="109"/>
      <c r="J467" s="109"/>
      <c r="K467" s="109"/>
    </row>
    <row r="468" spans="7:11" x14ac:dyDescent="0.2">
      <c r="G468" s="109"/>
      <c r="H468" s="1775"/>
      <c r="I468" s="109"/>
      <c r="J468" s="109"/>
      <c r="K468" s="109"/>
    </row>
    <row r="469" spans="7:11" x14ac:dyDescent="0.2">
      <c r="G469" s="109"/>
      <c r="H469" s="1775"/>
      <c r="I469" s="109"/>
      <c r="J469" s="109"/>
      <c r="K469" s="109"/>
    </row>
    <row r="470" spans="7:11" x14ac:dyDescent="0.2">
      <c r="G470" s="109"/>
      <c r="H470" s="1775"/>
      <c r="I470" s="109"/>
      <c r="J470" s="109"/>
      <c r="K470" s="109"/>
    </row>
    <row r="471" spans="7:11" x14ac:dyDescent="0.2">
      <c r="G471" s="109"/>
      <c r="H471" s="1775"/>
      <c r="I471" s="109"/>
      <c r="J471" s="109"/>
      <c r="K471" s="109"/>
    </row>
    <row r="472" spans="7:11" x14ac:dyDescent="0.2">
      <c r="G472" s="109"/>
      <c r="H472" s="1775"/>
      <c r="I472" s="109"/>
      <c r="J472" s="109"/>
      <c r="K472" s="109"/>
    </row>
    <row r="473" spans="7:11" x14ac:dyDescent="0.2">
      <c r="G473" s="109"/>
      <c r="H473" s="1775"/>
      <c r="I473" s="109"/>
      <c r="J473" s="109"/>
      <c r="K473" s="109"/>
    </row>
    <row r="474" spans="7:11" x14ac:dyDescent="0.2">
      <c r="G474" s="109"/>
      <c r="H474" s="1775"/>
      <c r="I474" s="109"/>
      <c r="J474" s="109"/>
      <c r="K474" s="109"/>
    </row>
    <row r="475" spans="7:11" x14ac:dyDescent="0.2">
      <c r="G475" s="109"/>
      <c r="H475" s="1775"/>
      <c r="I475" s="109"/>
      <c r="J475" s="109"/>
      <c r="K475" s="109"/>
    </row>
    <row r="476" spans="7:11" x14ac:dyDescent="0.2">
      <c r="G476" s="109"/>
      <c r="H476" s="1775"/>
      <c r="I476" s="109"/>
      <c r="J476" s="109"/>
      <c r="K476" s="109"/>
    </row>
    <row r="477" spans="7:11" x14ac:dyDescent="0.2">
      <c r="G477" s="109"/>
      <c r="H477" s="1775"/>
      <c r="I477" s="109"/>
      <c r="J477" s="109"/>
      <c r="K477" s="109"/>
    </row>
    <row r="478" spans="7:11" x14ac:dyDescent="0.2">
      <c r="G478" s="109"/>
      <c r="H478" s="1775"/>
      <c r="I478" s="109"/>
      <c r="J478" s="109"/>
      <c r="K478" s="109"/>
    </row>
    <row r="479" spans="7:11" x14ac:dyDescent="0.2">
      <c r="G479" s="109"/>
      <c r="H479" s="1775"/>
      <c r="I479" s="109"/>
      <c r="J479" s="109"/>
      <c r="K479" s="109"/>
    </row>
    <row r="480" spans="7:11" x14ac:dyDescent="0.2">
      <c r="G480" s="109"/>
      <c r="H480" s="1775"/>
      <c r="I480" s="109"/>
      <c r="J480" s="109"/>
      <c r="K480" s="109"/>
    </row>
    <row r="481" spans="7:11" x14ac:dyDescent="0.2">
      <c r="G481" s="109"/>
      <c r="H481" s="1775"/>
      <c r="I481" s="109"/>
      <c r="J481" s="109"/>
      <c r="K481" s="109"/>
    </row>
    <row r="482" spans="7:11" x14ac:dyDescent="0.2">
      <c r="G482" s="109"/>
      <c r="H482" s="1775"/>
      <c r="I482" s="109"/>
      <c r="J482" s="109"/>
      <c r="K482" s="109"/>
    </row>
    <row r="483" spans="7:11" x14ac:dyDescent="0.2">
      <c r="G483" s="109"/>
      <c r="H483" s="1775"/>
      <c r="I483" s="109"/>
      <c r="J483" s="109"/>
      <c r="K483" s="109"/>
    </row>
    <row r="484" spans="7:11" x14ac:dyDescent="0.2">
      <c r="G484" s="109"/>
      <c r="H484" s="1775"/>
      <c r="I484" s="109"/>
      <c r="J484" s="109"/>
      <c r="K484" s="109"/>
    </row>
    <row r="485" spans="7:11" x14ac:dyDescent="0.2">
      <c r="G485" s="109"/>
      <c r="H485" s="1775"/>
      <c r="I485" s="109"/>
      <c r="J485" s="109"/>
      <c r="K485" s="109"/>
    </row>
    <row r="486" spans="7:11" x14ac:dyDescent="0.2">
      <c r="G486" s="109"/>
      <c r="H486" s="1775"/>
      <c r="I486" s="109"/>
      <c r="J486" s="109"/>
      <c r="K486" s="109"/>
    </row>
    <row r="487" spans="7:11" x14ac:dyDescent="0.2">
      <c r="G487" s="109"/>
      <c r="H487" s="1775"/>
      <c r="I487" s="109"/>
      <c r="J487" s="109"/>
      <c r="K487" s="109"/>
    </row>
    <row r="488" spans="7:11" x14ac:dyDescent="0.2">
      <c r="G488" s="109"/>
      <c r="H488" s="1775"/>
      <c r="I488" s="109"/>
      <c r="J488" s="109"/>
      <c r="K488" s="109"/>
    </row>
    <row r="489" spans="7:11" x14ac:dyDescent="0.2">
      <c r="G489" s="109"/>
      <c r="H489" s="1775"/>
      <c r="I489" s="109"/>
      <c r="J489" s="109"/>
      <c r="K489" s="109"/>
    </row>
    <row r="490" spans="7:11" x14ac:dyDescent="0.2">
      <c r="G490" s="109"/>
      <c r="H490" s="1775"/>
      <c r="I490" s="109"/>
      <c r="J490" s="109"/>
      <c r="K490" s="109"/>
    </row>
    <row r="491" spans="7:11" x14ac:dyDescent="0.2">
      <c r="G491" s="109"/>
      <c r="H491" s="1775"/>
      <c r="I491" s="109"/>
      <c r="J491" s="109"/>
      <c r="K491" s="109"/>
    </row>
    <row r="492" spans="7:11" x14ac:dyDescent="0.2">
      <c r="G492" s="109"/>
      <c r="H492" s="1775"/>
      <c r="I492" s="109"/>
      <c r="J492" s="109"/>
      <c r="K492" s="109"/>
    </row>
    <row r="493" spans="7:11" x14ac:dyDescent="0.2">
      <c r="G493" s="109"/>
      <c r="H493" s="1775"/>
      <c r="I493" s="109"/>
      <c r="J493" s="109"/>
      <c r="K493" s="109"/>
    </row>
    <row r="494" spans="7:11" x14ac:dyDescent="0.2">
      <c r="G494" s="109"/>
      <c r="H494" s="1775"/>
      <c r="I494" s="109"/>
      <c r="J494" s="109"/>
      <c r="K494" s="109"/>
    </row>
    <row r="495" spans="7:11" x14ac:dyDescent="0.2">
      <c r="G495" s="109"/>
      <c r="H495" s="1775"/>
      <c r="I495" s="109"/>
      <c r="J495" s="109"/>
      <c r="K495" s="109"/>
    </row>
    <row r="496" spans="7:11" x14ac:dyDescent="0.2">
      <c r="G496" s="109"/>
      <c r="H496" s="1775"/>
      <c r="I496" s="109"/>
      <c r="J496" s="109"/>
      <c r="K496" s="109"/>
    </row>
    <row r="497" spans="7:11" x14ac:dyDescent="0.2">
      <c r="G497" s="109"/>
      <c r="H497" s="1775"/>
      <c r="I497" s="109"/>
      <c r="J497" s="109"/>
      <c r="K497" s="109"/>
    </row>
    <row r="498" spans="7:11" x14ac:dyDescent="0.2">
      <c r="G498" s="109"/>
      <c r="H498" s="1775"/>
      <c r="I498" s="109"/>
      <c r="J498" s="109"/>
      <c r="K498" s="109"/>
    </row>
    <row r="499" spans="7:11" x14ac:dyDescent="0.2">
      <c r="G499" s="109"/>
      <c r="H499" s="1775"/>
      <c r="I499" s="109"/>
      <c r="J499" s="109"/>
      <c r="K499" s="109"/>
    </row>
    <row r="500" spans="7:11" x14ac:dyDescent="0.2">
      <c r="G500" s="109"/>
      <c r="H500" s="1775"/>
      <c r="I500" s="109"/>
      <c r="J500" s="109"/>
      <c r="K500" s="109"/>
    </row>
    <row r="501" spans="7:11" x14ac:dyDescent="0.2">
      <c r="G501" s="109"/>
      <c r="H501" s="1775"/>
      <c r="I501" s="109"/>
      <c r="J501" s="109"/>
      <c r="K501" s="109"/>
    </row>
    <row r="502" spans="7:11" x14ac:dyDescent="0.2">
      <c r="G502" s="109"/>
      <c r="H502" s="1775"/>
      <c r="I502" s="109"/>
      <c r="J502" s="109"/>
      <c r="K502" s="109"/>
    </row>
    <row r="503" spans="7:11" x14ac:dyDescent="0.2">
      <c r="G503" s="109"/>
      <c r="H503" s="1775"/>
      <c r="I503" s="109"/>
      <c r="J503" s="109"/>
      <c r="K503" s="109"/>
    </row>
    <row r="504" spans="7:11" x14ac:dyDescent="0.2">
      <c r="G504" s="109"/>
      <c r="H504" s="1775"/>
      <c r="I504" s="109"/>
      <c r="J504" s="109"/>
      <c r="K504" s="109"/>
    </row>
    <row r="505" spans="7:11" x14ac:dyDescent="0.2">
      <c r="G505" s="109"/>
      <c r="H505" s="1775"/>
      <c r="I505" s="109"/>
      <c r="J505" s="109"/>
      <c r="K505" s="109"/>
    </row>
    <row r="506" spans="7:11" x14ac:dyDescent="0.2">
      <c r="G506" s="109"/>
      <c r="H506" s="1775"/>
      <c r="I506" s="109"/>
      <c r="J506" s="109"/>
      <c r="K506" s="109"/>
    </row>
    <row r="507" spans="7:11" x14ac:dyDescent="0.2">
      <c r="G507" s="109"/>
      <c r="H507" s="1775"/>
      <c r="I507" s="109"/>
      <c r="J507" s="109"/>
      <c r="K507" s="109"/>
    </row>
    <row r="508" spans="7:11" x14ac:dyDescent="0.2">
      <c r="G508" s="109"/>
      <c r="H508" s="1775"/>
      <c r="I508" s="109"/>
      <c r="J508" s="109"/>
      <c r="K508" s="109"/>
    </row>
    <row r="509" spans="7:11" x14ac:dyDescent="0.2">
      <c r="G509" s="109"/>
      <c r="H509" s="1775"/>
      <c r="I509" s="109"/>
      <c r="J509" s="109"/>
      <c r="K509" s="109"/>
    </row>
    <row r="510" spans="7:11" x14ac:dyDescent="0.2">
      <c r="G510" s="109"/>
      <c r="H510" s="1775"/>
      <c r="I510" s="109"/>
      <c r="J510" s="109"/>
      <c r="K510" s="109"/>
    </row>
    <row r="511" spans="7:11" x14ac:dyDescent="0.2">
      <c r="G511" s="109"/>
      <c r="H511" s="1775"/>
      <c r="I511" s="109"/>
      <c r="J511" s="109"/>
      <c r="K511" s="109"/>
    </row>
    <row r="512" spans="7:11" x14ac:dyDescent="0.2">
      <c r="G512" s="109"/>
      <c r="H512" s="1775"/>
      <c r="I512" s="109"/>
      <c r="J512" s="109"/>
      <c r="K512" s="109"/>
    </row>
    <row r="513" spans="7:11" x14ac:dyDescent="0.2">
      <c r="G513" s="109"/>
      <c r="H513" s="1775"/>
      <c r="I513" s="109"/>
      <c r="J513" s="109"/>
      <c r="K513" s="109"/>
    </row>
    <row r="514" spans="7:11" x14ac:dyDescent="0.2">
      <c r="G514" s="109"/>
      <c r="H514" s="1775"/>
      <c r="I514" s="109"/>
      <c r="J514" s="109"/>
      <c r="K514" s="109"/>
    </row>
    <row r="515" spans="7:11" x14ac:dyDescent="0.2">
      <c r="G515" s="109"/>
      <c r="H515" s="1775"/>
      <c r="I515" s="109"/>
      <c r="J515" s="109"/>
      <c r="K515" s="109"/>
    </row>
    <row r="516" spans="7:11" x14ac:dyDescent="0.2">
      <c r="G516" s="109"/>
      <c r="H516" s="1775"/>
      <c r="I516" s="109"/>
      <c r="J516" s="109"/>
      <c r="K516" s="109"/>
    </row>
    <row r="517" spans="7:11" x14ac:dyDescent="0.2">
      <c r="G517" s="109"/>
      <c r="H517" s="1775"/>
      <c r="I517" s="109"/>
      <c r="J517" s="109"/>
      <c r="K517" s="109"/>
    </row>
    <row r="518" spans="7:11" x14ac:dyDescent="0.2">
      <c r="G518" s="109"/>
      <c r="H518" s="1775"/>
      <c r="I518" s="109"/>
      <c r="J518" s="109"/>
      <c r="K518" s="109"/>
    </row>
    <row r="519" spans="7:11" x14ac:dyDescent="0.2">
      <c r="G519" s="109"/>
      <c r="H519" s="1775"/>
      <c r="I519" s="109"/>
      <c r="J519" s="109"/>
      <c r="K519" s="109"/>
    </row>
    <row r="520" spans="7:11" x14ac:dyDescent="0.2">
      <c r="G520" s="109"/>
      <c r="H520" s="1775"/>
      <c r="I520" s="109"/>
      <c r="J520" s="109"/>
      <c r="K520" s="109"/>
    </row>
    <row r="521" spans="7:11" x14ac:dyDescent="0.2">
      <c r="G521" s="109"/>
      <c r="H521" s="1775"/>
      <c r="I521" s="109"/>
      <c r="J521" s="109"/>
      <c r="K521" s="109"/>
    </row>
    <row r="522" spans="7:11" x14ac:dyDescent="0.2">
      <c r="G522" s="109"/>
      <c r="H522" s="1775"/>
      <c r="I522" s="109"/>
      <c r="J522" s="109"/>
      <c r="K522" s="109"/>
    </row>
    <row r="523" spans="7:11" x14ac:dyDescent="0.2">
      <c r="G523" s="109"/>
      <c r="H523" s="1775"/>
      <c r="I523" s="109"/>
      <c r="J523" s="109"/>
      <c r="K523" s="109"/>
    </row>
    <row r="524" spans="7:11" x14ac:dyDescent="0.2">
      <c r="G524" s="109"/>
      <c r="H524" s="1775"/>
      <c r="I524" s="109"/>
      <c r="J524" s="109"/>
      <c r="K524" s="109"/>
    </row>
    <row r="525" spans="7:11" x14ac:dyDescent="0.2">
      <c r="G525" s="109"/>
      <c r="H525" s="1775"/>
      <c r="I525" s="109"/>
      <c r="J525" s="109"/>
      <c r="K525" s="109"/>
    </row>
    <row r="526" spans="7:11" x14ac:dyDescent="0.2">
      <c r="G526" s="109"/>
      <c r="H526" s="1775"/>
      <c r="I526" s="109"/>
      <c r="J526" s="109"/>
      <c r="K526" s="109"/>
    </row>
    <row r="527" spans="7:11" x14ac:dyDescent="0.2">
      <c r="G527" s="109"/>
      <c r="H527" s="1775"/>
      <c r="I527" s="109"/>
      <c r="J527" s="109"/>
      <c r="K527" s="109"/>
    </row>
    <row r="528" spans="7:11" x14ac:dyDescent="0.2">
      <c r="G528" s="109"/>
      <c r="H528" s="1775"/>
      <c r="I528" s="109"/>
      <c r="J528" s="109"/>
      <c r="K528" s="109"/>
    </row>
    <row r="529" spans="7:11" x14ac:dyDescent="0.2">
      <c r="G529" s="109"/>
      <c r="H529" s="1775"/>
      <c r="I529" s="109"/>
      <c r="J529" s="109"/>
      <c r="K529" s="109"/>
    </row>
    <row r="530" spans="7:11" x14ac:dyDescent="0.2">
      <c r="G530" s="109"/>
      <c r="H530" s="1775"/>
      <c r="I530" s="109"/>
      <c r="J530" s="109"/>
      <c r="K530" s="109"/>
    </row>
    <row r="531" spans="7:11" x14ac:dyDescent="0.2">
      <c r="G531" s="109"/>
      <c r="H531" s="1775"/>
      <c r="I531" s="109"/>
      <c r="J531" s="109"/>
      <c r="K531" s="109"/>
    </row>
    <row r="532" spans="7:11" x14ac:dyDescent="0.2">
      <c r="G532" s="109"/>
      <c r="H532" s="1775"/>
      <c r="I532" s="109"/>
      <c r="J532" s="109"/>
      <c r="K532" s="109"/>
    </row>
    <row r="533" spans="7:11" x14ac:dyDescent="0.2">
      <c r="G533" s="109"/>
      <c r="H533" s="1775"/>
      <c r="I533" s="109"/>
      <c r="J533" s="109"/>
      <c r="K533" s="109"/>
    </row>
    <row r="534" spans="7:11" x14ac:dyDescent="0.2">
      <c r="G534" s="109"/>
      <c r="H534" s="1775"/>
      <c r="I534" s="109"/>
      <c r="J534" s="109"/>
      <c r="K534" s="109"/>
    </row>
    <row r="535" spans="7:11" x14ac:dyDescent="0.2">
      <c r="G535" s="109"/>
      <c r="H535" s="1775"/>
      <c r="I535" s="109"/>
      <c r="J535" s="109"/>
      <c r="K535" s="109"/>
    </row>
    <row r="536" spans="7:11" x14ac:dyDescent="0.2">
      <c r="G536" s="109"/>
      <c r="H536" s="1775"/>
      <c r="I536" s="109"/>
      <c r="J536" s="109"/>
      <c r="K536" s="109"/>
    </row>
    <row r="537" spans="7:11" x14ac:dyDescent="0.2">
      <c r="G537" s="109"/>
      <c r="H537" s="1775"/>
      <c r="I537" s="109"/>
      <c r="J537" s="109"/>
      <c r="K537" s="109"/>
    </row>
    <row r="538" spans="7:11" x14ac:dyDescent="0.2">
      <c r="G538" s="109"/>
      <c r="H538" s="1775"/>
      <c r="I538" s="109"/>
      <c r="J538" s="109"/>
      <c r="K538" s="109"/>
    </row>
    <row r="539" spans="7:11" x14ac:dyDescent="0.2">
      <c r="G539" s="109"/>
      <c r="H539" s="1775"/>
      <c r="I539" s="109"/>
      <c r="J539" s="109"/>
      <c r="K539" s="109"/>
    </row>
    <row r="540" spans="7:11" x14ac:dyDescent="0.2">
      <c r="G540" s="109"/>
      <c r="H540" s="1775"/>
      <c r="I540" s="109"/>
      <c r="J540" s="109"/>
      <c r="K540" s="109"/>
    </row>
    <row r="541" spans="7:11" x14ac:dyDescent="0.2">
      <c r="G541" s="109"/>
      <c r="H541" s="1775"/>
      <c r="I541" s="109"/>
      <c r="J541" s="109"/>
      <c r="K541" s="109"/>
    </row>
    <row r="542" spans="7:11" x14ac:dyDescent="0.2">
      <c r="G542" s="109"/>
      <c r="H542" s="1775"/>
      <c r="I542" s="109"/>
      <c r="J542" s="109"/>
      <c r="K542" s="109"/>
    </row>
    <row r="543" spans="7:11" x14ac:dyDescent="0.2">
      <c r="G543" s="109"/>
      <c r="H543" s="1775"/>
      <c r="I543" s="109"/>
      <c r="J543" s="109"/>
      <c r="K543" s="109"/>
    </row>
    <row r="544" spans="7:11" x14ac:dyDescent="0.2">
      <c r="G544" s="109"/>
      <c r="H544" s="1775"/>
      <c r="I544" s="109"/>
      <c r="J544" s="109"/>
      <c r="K544" s="109"/>
    </row>
    <row r="545" spans="7:11" x14ac:dyDescent="0.2">
      <c r="G545" s="109"/>
      <c r="H545" s="1775"/>
      <c r="I545" s="109"/>
      <c r="J545" s="109"/>
      <c r="K545" s="109"/>
    </row>
    <row r="546" spans="7:11" x14ac:dyDescent="0.2">
      <c r="G546" s="109"/>
      <c r="H546" s="1775"/>
      <c r="I546" s="109"/>
      <c r="J546" s="109"/>
      <c r="K546" s="109"/>
    </row>
    <row r="547" spans="7:11" x14ac:dyDescent="0.2">
      <c r="G547" s="109"/>
      <c r="H547" s="1775"/>
      <c r="I547" s="109"/>
      <c r="J547" s="109"/>
      <c r="K547" s="109"/>
    </row>
    <row r="548" spans="7:11" x14ac:dyDescent="0.2">
      <c r="G548" s="109"/>
      <c r="H548" s="1775"/>
      <c r="I548" s="109"/>
      <c r="J548" s="109"/>
      <c r="K548" s="109"/>
    </row>
    <row r="549" spans="7:11" x14ac:dyDescent="0.2">
      <c r="G549" s="109"/>
      <c r="H549" s="1775"/>
      <c r="I549" s="109"/>
      <c r="J549" s="109"/>
      <c r="K549" s="109"/>
    </row>
    <row r="550" spans="7:11" x14ac:dyDescent="0.2">
      <c r="G550" s="109"/>
      <c r="H550" s="1775"/>
      <c r="I550" s="109"/>
      <c r="J550" s="109"/>
      <c r="K550" s="109"/>
    </row>
    <row r="551" spans="7:11" x14ac:dyDescent="0.2">
      <c r="G551" s="109"/>
      <c r="H551" s="1775"/>
      <c r="I551" s="109"/>
      <c r="J551" s="109"/>
      <c r="K551" s="109"/>
    </row>
    <row r="552" spans="7:11" x14ac:dyDescent="0.2">
      <c r="G552" s="109"/>
      <c r="H552" s="1775"/>
      <c r="I552" s="109"/>
      <c r="J552" s="109"/>
      <c r="K552" s="109"/>
    </row>
    <row r="553" spans="7:11" x14ac:dyDescent="0.2">
      <c r="G553" s="109"/>
      <c r="H553" s="1775"/>
      <c r="I553" s="109"/>
      <c r="J553" s="109"/>
      <c r="K553" s="109"/>
    </row>
    <row r="554" spans="7:11" x14ac:dyDescent="0.2">
      <c r="G554" s="109"/>
      <c r="H554" s="1775"/>
      <c r="I554" s="109"/>
      <c r="J554" s="109"/>
      <c r="K554" s="109"/>
    </row>
    <row r="555" spans="7:11" x14ac:dyDescent="0.2">
      <c r="G555" s="109"/>
      <c r="H555" s="1775"/>
      <c r="I555" s="109"/>
      <c r="J555" s="109"/>
      <c r="K555" s="109"/>
    </row>
    <row r="556" spans="7:11" x14ac:dyDescent="0.2">
      <c r="G556" s="109"/>
      <c r="H556" s="1775"/>
      <c r="I556" s="109"/>
      <c r="J556" s="109"/>
      <c r="K556" s="109"/>
    </row>
    <row r="557" spans="7:11" x14ac:dyDescent="0.2">
      <c r="G557" s="109"/>
      <c r="H557" s="1775"/>
      <c r="I557" s="109"/>
      <c r="J557" s="109"/>
      <c r="K557" s="109"/>
    </row>
    <row r="558" spans="7:11" x14ac:dyDescent="0.2">
      <c r="G558" s="109"/>
      <c r="H558" s="1775"/>
      <c r="I558" s="109"/>
      <c r="J558" s="109"/>
      <c r="K558" s="109"/>
    </row>
    <row r="559" spans="7:11" x14ac:dyDescent="0.2">
      <c r="G559" s="109"/>
      <c r="H559" s="1775"/>
      <c r="I559" s="109"/>
      <c r="J559" s="109"/>
      <c r="K559" s="109"/>
    </row>
    <row r="560" spans="7:11" x14ac:dyDescent="0.2">
      <c r="G560" s="109"/>
      <c r="H560" s="1775"/>
      <c r="I560" s="109"/>
      <c r="J560" s="109"/>
      <c r="K560" s="109"/>
    </row>
    <row r="561" spans="7:11" x14ac:dyDescent="0.2">
      <c r="G561" s="109"/>
      <c r="H561" s="1775"/>
      <c r="I561" s="109"/>
      <c r="J561" s="109"/>
      <c r="K561" s="109"/>
    </row>
    <row r="562" spans="7:11" x14ac:dyDescent="0.2">
      <c r="G562" s="109"/>
      <c r="H562" s="1775"/>
      <c r="I562" s="109"/>
      <c r="J562" s="109"/>
      <c r="K562" s="109"/>
    </row>
    <row r="563" spans="7:11" x14ac:dyDescent="0.2">
      <c r="G563" s="109"/>
      <c r="H563" s="1775"/>
      <c r="I563" s="109"/>
      <c r="J563" s="109"/>
      <c r="K563" s="109"/>
    </row>
    <row r="564" spans="7:11" x14ac:dyDescent="0.2">
      <c r="G564" s="109"/>
      <c r="H564" s="1775"/>
      <c r="I564" s="109"/>
      <c r="J564" s="109"/>
      <c r="K564" s="109"/>
    </row>
    <row r="565" spans="7:11" x14ac:dyDescent="0.2">
      <c r="G565" s="109"/>
      <c r="H565" s="1775"/>
      <c r="I565" s="109"/>
      <c r="J565" s="109"/>
      <c r="K565" s="109"/>
    </row>
    <row r="566" spans="7:11" x14ac:dyDescent="0.2">
      <c r="G566" s="109"/>
      <c r="H566" s="1775"/>
      <c r="I566" s="109"/>
      <c r="J566" s="109"/>
      <c r="K566" s="109"/>
    </row>
    <row r="567" spans="7:11" x14ac:dyDescent="0.2">
      <c r="G567" s="109"/>
      <c r="H567" s="1775"/>
      <c r="I567" s="109"/>
      <c r="J567" s="109"/>
      <c r="K567" s="109"/>
    </row>
    <row r="568" spans="7:11" x14ac:dyDescent="0.2">
      <c r="G568" s="109"/>
      <c r="H568" s="1775"/>
      <c r="I568" s="109"/>
      <c r="J568" s="109"/>
      <c r="K568" s="109"/>
    </row>
    <row r="569" spans="7:11" x14ac:dyDescent="0.2">
      <c r="G569" s="109"/>
      <c r="H569" s="1775"/>
      <c r="I569" s="109"/>
      <c r="J569" s="109"/>
      <c r="K569" s="109"/>
    </row>
    <row r="570" spans="7:11" x14ac:dyDescent="0.2">
      <c r="G570" s="109"/>
      <c r="H570" s="1775"/>
      <c r="I570" s="109"/>
      <c r="J570" s="109"/>
      <c r="K570" s="109"/>
    </row>
    <row r="571" spans="7:11" x14ac:dyDescent="0.2">
      <c r="G571" s="109"/>
      <c r="H571" s="1775"/>
      <c r="I571" s="109"/>
      <c r="J571" s="109"/>
      <c r="K571" s="109"/>
    </row>
    <row r="572" spans="7:11" x14ac:dyDescent="0.2">
      <c r="G572" s="109"/>
      <c r="H572" s="1775"/>
      <c r="I572" s="109"/>
      <c r="J572" s="109"/>
      <c r="K572" s="109"/>
    </row>
    <row r="573" spans="7:11" x14ac:dyDescent="0.2">
      <c r="G573" s="109"/>
      <c r="H573" s="1775"/>
      <c r="I573" s="109"/>
      <c r="J573" s="109"/>
      <c r="K573" s="109"/>
    </row>
    <row r="574" spans="7:11" x14ac:dyDescent="0.2">
      <c r="G574" s="109"/>
      <c r="H574" s="1775"/>
      <c r="I574" s="109"/>
      <c r="J574" s="109"/>
      <c r="K574" s="109"/>
    </row>
    <row r="575" spans="7:11" x14ac:dyDescent="0.2">
      <c r="G575" s="109"/>
      <c r="H575" s="1775"/>
      <c r="I575" s="109"/>
      <c r="J575" s="109"/>
      <c r="K575" s="109"/>
    </row>
    <row r="576" spans="7:11" x14ac:dyDescent="0.2">
      <c r="G576" s="109"/>
      <c r="H576" s="1775"/>
      <c r="I576" s="109"/>
      <c r="J576" s="109"/>
      <c r="K576" s="109"/>
    </row>
    <row r="577" spans="7:11" x14ac:dyDescent="0.2">
      <c r="G577" s="109"/>
      <c r="H577" s="1775"/>
      <c r="I577" s="109"/>
      <c r="J577" s="109"/>
      <c r="K577" s="109"/>
    </row>
    <row r="578" spans="7:11" x14ac:dyDescent="0.2">
      <c r="G578" s="109"/>
      <c r="H578" s="1775"/>
      <c r="I578" s="109"/>
      <c r="J578" s="109"/>
      <c r="K578" s="109"/>
    </row>
    <row r="579" spans="7:11" x14ac:dyDescent="0.2">
      <c r="G579" s="109"/>
      <c r="H579" s="1775"/>
      <c r="I579" s="109"/>
      <c r="J579" s="109"/>
      <c r="K579" s="109"/>
    </row>
    <row r="580" spans="7:11" x14ac:dyDescent="0.2">
      <c r="G580" s="109"/>
      <c r="H580" s="1775"/>
      <c r="I580" s="109"/>
      <c r="J580" s="109"/>
      <c r="K580" s="109"/>
    </row>
    <row r="581" spans="7:11" x14ac:dyDescent="0.2">
      <c r="G581" s="109"/>
      <c r="H581" s="1775"/>
      <c r="I581" s="109"/>
      <c r="J581" s="109"/>
      <c r="K581" s="109"/>
    </row>
    <row r="582" spans="7:11" x14ac:dyDescent="0.2">
      <c r="G582" s="109"/>
      <c r="H582" s="1775"/>
      <c r="I582" s="109"/>
      <c r="J582" s="109"/>
      <c r="K582" s="109"/>
    </row>
    <row r="583" spans="7:11" x14ac:dyDescent="0.2">
      <c r="G583" s="109"/>
      <c r="H583" s="1775"/>
      <c r="I583" s="109"/>
      <c r="J583" s="109"/>
      <c r="K583" s="109"/>
    </row>
    <row r="584" spans="7:11" x14ac:dyDescent="0.2">
      <c r="G584" s="109"/>
      <c r="H584" s="1775"/>
      <c r="I584" s="109"/>
      <c r="J584" s="109"/>
      <c r="K584" s="109"/>
    </row>
    <row r="585" spans="7:11" x14ac:dyDescent="0.2">
      <c r="G585" s="109"/>
      <c r="H585" s="1775"/>
      <c r="I585" s="109"/>
      <c r="J585" s="109"/>
      <c r="K585" s="109"/>
    </row>
    <row r="586" spans="7:11" x14ac:dyDescent="0.2">
      <c r="G586" s="109"/>
      <c r="H586" s="1775"/>
      <c r="I586" s="109"/>
      <c r="J586" s="109"/>
      <c r="K586" s="109"/>
    </row>
    <row r="587" spans="7:11" x14ac:dyDescent="0.2">
      <c r="G587" s="109"/>
      <c r="H587" s="1775"/>
      <c r="I587" s="109"/>
      <c r="J587" s="109"/>
      <c r="K587" s="109"/>
    </row>
    <row r="588" spans="7:11" x14ac:dyDescent="0.2">
      <c r="G588" s="109"/>
      <c r="H588" s="1775"/>
      <c r="I588" s="109"/>
      <c r="J588" s="109"/>
      <c r="K588" s="109"/>
    </row>
    <row r="589" spans="7:11" x14ac:dyDescent="0.2">
      <c r="G589" s="109"/>
      <c r="H589" s="1775"/>
      <c r="I589" s="109"/>
      <c r="J589" s="109"/>
      <c r="K589" s="109"/>
    </row>
    <row r="590" spans="7:11" x14ac:dyDescent="0.2">
      <c r="G590" s="109"/>
      <c r="H590" s="1775"/>
      <c r="I590" s="109"/>
      <c r="J590" s="109"/>
      <c r="K590" s="109"/>
    </row>
    <row r="591" spans="7:11" x14ac:dyDescent="0.2">
      <c r="G591" s="109"/>
      <c r="H591" s="1775"/>
      <c r="I591" s="109"/>
      <c r="J591" s="109"/>
      <c r="K591" s="109"/>
    </row>
    <row r="592" spans="7:11" x14ac:dyDescent="0.2">
      <c r="G592" s="109"/>
      <c r="H592" s="1775"/>
      <c r="I592" s="109"/>
      <c r="J592" s="109"/>
      <c r="K592" s="109"/>
    </row>
    <row r="593" spans="7:11" x14ac:dyDescent="0.2">
      <c r="G593" s="109"/>
      <c r="H593" s="1775"/>
      <c r="I593" s="109"/>
      <c r="J593" s="109"/>
      <c r="K593" s="109"/>
    </row>
    <row r="594" spans="7:11" x14ac:dyDescent="0.2">
      <c r="G594" s="109"/>
      <c r="H594" s="1775"/>
      <c r="I594" s="109"/>
      <c r="J594" s="109"/>
      <c r="K594" s="109"/>
    </row>
    <row r="595" spans="7:11" x14ac:dyDescent="0.2">
      <c r="G595" s="109"/>
      <c r="H595" s="1775"/>
      <c r="I595" s="109"/>
      <c r="J595" s="109"/>
      <c r="K595" s="109"/>
    </row>
    <row r="596" spans="7:11" x14ac:dyDescent="0.2">
      <c r="G596" s="109"/>
      <c r="H596" s="1775"/>
      <c r="I596" s="109"/>
      <c r="J596" s="109"/>
      <c r="K596" s="109"/>
    </row>
    <row r="597" spans="7:11" x14ac:dyDescent="0.2">
      <c r="G597" s="109"/>
      <c r="H597" s="1775"/>
      <c r="I597" s="109"/>
      <c r="J597" s="109"/>
      <c r="K597" s="109"/>
    </row>
    <row r="598" spans="7:11" x14ac:dyDescent="0.2">
      <c r="G598" s="109"/>
      <c r="H598" s="1775"/>
      <c r="I598" s="109"/>
      <c r="J598" s="109"/>
      <c r="K598" s="109"/>
    </row>
    <row r="599" spans="7:11" x14ac:dyDescent="0.2">
      <c r="G599" s="109"/>
      <c r="H599" s="1775"/>
      <c r="I599" s="109"/>
      <c r="J599" s="109"/>
      <c r="K599" s="109"/>
    </row>
    <row r="600" spans="7:11" x14ac:dyDescent="0.2">
      <c r="G600" s="109"/>
      <c r="H600" s="1775"/>
      <c r="I600" s="109"/>
      <c r="J600" s="109"/>
      <c r="K600" s="109"/>
    </row>
    <row r="601" spans="7:11" x14ac:dyDescent="0.2">
      <c r="G601" s="109"/>
      <c r="H601" s="1775"/>
      <c r="I601" s="109"/>
      <c r="J601" s="109"/>
      <c r="K601" s="109"/>
    </row>
    <row r="602" spans="7:11" x14ac:dyDescent="0.2">
      <c r="G602" s="109"/>
      <c r="H602" s="1775"/>
      <c r="I602" s="109"/>
      <c r="J602" s="109"/>
      <c r="K602" s="109"/>
    </row>
    <row r="603" spans="7:11" x14ac:dyDescent="0.2">
      <c r="G603" s="109"/>
      <c r="H603" s="1775"/>
      <c r="I603" s="109"/>
      <c r="J603" s="109"/>
      <c r="K603" s="109"/>
    </row>
    <row r="604" spans="7:11" x14ac:dyDescent="0.2">
      <c r="G604" s="109"/>
      <c r="H604" s="1775"/>
      <c r="I604" s="109"/>
      <c r="J604" s="109"/>
      <c r="K604" s="109"/>
    </row>
    <row r="605" spans="7:11" x14ac:dyDescent="0.2">
      <c r="G605" s="109"/>
      <c r="H605" s="1775"/>
      <c r="I605" s="109"/>
      <c r="J605" s="109"/>
      <c r="K605" s="109"/>
    </row>
    <row r="606" spans="7:11" x14ac:dyDescent="0.2">
      <c r="G606" s="109"/>
      <c r="H606" s="1775"/>
      <c r="I606" s="109"/>
      <c r="J606" s="109"/>
      <c r="K606" s="109"/>
    </row>
    <row r="607" spans="7:11" x14ac:dyDescent="0.2">
      <c r="G607" s="109"/>
      <c r="H607" s="1775"/>
      <c r="I607" s="109"/>
      <c r="J607" s="109"/>
      <c r="K607" s="109"/>
    </row>
    <row r="608" spans="7:11" x14ac:dyDescent="0.2">
      <c r="G608" s="109"/>
      <c r="H608" s="1775"/>
      <c r="I608" s="109"/>
      <c r="J608" s="109"/>
      <c r="K608" s="109"/>
    </row>
    <row r="609" spans="7:11" x14ac:dyDescent="0.2">
      <c r="G609" s="109"/>
      <c r="H609" s="1775"/>
      <c r="I609" s="109"/>
      <c r="J609" s="109"/>
      <c r="K609" s="109"/>
    </row>
    <row r="610" spans="7:11" x14ac:dyDescent="0.2">
      <c r="G610" s="109"/>
      <c r="H610" s="1775"/>
      <c r="I610" s="109"/>
      <c r="J610" s="109"/>
      <c r="K610" s="109"/>
    </row>
    <row r="611" spans="7:11" x14ac:dyDescent="0.2">
      <c r="G611" s="109"/>
      <c r="H611" s="1775"/>
      <c r="I611" s="109"/>
      <c r="J611" s="109"/>
      <c r="K611" s="109"/>
    </row>
    <row r="612" spans="7:11" x14ac:dyDescent="0.2">
      <c r="G612" s="109"/>
      <c r="H612" s="1775"/>
      <c r="I612" s="109"/>
      <c r="J612" s="109"/>
      <c r="K612" s="109"/>
    </row>
    <row r="613" spans="7:11" x14ac:dyDescent="0.2">
      <c r="G613" s="109"/>
      <c r="H613" s="1775"/>
      <c r="I613" s="109"/>
      <c r="J613" s="109"/>
      <c r="K613" s="109"/>
    </row>
    <row r="614" spans="7:11" x14ac:dyDescent="0.2">
      <c r="G614" s="109"/>
      <c r="H614" s="1775"/>
      <c r="I614" s="109"/>
      <c r="J614" s="109"/>
      <c r="K614" s="109"/>
    </row>
    <row r="615" spans="7:11" x14ac:dyDescent="0.2">
      <c r="G615" s="109"/>
      <c r="H615" s="1775"/>
      <c r="I615" s="109"/>
      <c r="J615" s="109"/>
      <c r="K615" s="109"/>
    </row>
    <row r="616" spans="7:11" x14ac:dyDescent="0.2">
      <c r="G616" s="109"/>
      <c r="H616" s="1775"/>
      <c r="I616" s="109"/>
      <c r="J616" s="109"/>
      <c r="K616" s="109"/>
    </row>
    <row r="617" spans="7:11" x14ac:dyDescent="0.2">
      <c r="G617" s="109"/>
      <c r="H617" s="1775"/>
      <c r="I617" s="109"/>
      <c r="J617" s="109"/>
      <c r="K617" s="109"/>
    </row>
    <row r="618" spans="7:11" x14ac:dyDescent="0.2">
      <c r="G618" s="109"/>
      <c r="H618" s="1775"/>
      <c r="I618" s="109"/>
      <c r="J618" s="109"/>
      <c r="K618" s="109"/>
    </row>
    <row r="619" spans="7:11" x14ac:dyDescent="0.2">
      <c r="G619" s="109"/>
      <c r="H619" s="1775"/>
      <c r="I619" s="109"/>
      <c r="J619" s="109"/>
      <c r="K619" s="109"/>
    </row>
    <row r="620" spans="7:11" x14ac:dyDescent="0.2">
      <c r="G620" s="109"/>
      <c r="H620" s="1775"/>
      <c r="I620" s="109"/>
      <c r="J620" s="109"/>
      <c r="K620" s="109"/>
    </row>
    <row r="621" spans="7:11" x14ac:dyDescent="0.2">
      <c r="G621" s="109"/>
      <c r="H621" s="1775"/>
      <c r="I621" s="109"/>
      <c r="J621" s="109"/>
      <c r="K621" s="109"/>
    </row>
    <row r="622" spans="7:11" x14ac:dyDescent="0.2">
      <c r="G622" s="109"/>
      <c r="H622" s="1775"/>
      <c r="I622" s="109"/>
      <c r="J622" s="109"/>
      <c r="K622" s="109"/>
    </row>
    <row r="623" spans="7:11" x14ac:dyDescent="0.2">
      <c r="G623" s="109"/>
      <c r="H623" s="1775"/>
      <c r="I623" s="109"/>
      <c r="J623" s="109"/>
      <c r="K623" s="109"/>
    </row>
    <row r="624" spans="7:11" x14ac:dyDescent="0.2">
      <c r="G624" s="109"/>
      <c r="H624" s="1775"/>
      <c r="I624" s="109"/>
      <c r="J624" s="109"/>
      <c r="K624" s="109"/>
    </row>
    <row r="625" spans="7:11" x14ac:dyDescent="0.2">
      <c r="G625" s="109"/>
      <c r="H625" s="1775"/>
      <c r="I625" s="109"/>
      <c r="J625" s="109"/>
      <c r="K625" s="109"/>
    </row>
    <row r="626" spans="7:11" x14ac:dyDescent="0.2">
      <c r="G626" s="109"/>
      <c r="H626" s="1775"/>
      <c r="I626" s="109"/>
      <c r="J626" s="109"/>
      <c r="K626" s="109"/>
    </row>
    <row r="627" spans="7:11" x14ac:dyDescent="0.2">
      <c r="G627" s="109"/>
      <c r="H627" s="1775"/>
      <c r="I627" s="109"/>
      <c r="J627" s="109"/>
      <c r="K627" s="109"/>
    </row>
    <row r="628" spans="7:11" x14ac:dyDescent="0.2">
      <c r="G628" s="109"/>
      <c r="H628" s="1775"/>
      <c r="I628" s="109"/>
      <c r="J628" s="109"/>
      <c r="K628" s="109"/>
    </row>
    <row r="629" spans="7:11" x14ac:dyDescent="0.2">
      <c r="G629" s="109"/>
      <c r="H629" s="1775"/>
      <c r="I629" s="109"/>
      <c r="J629" s="109"/>
      <c r="K629" s="109"/>
    </row>
    <row r="630" spans="7:11" x14ac:dyDescent="0.2">
      <c r="G630" s="109"/>
      <c r="H630" s="1775"/>
      <c r="I630" s="109"/>
      <c r="J630" s="109"/>
      <c r="K630" s="109"/>
    </row>
    <row r="631" spans="7:11" x14ac:dyDescent="0.2">
      <c r="G631" s="109"/>
      <c r="H631" s="1775"/>
      <c r="I631" s="109"/>
      <c r="J631" s="109"/>
      <c r="K631" s="109"/>
    </row>
    <row r="632" spans="7:11" x14ac:dyDescent="0.2">
      <c r="G632" s="109"/>
      <c r="H632" s="1775"/>
      <c r="I632" s="109"/>
      <c r="J632" s="109"/>
      <c r="K632" s="109"/>
    </row>
    <row r="633" spans="7:11" x14ac:dyDescent="0.2">
      <c r="G633" s="109"/>
      <c r="H633" s="1775"/>
      <c r="I633" s="109"/>
      <c r="J633" s="109"/>
      <c r="K633" s="109"/>
    </row>
    <row r="634" spans="7:11" x14ac:dyDescent="0.2">
      <c r="G634" s="109"/>
      <c r="H634" s="1775"/>
      <c r="I634" s="109"/>
      <c r="J634" s="109"/>
      <c r="K634" s="109"/>
    </row>
    <row r="635" spans="7:11" x14ac:dyDescent="0.2">
      <c r="G635" s="109"/>
      <c r="H635" s="1775"/>
      <c r="I635" s="109"/>
      <c r="J635" s="109"/>
      <c r="K635" s="109"/>
    </row>
    <row r="636" spans="7:11" x14ac:dyDescent="0.2">
      <c r="G636" s="109"/>
      <c r="H636" s="1775"/>
      <c r="I636" s="109"/>
      <c r="J636" s="109"/>
      <c r="K636" s="109"/>
    </row>
    <row r="637" spans="7:11" x14ac:dyDescent="0.2">
      <c r="G637" s="109"/>
      <c r="H637" s="1775"/>
      <c r="I637" s="109"/>
      <c r="J637" s="109"/>
      <c r="K637" s="109"/>
    </row>
    <row r="638" spans="7:11" x14ac:dyDescent="0.2">
      <c r="G638" s="109"/>
      <c r="H638" s="1775"/>
      <c r="I638" s="109"/>
      <c r="J638" s="109"/>
      <c r="K638" s="109"/>
    </row>
    <row r="639" spans="7:11" x14ac:dyDescent="0.2">
      <c r="G639" s="109"/>
      <c r="H639" s="1775"/>
      <c r="I639" s="109"/>
      <c r="J639" s="109"/>
      <c r="K639" s="109"/>
    </row>
    <row r="640" spans="7:11" x14ac:dyDescent="0.2">
      <c r="G640" s="109"/>
      <c r="H640" s="1775"/>
      <c r="I640" s="109"/>
      <c r="J640" s="109"/>
      <c r="K640" s="109"/>
    </row>
    <row r="641" spans="7:11" x14ac:dyDescent="0.2">
      <c r="G641" s="109"/>
      <c r="H641" s="1775"/>
      <c r="I641" s="109"/>
      <c r="J641" s="109"/>
      <c r="K641" s="109"/>
    </row>
    <row r="642" spans="7:11" x14ac:dyDescent="0.2">
      <c r="G642" s="109"/>
      <c r="H642" s="1775"/>
      <c r="I642" s="109"/>
      <c r="J642" s="109"/>
      <c r="K642" s="109"/>
    </row>
    <row r="643" spans="7:11" x14ac:dyDescent="0.2">
      <c r="G643" s="109"/>
      <c r="H643" s="1775"/>
      <c r="I643" s="109"/>
      <c r="J643" s="109"/>
      <c r="K643" s="109"/>
    </row>
    <row r="644" spans="7:11" x14ac:dyDescent="0.2">
      <c r="G644" s="109"/>
      <c r="H644" s="1775"/>
      <c r="I644" s="109"/>
      <c r="J644" s="109"/>
      <c r="K644" s="109"/>
    </row>
    <row r="645" spans="7:11" x14ac:dyDescent="0.2">
      <c r="G645" s="109"/>
      <c r="H645" s="1775"/>
      <c r="I645" s="109"/>
      <c r="J645" s="109"/>
      <c r="K645" s="109"/>
    </row>
    <row r="646" spans="7:11" x14ac:dyDescent="0.2">
      <c r="G646" s="109"/>
      <c r="H646" s="1775"/>
      <c r="I646" s="109"/>
      <c r="J646" s="109"/>
      <c r="K646" s="109"/>
    </row>
    <row r="647" spans="7:11" x14ac:dyDescent="0.2">
      <c r="G647" s="109"/>
      <c r="H647" s="1775"/>
      <c r="I647" s="109"/>
      <c r="J647" s="109"/>
      <c r="K647" s="109"/>
    </row>
    <row r="648" spans="7:11" x14ac:dyDescent="0.2">
      <c r="G648" s="109"/>
      <c r="H648" s="1775"/>
      <c r="I648" s="109"/>
      <c r="J648" s="109"/>
      <c r="K648" s="109"/>
    </row>
    <row r="649" spans="7:11" x14ac:dyDescent="0.2">
      <c r="G649" s="109"/>
      <c r="H649" s="1775"/>
      <c r="I649" s="109"/>
      <c r="J649" s="109"/>
      <c r="K649" s="109"/>
    </row>
    <row r="650" spans="7:11" x14ac:dyDescent="0.2">
      <c r="G650" s="109"/>
      <c r="H650" s="1775"/>
      <c r="I650" s="109"/>
      <c r="J650" s="109"/>
      <c r="K650" s="109"/>
    </row>
    <row r="651" spans="7:11" x14ac:dyDescent="0.2">
      <c r="G651" s="109"/>
      <c r="H651" s="1775"/>
      <c r="I651" s="109"/>
      <c r="J651" s="109"/>
      <c r="K651" s="109"/>
    </row>
    <row r="652" spans="7:11" x14ac:dyDescent="0.2">
      <c r="G652" s="109"/>
      <c r="H652" s="1775"/>
      <c r="I652" s="109"/>
      <c r="J652" s="109"/>
      <c r="K652" s="109"/>
    </row>
    <row r="653" spans="7:11" x14ac:dyDescent="0.2">
      <c r="G653" s="109"/>
      <c r="H653" s="1775"/>
      <c r="I653" s="109"/>
      <c r="J653" s="109"/>
      <c r="K653" s="109"/>
    </row>
    <row r="654" spans="7:11" x14ac:dyDescent="0.2">
      <c r="G654" s="109"/>
      <c r="H654" s="1775"/>
      <c r="I654" s="109"/>
      <c r="J654" s="109"/>
      <c r="K654" s="109"/>
    </row>
    <row r="655" spans="7:11" x14ac:dyDescent="0.2">
      <c r="G655" s="109"/>
      <c r="H655" s="1775"/>
      <c r="I655" s="109"/>
      <c r="J655" s="109"/>
      <c r="K655" s="109"/>
    </row>
    <row r="656" spans="7:11" x14ac:dyDescent="0.2">
      <c r="G656" s="109"/>
      <c r="H656" s="1775"/>
      <c r="I656" s="109"/>
      <c r="J656" s="109"/>
      <c r="K656" s="109"/>
    </row>
    <row r="657" spans="7:11" x14ac:dyDescent="0.2">
      <c r="G657" s="109"/>
      <c r="H657" s="1775"/>
      <c r="I657" s="109"/>
      <c r="J657" s="109"/>
      <c r="K657" s="109"/>
    </row>
    <row r="658" spans="7:11" x14ac:dyDescent="0.2">
      <c r="G658" s="109"/>
      <c r="H658" s="1775"/>
      <c r="I658" s="109"/>
      <c r="J658" s="109"/>
      <c r="K658" s="109"/>
    </row>
    <row r="659" spans="7:11" x14ac:dyDescent="0.2">
      <c r="G659" s="109"/>
      <c r="H659" s="1775"/>
      <c r="I659" s="109"/>
      <c r="J659" s="109"/>
      <c r="K659" s="109"/>
    </row>
    <row r="660" spans="7:11" x14ac:dyDescent="0.2">
      <c r="G660" s="109"/>
      <c r="H660" s="1775"/>
      <c r="I660" s="109"/>
      <c r="J660" s="109"/>
      <c r="K660" s="109"/>
    </row>
    <row r="661" spans="7:11" x14ac:dyDescent="0.2">
      <c r="G661" s="109"/>
      <c r="H661" s="1775"/>
      <c r="I661" s="109"/>
      <c r="J661" s="109"/>
      <c r="K661" s="109"/>
    </row>
    <row r="662" spans="7:11" x14ac:dyDescent="0.2">
      <c r="G662" s="109"/>
      <c r="H662" s="1775"/>
      <c r="I662" s="109"/>
      <c r="J662" s="109"/>
      <c r="K662" s="109"/>
    </row>
    <row r="663" spans="7:11" x14ac:dyDescent="0.2">
      <c r="G663" s="109"/>
      <c r="H663" s="1775"/>
      <c r="I663" s="109"/>
      <c r="J663" s="109"/>
      <c r="K663" s="109"/>
    </row>
    <row r="664" spans="7:11" x14ac:dyDescent="0.2">
      <c r="G664" s="109"/>
      <c r="H664" s="1775"/>
      <c r="I664" s="109"/>
      <c r="J664" s="109"/>
      <c r="K664" s="109"/>
    </row>
    <row r="665" spans="7:11" x14ac:dyDescent="0.2">
      <c r="G665" s="109"/>
      <c r="H665" s="1775"/>
      <c r="I665" s="109"/>
      <c r="J665" s="109"/>
      <c r="K665" s="109"/>
    </row>
    <row r="666" spans="7:11" x14ac:dyDescent="0.2">
      <c r="G666" s="109"/>
      <c r="H666" s="1775"/>
      <c r="I666" s="109"/>
      <c r="J666" s="109"/>
      <c r="K666" s="109"/>
    </row>
    <row r="667" spans="7:11" x14ac:dyDescent="0.2">
      <c r="G667" s="109"/>
      <c r="H667" s="1775"/>
      <c r="I667" s="109"/>
      <c r="J667" s="109"/>
      <c r="K667" s="109"/>
    </row>
    <row r="668" spans="7:11" x14ac:dyDescent="0.2">
      <c r="G668" s="109"/>
      <c r="H668" s="1775"/>
      <c r="I668" s="109"/>
      <c r="J668" s="109"/>
      <c r="K668" s="109"/>
    </row>
    <row r="669" spans="7:11" x14ac:dyDescent="0.2">
      <c r="G669" s="109"/>
      <c r="H669" s="1775"/>
      <c r="I669" s="109"/>
      <c r="J669" s="109"/>
      <c r="K669" s="109"/>
    </row>
    <row r="670" spans="7:11" x14ac:dyDescent="0.2">
      <c r="G670" s="109"/>
      <c r="H670" s="1775"/>
      <c r="I670" s="109"/>
      <c r="J670" s="109"/>
      <c r="K670" s="109"/>
    </row>
    <row r="671" spans="7:11" x14ac:dyDescent="0.2">
      <c r="G671" s="109"/>
      <c r="H671" s="1775"/>
      <c r="I671" s="109"/>
      <c r="J671" s="109"/>
      <c r="K671" s="109"/>
    </row>
    <row r="672" spans="7:11" x14ac:dyDescent="0.2">
      <c r="G672" s="109"/>
      <c r="H672" s="1775"/>
      <c r="I672" s="109"/>
      <c r="J672" s="109"/>
      <c r="K672" s="109"/>
    </row>
    <row r="673" spans="7:11" x14ac:dyDescent="0.2">
      <c r="G673" s="109"/>
      <c r="H673" s="1775"/>
      <c r="I673" s="109"/>
      <c r="J673" s="109"/>
      <c r="K673" s="109"/>
    </row>
    <row r="674" spans="7:11" x14ac:dyDescent="0.2">
      <c r="G674" s="109"/>
      <c r="H674" s="1775"/>
      <c r="I674" s="109"/>
      <c r="J674" s="109"/>
      <c r="K674" s="109"/>
    </row>
    <row r="675" spans="7:11" x14ac:dyDescent="0.2">
      <c r="G675" s="109"/>
      <c r="H675" s="1775"/>
      <c r="I675" s="109"/>
      <c r="J675" s="109"/>
      <c r="K675" s="109"/>
    </row>
    <row r="676" spans="7:11" x14ac:dyDescent="0.2">
      <c r="G676" s="109"/>
      <c r="H676" s="1775"/>
      <c r="I676" s="109"/>
      <c r="J676" s="109"/>
      <c r="K676" s="109"/>
    </row>
    <row r="677" spans="7:11" x14ac:dyDescent="0.2">
      <c r="G677" s="109"/>
      <c r="H677" s="1775"/>
      <c r="I677" s="109"/>
      <c r="J677" s="109"/>
      <c r="K677" s="109"/>
    </row>
    <row r="678" spans="7:11" x14ac:dyDescent="0.2">
      <c r="G678" s="109"/>
      <c r="H678" s="1775"/>
      <c r="I678" s="109"/>
      <c r="J678" s="109"/>
      <c r="K678" s="109"/>
    </row>
    <row r="679" spans="7:11" x14ac:dyDescent="0.2">
      <c r="G679" s="109"/>
      <c r="H679" s="1775"/>
      <c r="I679" s="109"/>
      <c r="J679" s="109"/>
      <c r="K679" s="109"/>
    </row>
    <row r="680" spans="7:11" x14ac:dyDescent="0.2">
      <c r="G680" s="109"/>
      <c r="H680" s="1775"/>
      <c r="I680" s="109"/>
      <c r="J680" s="109"/>
      <c r="K680" s="109"/>
    </row>
    <row r="681" spans="7:11" x14ac:dyDescent="0.2">
      <c r="G681" s="109"/>
      <c r="H681" s="1775"/>
      <c r="I681" s="109"/>
      <c r="J681" s="109"/>
      <c r="K681" s="109"/>
    </row>
    <row r="682" spans="7:11" x14ac:dyDescent="0.2">
      <c r="G682" s="109"/>
      <c r="H682" s="1775"/>
      <c r="I682" s="109"/>
      <c r="J682" s="109"/>
      <c r="K682" s="109"/>
    </row>
    <row r="683" spans="7:11" x14ac:dyDescent="0.2">
      <c r="G683" s="109"/>
      <c r="H683" s="1775"/>
      <c r="I683" s="109"/>
      <c r="J683" s="109"/>
      <c r="K683" s="109"/>
    </row>
    <row r="684" spans="7:11" x14ac:dyDescent="0.2">
      <c r="G684" s="109"/>
      <c r="H684" s="1775"/>
      <c r="I684" s="109"/>
      <c r="J684" s="109"/>
      <c r="K684" s="109"/>
    </row>
    <row r="685" spans="7:11" x14ac:dyDescent="0.2">
      <c r="G685" s="109"/>
      <c r="H685" s="1775"/>
      <c r="I685" s="109"/>
      <c r="J685" s="109"/>
      <c r="K685" s="109"/>
    </row>
    <row r="686" spans="7:11" x14ac:dyDescent="0.2">
      <c r="G686" s="109"/>
      <c r="H686" s="1775"/>
      <c r="I686" s="109"/>
      <c r="J686" s="109"/>
      <c r="K686" s="109"/>
    </row>
    <row r="687" spans="7:11" x14ac:dyDescent="0.2">
      <c r="G687" s="109"/>
      <c r="H687" s="1775"/>
      <c r="I687" s="109"/>
      <c r="J687" s="109"/>
      <c r="K687" s="109"/>
    </row>
    <row r="688" spans="7:11" x14ac:dyDescent="0.2">
      <c r="G688" s="109"/>
      <c r="H688" s="1775"/>
      <c r="I688" s="109"/>
      <c r="J688" s="109"/>
      <c r="K688" s="109"/>
    </row>
    <row r="689" spans="7:11" x14ac:dyDescent="0.2">
      <c r="G689" s="109"/>
      <c r="H689" s="1775"/>
      <c r="I689" s="109"/>
      <c r="J689" s="109"/>
      <c r="K689" s="109"/>
    </row>
    <row r="690" spans="7:11" x14ac:dyDescent="0.2">
      <c r="G690" s="109"/>
      <c r="H690" s="1775"/>
      <c r="I690" s="109"/>
      <c r="J690" s="109"/>
      <c r="K690" s="109"/>
    </row>
    <row r="691" spans="7:11" x14ac:dyDescent="0.2">
      <c r="G691" s="109"/>
      <c r="H691" s="1775"/>
      <c r="I691" s="109"/>
      <c r="J691" s="109"/>
      <c r="K691" s="109"/>
    </row>
    <row r="692" spans="7:11" x14ac:dyDescent="0.2">
      <c r="G692" s="109"/>
      <c r="H692" s="1775"/>
      <c r="I692" s="109"/>
      <c r="J692" s="109"/>
      <c r="K692" s="109"/>
    </row>
    <row r="693" spans="7:11" x14ac:dyDescent="0.2">
      <c r="G693" s="109"/>
      <c r="H693" s="1775"/>
      <c r="I693" s="109"/>
      <c r="J693" s="109"/>
      <c r="K693" s="109"/>
    </row>
    <row r="694" spans="7:11" x14ac:dyDescent="0.2">
      <c r="G694" s="109"/>
      <c r="H694" s="1775"/>
      <c r="I694" s="109"/>
      <c r="J694" s="109"/>
      <c r="K694" s="109"/>
    </row>
    <row r="695" spans="7:11" x14ac:dyDescent="0.2">
      <c r="G695" s="109"/>
      <c r="H695" s="1775"/>
      <c r="I695" s="109"/>
      <c r="J695" s="109"/>
      <c r="K695" s="109"/>
    </row>
    <row r="696" spans="7:11" x14ac:dyDescent="0.2">
      <c r="G696" s="109"/>
      <c r="H696" s="1775"/>
      <c r="I696" s="109"/>
      <c r="J696" s="109"/>
      <c r="K696" s="109"/>
    </row>
    <row r="697" spans="7:11" x14ac:dyDescent="0.2">
      <c r="G697" s="109"/>
      <c r="H697" s="1775"/>
      <c r="I697" s="109"/>
      <c r="J697" s="109"/>
      <c r="K697" s="109"/>
    </row>
    <row r="698" spans="7:11" x14ac:dyDescent="0.2">
      <c r="G698" s="109"/>
      <c r="H698" s="1775"/>
      <c r="I698" s="109"/>
      <c r="J698" s="109"/>
      <c r="K698" s="109"/>
    </row>
    <row r="699" spans="7:11" x14ac:dyDescent="0.2">
      <c r="G699" s="109"/>
      <c r="H699" s="1775"/>
      <c r="I699" s="109"/>
      <c r="J699" s="109"/>
      <c r="K699" s="109"/>
    </row>
    <row r="700" spans="7:11" x14ac:dyDescent="0.2">
      <c r="G700" s="109"/>
      <c r="H700" s="1775"/>
      <c r="I700" s="109"/>
      <c r="J700" s="109"/>
      <c r="K700" s="109"/>
    </row>
    <row r="701" spans="7:11" x14ac:dyDescent="0.2">
      <c r="G701" s="109"/>
      <c r="H701" s="1775"/>
      <c r="I701" s="109"/>
      <c r="J701" s="109"/>
      <c r="K701" s="109"/>
    </row>
    <row r="702" spans="7:11" x14ac:dyDescent="0.2">
      <c r="G702" s="109"/>
      <c r="H702" s="1775"/>
      <c r="I702" s="109"/>
      <c r="J702" s="109"/>
      <c r="K702" s="109"/>
    </row>
    <row r="703" spans="7:11" x14ac:dyDescent="0.2">
      <c r="G703" s="109"/>
      <c r="H703" s="1775"/>
      <c r="I703" s="109"/>
      <c r="J703" s="109"/>
      <c r="K703" s="109"/>
    </row>
    <row r="704" spans="7:11" x14ac:dyDescent="0.2">
      <c r="G704" s="109"/>
      <c r="H704" s="1775"/>
      <c r="I704" s="109"/>
      <c r="J704" s="109"/>
      <c r="K704" s="109"/>
    </row>
    <row r="705" spans="7:11" x14ac:dyDescent="0.2">
      <c r="G705" s="109"/>
      <c r="H705" s="1775"/>
      <c r="I705" s="109"/>
      <c r="J705" s="109"/>
      <c r="K705" s="109"/>
    </row>
    <row r="706" spans="7:11" x14ac:dyDescent="0.2">
      <c r="G706" s="109"/>
      <c r="H706" s="1775"/>
      <c r="I706" s="109"/>
      <c r="J706" s="109"/>
      <c r="K706" s="109"/>
    </row>
    <row r="707" spans="7:11" x14ac:dyDescent="0.2">
      <c r="G707" s="109"/>
      <c r="H707" s="1775"/>
      <c r="I707" s="109"/>
      <c r="J707" s="109"/>
      <c r="K707" s="109"/>
    </row>
    <row r="708" spans="7:11" x14ac:dyDescent="0.2">
      <c r="G708" s="109"/>
      <c r="H708" s="1775"/>
      <c r="I708" s="109"/>
      <c r="J708" s="109"/>
      <c r="K708" s="109"/>
    </row>
    <row r="709" spans="7:11" x14ac:dyDescent="0.2">
      <c r="G709" s="109"/>
      <c r="H709" s="1775"/>
      <c r="I709" s="109"/>
      <c r="J709" s="109"/>
      <c r="K709" s="109"/>
    </row>
    <row r="710" spans="7:11" x14ac:dyDescent="0.2">
      <c r="G710" s="109"/>
      <c r="H710" s="1775"/>
      <c r="I710" s="109"/>
      <c r="J710" s="109"/>
      <c r="K710" s="109"/>
    </row>
    <row r="711" spans="7:11" x14ac:dyDescent="0.2">
      <c r="G711" s="109"/>
      <c r="H711" s="1775"/>
      <c r="I711" s="109"/>
      <c r="J711" s="109"/>
      <c r="K711" s="109"/>
    </row>
    <row r="712" spans="7:11" x14ac:dyDescent="0.2">
      <c r="G712" s="109"/>
      <c r="H712" s="1775"/>
      <c r="I712" s="109"/>
      <c r="J712" s="109"/>
      <c r="K712" s="109"/>
    </row>
    <row r="713" spans="7:11" x14ac:dyDescent="0.2">
      <c r="G713" s="109"/>
      <c r="H713" s="1775"/>
      <c r="I713" s="109"/>
      <c r="J713" s="109"/>
      <c r="K713" s="109"/>
    </row>
    <row r="714" spans="7:11" x14ac:dyDescent="0.2">
      <c r="G714" s="109"/>
      <c r="H714" s="1775"/>
      <c r="I714" s="109"/>
      <c r="J714" s="109"/>
      <c r="K714" s="109"/>
    </row>
    <row r="715" spans="7:11" x14ac:dyDescent="0.2">
      <c r="G715" s="109"/>
      <c r="H715" s="1775"/>
      <c r="I715" s="109"/>
      <c r="J715" s="109"/>
      <c r="K715" s="109"/>
    </row>
    <row r="716" spans="7:11" x14ac:dyDescent="0.2">
      <c r="G716" s="109"/>
      <c r="H716" s="1775"/>
      <c r="I716" s="109"/>
      <c r="J716" s="109"/>
      <c r="K716" s="109"/>
    </row>
    <row r="717" spans="7:11" x14ac:dyDescent="0.2">
      <c r="G717" s="109"/>
      <c r="H717" s="1775"/>
      <c r="I717" s="109"/>
      <c r="J717" s="109"/>
      <c r="K717" s="109"/>
    </row>
    <row r="718" spans="7:11" x14ac:dyDescent="0.2">
      <c r="G718" s="109"/>
      <c r="H718" s="1775"/>
      <c r="I718" s="109"/>
      <c r="J718" s="109"/>
      <c r="K718" s="109"/>
    </row>
    <row r="719" spans="7:11" x14ac:dyDescent="0.2">
      <c r="G719" s="109"/>
      <c r="H719" s="1775"/>
      <c r="I719" s="109"/>
      <c r="J719" s="109"/>
      <c r="K719" s="109"/>
    </row>
    <row r="720" spans="7:11" x14ac:dyDescent="0.2">
      <c r="G720" s="109"/>
      <c r="H720" s="1775"/>
      <c r="I720" s="109"/>
      <c r="J720" s="109"/>
      <c r="K720" s="109"/>
    </row>
    <row r="721" spans="7:11" x14ac:dyDescent="0.2">
      <c r="G721" s="109"/>
      <c r="H721" s="1775"/>
      <c r="I721" s="109"/>
      <c r="J721" s="109"/>
      <c r="K721" s="109"/>
    </row>
    <row r="722" spans="7:11" x14ac:dyDescent="0.2">
      <c r="G722" s="109"/>
      <c r="H722" s="1775"/>
      <c r="I722" s="109"/>
      <c r="J722" s="109"/>
      <c r="K722" s="109"/>
    </row>
    <row r="723" spans="7:11" x14ac:dyDescent="0.2">
      <c r="G723" s="109"/>
      <c r="H723" s="1775"/>
      <c r="I723" s="109"/>
      <c r="J723" s="109"/>
      <c r="K723" s="109"/>
    </row>
    <row r="724" spans="7:11" x14ac:dyDescent="0.2">
      <c r="G724" s="109"/>
      <c r="H724" s="1775"/>
      <c r="I724" s="109"/>
      <c r="J724" s="109"/>
      <c r="K724" s="109"/>
    </row>
    <row r="725" spans="7:11" x14ac:dyDescent="0.2">
      <c r="G725" s="109"/>
      <c r="H725" s="1775"/>
      <c r="I725" s="109"/>
      <c r="J725" s="109"/>
      <c r="K725" s="109"/>
    </row>
    <row r="726" spans="7:11" x14ac:dyDescent="0.2">
      <c r="G726" s="109"/>
      <c r="H726" s="1775"/>
      <c r="I726" s="109"/>
      <c r="J726" s="109"/>
      <c r="K726" s="109"/>
    </row>
    <row r="727" spans="7:11" x14ac:dyDescent="0.2">
      <c r="G727" s="109"/>
      <c r="H727" s="1775"/>
      <c r="I727" s="109"/>
      <c r="J727" s="109"/>
      <c r="K727" s="109"/>
    </row>
    <row r="728" spans="7:11" x14ac:dyDescent="0.2">
      <c r="G728" s="109"/>
      <c r="H728" s="1775"/>
      <c r="I728" s="109"/>
      <c r="J728" s="109"/>
      <c r="K728" s="109"/>
    </row>
    <row r="729" spans="7:11" x14ac:dyDescent="0.2">
      <c r="G729" s="109"/>
      <c r="H729" s="1775"/>
      <c r="I729" s="109"/>
      <c r="J729" s="109"/>
      <c r="K729" s="109"/>
    </row>
    <row r="730" spans="7:11" x14ac:dyDescent="0.2">
      <c r="G730" s="109"/>
      <c r="H730" s="1775"/>
      <c r="I730" s="109"/>
      <c r="J730" s="109"/>
      <c r="K730" s="109"/>
    </row>
    <row r="731" spans="7:11" x14ac:dyDescent="0.2">
      <c r="G731" s="109"/>
      <c r="H731" s="1775"/>
      <c r="I731" s="109"/>
      <c r="J731" s="109"/>
      <c r="K731" s="109"/>
    </row>
    <row r="732" spans="7:11" x14ac:dyDescent="0.2">
      <c r="G732" s="109"/>
      <c r="H732" s="1775"/>
      <c r="I732" s="109"/>
      <c r="J732" s="109"/>
      <c r="K732" s="109"/>
    </row>
    <row r="733" spans="7:11" x14ac:dyDescent="0.2">
      <c r="G733" s="109"/>
      <c r="H733" s="1775"/>
      <c r="I733" s="109"/>
      <c r="J733" s="109"/>
      <c r="K733" s="109"/>
    </row>
    <row r="734" spans="7:11" x14ac:dyDescent="0.2">
      <c r="G734" s="109"/>
      <c r="H734" s="1775"/>
      <c r="I734" s="109"/>
      <c r="J734" s="109"/>
      <c r="K734" s="109"/>
    </row>
    <row r="735" spans="7:11" x14ac:dyDescent="0.2">
      <c r="G735" s="109"/>
      <c r="H735" s="1775"/>
      <c r="I735" s="109"/>
      <c r="J735" s="109"/>
      <c r="K735" s="109"/>
    </row>
    <row r="736" spans="7:11" x14ac:dyDescent="0.2">
      <c r="G736" s="109"/>
      <c r="H736" s="1775"/>
      <c r="I736" s="109"/>
      <c r="J736" s="109"/>
      <c r="K736" s="109"/>
    </row>
    <row r="737" spans="7:11" x14ac:dyDescent="0.2">
      <c r="G737" s="109"/>
      <c r="H737" s="1775"/>
      <c r="I737" s="109"/>
      <c r="J737" s="109"/>
      <c r="K737" s="109"/>
    </row>
    <row r="738" spans="7:11" x14ac:dyDescent="0.2">
      <c r="G738" s="109"/>
      <c r="H738" s="1775"/>
      <c r="I738" s="109"/>
      <c r="J738" s="109"/>
      <c r="K738" s="109"/>
    </row>
    <row r="739" spans="7:11" x14ac:dyDescent="0.2">
      <c r="G739" s="109"/>
      <c r="H739" s="1775"/>
      <c r="I739" s="109"/>
      <c r="J739" s="109"/>
      <c r="K739" s="109"/>
    </row>
    <row r="740" spans="7:11" x14ac:dyDescent="0.2">
      <c r="G740" s="109"/>
      <c r="H740" s="1775"/>
      <c r="I740" s="109"/>
      <c r="J740" s="109"/>
      <c r="K740" s="109"/>
    </row>
    <row r="741" spans="7:11" x14ac:dyDescent="0.2">
      <c r="G741" s="109"/>
      <c r="H741" s="1775"/>
      <c r="I741" s="109"/>
      <c r="J741" s="109"/>
      <c r="K741" s="109"/>
    </row>
    <row r="742" spans="7:11" x14ac:dyDescent="0.2">
      <c r="G742" s="109"/>
      <c r="H742" s="1775"/>
      <c r="I742" s="109"/>
      <c r="J742" s="109"/>
      <c r="K742" s="109"/>
    </row>
    <row r="743" spans="7:11" x14ac:dyDescent="0.2">
      <c r="G743" s="109"/>
      <c r="H743" s="1775"/>
      <c r="I743" s="109"/>
      <c r="J743" s="109"/>
      <c r="K743" s="109"/>
    </row>
    <row r="744" spans="7:11" x14ac:dyDescent="0.2">
      <c r="G744" s="109"/>
      <c r="H744" s="1775"/>
      <c r="I744" s="109"/>
      <c r="J744" s="109"/>
      <c r="K744" s="109"/>
    </row>
    <row r="745" spans="7:11" x14ac:dyDescent="0.2">
      <c r="G745" s="109"/>
      <c r="H745" s="1775"/>
      <c r="I745" s="109"/>
      <c r="J745" s="109"/>
      <c r="K745" s="109"/>
    </row>
    <row r="746" spans="7:11" x14ac:dyDescent="0.2">
      <c r="G746" s="109"/>
      <c r="H746" s="1775"/>
      <c r="I746" s="109"/>
      <c r="J746" s="109"/>
      <c r="K746" s="109"/>
    </row>
    <row r="747" spans="7:11" x14ac:dyDescent="0.2">
      <c r="G747" s="109"/>
      <c r="H747" s="1775"/>
      <c r="I747" s="109"/>
      <c r="J747" s="109"/>
      <c r="K747" s="109"/>
    </row>
    <row r="748" spans="7:11" x14ac:dyDescent="0.2">
      <c r="G748" s="109"/>
      <c r="H748" s="1775"/>
      <c r="I748" s="109"/>
      <c r="J748" s="109"/>
      <c r="K748" s="109"/>
    </row>
    <row r="749" spans="7:11" x14ac:dyDescent="0.2">
      <c r="G749" s="109"/>
      <c r="H749" s="1775"/>
      <c r="I749" s="109"/>
      <c r="J749" s="109"/>
      <c r="K749" s="109"/>
    </row>
    <row r="750" spans="7:11" x14ac:dyDescent="0.2">
      <c r="G750" s="109"/>
      <c r="H750" s="1775"/>
      <c r="I750" s="109"/>
      <c r="J750" s="109"/>
      <c r="K750" s="109"/>
    </row>
    <row r="751" spans="7:11" x14ac:dyDescent="0.2">
      <c r="G751" s="109"/>
      <c r="H751" s="1775"/>
      <c r="I751" s="109"/>
      <c r="J751" s="109"/>
      <c r="K751" s="109"/>
    </row>
    <row r="752" spans="7:11" x14ac:dyDescent="0.2">
      <c r="G752" s="109"/>
      <c r="H752" s="1775"/>
      <c r="I752" s="109"/>
      <c r="J752" s="109"/>
      <c r="K752" s="109"/>
    </row>
    <row r="753" spans="7:11" x14ac:dyDescent="0.2">
      <c r="G753" s="109"/>
      <c r="H753" s="1775"/>
      <c r="I753" s="109"/>
      <c r="J753" s="109"/>
      <c r="K753" s="109"/>
    </row>
    <row r="754" spans="7:11" x14ac:dyDescent="0.2">
      <c r="G754" s="109"/>
      <c r="H754" s="1775"/>
      <c r="I754" s="109"/>
      <c r="J754" s="109"/>
      <c r="K754" s="109"/>
    </row>
    <row r="755" spans="7:11" x14ac:dyDescent="0.2">
      <c r="G755" s="109"/>
      <c r="H755" s="1775"/>
      <c r="I755" s="109"/>
      <c r="J755" s="109"/>
      <c r="K755" s="109"/>
    </row>
    <row r="756" spans="7:11" x14ac:dyDescent="0.2">
      <c r="G756" s="109"/>
      <c r="H756" s="1775"/>
      <c r="I756" s="109"/>
      <c r="J756" s="109"/>
      <c r="K756" s="109"/>
    </row>
    <row r="757" spans="7:11" x14ac:dyDescent="0.2">
      <c r="G757" s="109"/>
      <c r="H757" s="1775"/>
      <c r="I757" s="109"/>
      <c r="J757" s="109"/>
      <c r="K757" s="109"/>
    </row>
    <row r="758" spans="7:11" x14ac:dyDescent="0.2">
      <c r="G758" s="109"/>
      <c r="H758" s="1775"/>
      <c r="I758" s="109"/>
      <c r="J758" s="109"/>
      <c r="K758" s="109"/>
    </row>
    <row r="759" spans="7:11" x14ac:dyDescent="0.2">
      <c r="G759" s="109"/>
      <c r="H759" s="1775"/>
      <c r="I759" s="109"/>
      <c r="J759" s="109"/>
      <c r="K759" s="109"/>
    </row>
    <row r="760" spans="7:11" x14ac:dyDescent="0.2">
      <c r="G760" s="109"/>
      <c r="H760" s="1775"/>
      <c r="I760" s="109"/>
      <c r="J760" s="109"/>
      <c r="K760" s="109"/>
    </row>
    <row r="761" spans="7:11" x14ac:dyDescent="0.2">
      <c r="G761" s="109"/>
      <c r="H761" s="1775"/>
      <c r="I761" s="109"/>
      <c r="J761" s="109"/>
      <c r="K761" s="109"/>
    </row>
    <row r="762" spans="7:11" x14ac:dyDescent="0.2">
      <c r="G762" s="109"/>
      <c r="H762" s="1775"/>
      <c r="I762" s="109"/>
      <c r="J762" s="109"/>
      <c r="K762" s="109"/>
    </row>
    <row r="763" spans="7:11" x14ac:dyDescent="0.2">
      <c r="G763" s="109"/>
      <c r="H763" s="1775"/>
      <c r="I763" s="109"/>
      <c r="J763" s="109"/>
      <c r="K763" s="109"/>
    </row>
    <row r="764" spans="7:11" x14ac:dyDescent="0.2">
      <c r="G764" s="109"/>
      <c r="H764" s="1775"/>
      <c r="I764" s="109"/>
      <c r="J764" s="109"/>
      <c r="K764" s="109"/>
    </row>
    <row r="765" spans="7:11" x14ac:dyDescent="0.2">
      <c r="G765" s="109"/>
      <c r="H765" s="1775"/>
      <c r="I765" s="109"/>
      <c r="J765" s="109"/>
      <c r="K765" s="109"/>
    </row>
    <row r="766" spans="7:11" x14ac:dyDescent="0.2">
      <c r="G766" s="109"/>
      <c r="H766" s="1775"/>
      <c r="I766" s="109"/>
      <c r="J766" s="109"/>
      <c r="K766" s="109"/>
    </row>
    <row r="767" spans="7:11" x14ac:dyDescent="0.2">
      <c r="G767" s="109"/>
      <c r="H767" s="1775"/>
      <c r="I767" s="109"/>
      <c r="J767" s="109"/>
      <c r="K767" s="109"/>
    </row>
    <row r="768" spans="7:11" x14ac:dyDescent="0.2">
      <c r="G768" s="109"/>
      <c r="H768" s="1775"/>
      <c r="I768" s="109"/>
      <c r="J768" s="109"/>
      <c r="K768" s="109"/>
    </row>
    <row r="769" spans="7:11" x14ac:dyDescent="0.2">
      <c r="G769" s="109"/>
      <c r="H769" s="1775"/>
      <c r="I769" s="109"/>
      <c r="J769" s="109"/>
      <c r="K769" s="109"/>
    </row>
    <row r="770" spans="7:11" x14ac:dyDescent="0.2">
      <c r="G770" s="109"/>
      <c r="H770" s="1775"/>
      <c r="I770" s="109"/>
      <c r="J770" s="109"/>
      <c r="K770" s="109"/>
    </row>
    <row r="771" spans="7:11" x14ac:dyDescent="0.2">
      <c r="G771" s="109"/>
      <c r="H771" s="1775"/>
      <c r="I771" s="109"/>
      <c r="J771" s="109"/>
      <c r="K771" s="109"/>
    </row>
    <row r="772" spans="7:11" x14ac:dyDescent="0.2">
      <c r="G772" s="109"/>
      <c r="H772" s="1775"/>
      <c r="I772" s="109"/>
      <c r="J772" s="109"/>
      <c r="K772" s="109"/>
    </row>
    <row r="773" spans="7:11" x14ac:dyDescent="0.2">
      <c r="G773" s="109"/>
      <c r="H773" s="1775"/>
      <c r="I773" s="109"/>
      <c r="J773" s="109"/>
      <c r="K773" s="109"/>
    </row>
    <row r="774" spans="7:11" x14ac:dyDescent="0.2">
      <c r="G774" s="109"/>
      <c r="H774" s="1775"/>
      <c r="I774" s="109"/>
      <c r="J774" s="109"/>
      <c r="K774" s="109"/>
    </row>
    <row r="775" spans="7:11" x14ac:dyDescent="0.2">
      <c r="G775" s="109"/>
      <c r="H775" s="1775"/>
      <c r="I775" s="109"/>
      <c r="J775" s="109"/>
      <c r="K775" s="109"/>
    </row>
    <row r="776" spans="7:11" x14ac:dyDescent="0.2">
      <c r="G776" s="109"/>
      <c r="H776" s="1775"/>
      <c r="I776" s="109"/>
      <c r="J776" s="109"/>
      <c r="K776" s="109"/>
    </row>
    <row r="777" spans="7:11" x14ac:dyDescent="0.2">
      <c r="G777" s="109"/>
      <c r="H777" s="1775"/>
      <c r="I777" s="109"/>
      <c r="J777" s="109"/>
      <c r="K777" s="109"/>
    </row>
    <row r="778" spans="7:11" x14ac:dyDescent="0.2">
      <c r="G778" s="109"/>
      <c r="H778" s="1775"/>
      <c r="I778" s="109"/>
      <c r="J778" s="109"/>
      <c r="K778" s="109"/>
    </row>
    <row r="779" spans="7:11" x14ac:dyDescent="0.2">
      <c r="G779" s="109"/>
      <c r="H779" s="1775"/>
      <c r="I779" s="109"/>
      <c r="J779" s="109"/>
      <c r="K779" s="109"/>
    </row>
    <row r="780" spans="7:11" x14ac:dyDescent="0.2">
      <c r="G780" s="109"/>
      <c r="H780" s="1775"/>
      <c r="I780" s="109"/>
      <c r="J780" s="109"/>
      <c r="K780" s="109"/>
    </row>
    <row r="781" spans="7:11" x14ac:dyDescent="0.2">
      <c r="G781" s="109"/>
      <c r="H781" s="1775"/>
      <c r="I781" s="109"/>
      <c r="J781" s="109"/>
      <c r="K781" s="109"/>
    </row>
    <row r="782" spans="7:11" x14ac:dyDescent="0.2">
      <c r="G782" s="109"/>
      <c r="H782" s="1775"/>
      <c r="I782" s="109"/>
      <c r="J782" s="109"/>
      <c r="K782" s="109"/>
    </row>
    <row r="783" spans="7:11" x14ac:dyDescent="0.2">
      <c r="G783" s="109"/>
      <c r="H783" s="1775"/>
      <c r="I783" s="109"/>
      <c r="J783" s="109"/>
      <c r="K783" s="109"/>
    </row>
    <row r="784" spans="7:11" x14ac:dyDescent="0.2">
      <c r="G784" s="109"/>
      <c r="H784" s="1775"/>
      <c r="I784" s="109"/>
      <c r="J784" s="109"/>
      <c r="K784" s="109"/>
    </row>
    <row r="785" spans="7:11" x14ac:dyDescent="0.2">
      <c r="G785" s="109"/>
      <c r="H785" s="1775"/>
      <c r="I785" s="109"/>
      <c r="J785" s="109"/>
      <c r="K785" s="109"/>
    </row>
    <row r="786" spans="7:11" x14ac:dyDescent="0.2">
      <c r="G786" s="109"/>
      <c r="H786" s="1775"/>
      <c r="I786" s="109"/>
      <c r="J786" s="109"/>
      <c r="K786" s="109"/>
    </row>
    <row r="787" spans="7:11" x14ac:dyDescent="0.2">
      <c r="G787" s="109"/>
      <c r="H787" s="1775"/>
      <c r="I787" s="109"/>
      <c r="J787" s="109"/>
      <c r="K787" s="109"/>
    </row>
    <row r="788" spans="7:11" x14ac:dyDescent="0.2">
      <c r="G788" s="109"/>
      <c r="H788" s="1775"/>
      <c r="I788" s="109"/>
      <c r="J788" s="109"/>
      <c r="K788" s="109"/>
    </row>
    <row r="789" spans="7:11" x14ac:dyDescent="0.2">
      <c r="G789" s="109"/>
      <c r="H789" s="1775"/>
      <c r="I789" s="109"/>
      <c r="J789" s="109"/>
      <c r="K789" s="109"/>
    </row>
    <row r="790" spans="7:11" x14ac:dyDescent="0.2">
      <c r="G790" s="109"/>
      <c r="H790" s="1775"/>
      <c r="I790" s="109"/>
      <c r="J790" s="109"/>
      <c r="K790" s="109"/>
    </row>
    <row r="791" spans="7:11" x14ac:dyDescent="0.2">
      <c r="G791" s="109"/>
      <c r="H791" s="1775"/>
      <c r="I791" s="109"/>
      <c r="J791" s="109"/>
      <c r="K791" s="109"/>
    </row>
  </sheetData>
  <mergeCells count="10">
    <mergeCell ref="L58:M58"/>
    <mergeCell ref="E59:F59"/>
    <mergeCell ref="H59:I59"/>
    <mergeCell ref="L59:M59"/>
    <mergeCell ref="A8:C8"/>
    <mergeCell ref="L9:M9"/>
    <mergeCell ref="E10:F10"/>
    <mergeCell ref="H10:I10"/>
    <mergeCell ref="L10:M10"/>
    <mergeCell ref="A57:C57"/>
  </mergeCells>
  <pageMargins left="0.7" right="0.7" top="0.75" bottom="0.75" header="0.3" footer="0.3"/>
  <pageSetup scale="74" orientation="landscape" r:id="rId1"/>
  <rowBreaks count="2" manualBreakCount="2">
    <brk id="47" max="16383" man="1"/>
    <brk id="100" max="12"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5"/>
  <sheetViews>
    <sheetView zoomScaleNormal="100" workbookViewId="0"/>
  </sheetViews>
  <sheetFormatPr defaultRowHeight="12.75" x14ac:dyDescent="0.2"/>
  <cols>
    <col min="1" max="1" width="2.7109375" style="12" customWidth="1"/>
    <col min="2" max="2" width="27.140625" style="12" customWidth="1"/>
    <col min="3" max="3" width="25.7109375" style="12" customWidth="1"/>
    <col min="4" max="4" width="15.7109375" style="12" customWidth="1"/>
    <col min="5" max="5" width="25.7109375" style="16" customWidth="1"/>
    <col min="6" max="6" width="15.7109375" style="16" customWidth="1"/>
    <col min="7" max="16384" width="9.140625" style="12"/>
  </cols>
  <sheetData>
    <row r="1" spans="1:6" ht="5.0999999999999996" customHeight="1" x14ac:dyDescent="0.2">
      <c r="A1" s="665"/>
      <c r="B1" s="666"/>
      <c r="C1" s="666"/>
      <c r="D1" s="666"/>
      <c r="E1" s="666"/>
      <c r="F1" s="776"/>
    </row>
    <row r="2" spans="1:6" s="1776" customFormat="1" ht="18" customHeight="1" x14ac:dyDescent="0.3">
      <c r="A2" s="2819" t="s">
        <v>653</v>
      </c>
      <c r="B2" s="2820"/>
      <c r="C2" s="2820"/>
      <c r="D2" s="2820"/>
      <c r="E2" s="2820"/>
      <c r="F2" s="2821"/>
    </row>
    <row r="3" spans="1:6" s="1777" customFormat="1" ht="18" customHeight="1" x14ac:dyDescent="0.25">
      <c r="A3" s="2927" t="s">
        <v>1018</v>
      </c>
      <c r="B3" s="2692"/>
      <c r="C3" s="2692"/>
      <c r="D3" s="2692"/>
      <c r="E3" s="2692"/>
      <c r="F3" s="2928"/>
    </row>
    <row r="4" spans="1:6" ht="24.75" customHeight="1" x14ac:dyDescent="0.2">
      <c r="A4" s="2929" t="s">
        <v>88</v>
      </c>
      <c r="B4" s="2930"/>
      <c r="C4" s="2930"/>
      <c r="D4" s="2930"/>
      <c r="E4" s="2930"/>
      <c r="F4" s="2931"/>
    </row>
    <row r="5" spans="1:6" s="235" customFormat="1" ht="9.9499999999999993" customHeight="1" x14ac:dyDescent="0.2">
      <c r="A5" s="177"/>
      <c r="B5" s="731"/>
      <c r="C5" s="732"/>
      <c r="D5" s="735"/>
      <c r="E5" s="733"/>
      <c r="F5" s="1219"/>
    </row>
    <row r="6" spans="1:6" s="235" customFormat="1" ht="12" customHeight="1" x14ac:dyDescent="0.2">
      <c r="A6" s="1778" t="s">
        <v>654</v>
      </c>
      <c r="B6" s="1779"/>
      <c r="C6" s="2686" t="s">
        <v>655</v>
      </c>
      <c r="D6" s="2785"/>
      <c r="E6" s="2675" t="s">
        <v>656</v>
      </c>
      <c r="F6" s="2676"/>
    </row>
    <row r="7" spans="1:6" s="235" customFormat="1" ht="12" customHeight="1" x14ac:dyDescent="0.2">
      <c r="A7" s="1780" t="s">
        <v>427</v>
      </c>
      <c r="B7" s="1781"/>
      <c r="C7" s="2925" t="s">
        <v>657</v>
      </c>
      <c r="D7" s="2926"/>
      <c r="E7" s="2675" t="s">
        <v>657</v>
      </c>
      <c r="F7" s="2676"/>
    </row>
    <row r="8" spans="1:6" s="235" customFormat="1" ht="12" customHeight="1" x14ac:dyDescent="0.2">
      <c r="A8" s="1782"/>
      <c r="B8" s="1783"/>
      <c r="C8" s="1784"/>
      <c r="D8" s="1785"/>
      <c r="E8" s="1786"/>
      <c r="F8" s="1787"/>
    </row>
    <row r="9" spans="1:6" ht="9.9499999999999993" customHeight="1" x14ac:dyDescent="0.2">
      <c r="A9" s="790"/>
      <c r="B9" s="201"/>
      <c r="C9" s="1788"/>
      <c r="D9" s="1789"/>
      <c r="E9" s="1234"/>
      <c r="F9" s="1237"/>
    </row>
    <row r="10" spans="1:6" ht="15" customHeight="1" x14ac:dyDescent="0.2">
      <c r="A10" s="1790"/>
      <c r="B10" s="1791">
        <v>1990</v>
      </c>
      <c r="C10" s="1792">
        <v>2164.77</v>
      </c>
      <c r="D10" s="1793"/>
      <c r="E10" s="1792">
        <v>25977.24</v>
      </c>
      <c r="F10" s="1794"/>
    </row>
    <row r="11" spans="1:6" ht="15" customHeight="1" x14ac:dyDescent="0.2">
      <c r="A11" s="1790"/>
      <c r="B11" s="1791">
        <v>1991</v>
      </c>
      <c r="C11" s="1795">
        <v>2250</v>
      </c>
      <c r="D11" s="1793"/>
      <c r="E11" s="1795">
        <v>27000</v>
      </c>
      <c r="F11" s="1794"/>
    </row>
    <row r="12" spans="1:6" s="43" customFormat="1" ht="15" customHeight="1" x14ac:dyDescent="0.2">
      <c r="A12" s="794"/>
      <c r="B12" s="1796">
        <v>1992</v>
      </c>
      <c r="C12" s="1797">
        <v>2352.27</v>
      </c>
      <c r="D12" s="1798"/>
      <c r="E12" s="1795">
        <v>28227.24</v>
      </c>
      <c r="F12" s="1799"/>
    </row>
    <row r="13" spans="1:6" s="43" customFormat="1" ht="15" customHeight="1" x14ac:dyDescent="0.2">
      <c r="A13" s="794"/>
      <c r="B13" s="1796">
        <v>1993</v>
      </c>
      <c r="C13" s="1797">
        <v>2437.5</v>
      </c>
      <c r="D13" s="1798"/>
      <c r="E13" s="1795">
        <v>29250</v>
      </c>
      <c r="F13" s="1799"/>
    </row>
    <row r="14" spans="1:6" s="43" customFormat="1" ht="15" customHeight="1" x14ac:dyDescent="0.2">
      <c r="A14" s="794"/>
      <c r="B14" s="1796">
        <v>1994</v>
      </c>
      <c r="C14" s="1797">
        <v>2556.8200000000002</v>
      </c>
      <c r="D14" s="1798"/>
      <c r="E14" s="1795">
        <v>30681.84</v>
      </c>
      <c r="F14" s="1799"/>
    </row>
    <row r="15" spans="1:6" s="43" customFormat="1" ht="15" customHeight="1" x14ac:dyDescent="0.2">
      <c r="A15" s="794"/>
      <c r="B15" s="1796">
        <v>1995</v>
      </c>
      <c r="C15" s="1797">
        <v>2573.86</v>
      </c>
      <c r="D15" s="1798"/>
      <c r="E15" s="1795">
        <v>30886.32</v>
      </c>
      <c r="F15" s="1799"/>
    </row>
    <row r="16" spans="1:6" s="43" customFormat="1" ht="15" customHeight="1" x14ac:dyDescent="0.2">
      <c r="A16" s="794"/>
      <c r="B16" s="1796">
        <v>1996</v>
      </c>
      <c r="C16" s="1797">
        <v>2642.05</v>
      </c>
      <c r="D16" s="1798"/>
      <c r="E16" s="1795">
        <v>31704.6</v>
      </c>
      <c r="F16" s="1799"/>
    </row>
    <row r="17" spans="1:6" s="555" customFormat="1" ht="15" customHeight="1" x14ac:dyDescent="0.2">
      <c r="A17" s="794"/>
      <c r="B17" s="1796">
        <v>1997</v>
      </c>
      <c r="C17" s="1797">
        <v>2761.36</v>
      </c>
      <c r="D17" s="1798"/>
      <c r="E17" s="1795">
        <v>33136.32</v>
      </c>
      <c r="F17" s="1799"/>
    </row>
    <row r="18" spans="1:6" s="555" customFormat="1" ht="15" customHeight="1" x14ac:dyDescent="0.2">
      <c r="A18" s="794"/>
      <c r="B18" s="1796">
        <v>1998</v>
      </c>
      <c r="C18" s="1797">
        <v>2880.68</v>
      </c>
      <c r="D18" s="1798"/>
      <c r="E18" s="1795">
        <v>34568.160000000003</v>
      </c>
      <c r="F18" s="1799"/>
    </row>
    <row r="19" spans="1:6" s="555" customFormat="1" ht="15" customHeight="1" x14ac:dyDescent="0.2">
      <c r="A19" s="794"/>
      <c r="B19" s="1796">
        <v>1999</v>
      </c>
      <c r="C19" s="1797">
        <v>3051.14</v>
      </c>
      <c r="D19" s="1798"/>
      <c r="E19" s="1795">
        <v>36613.68</v>
      </c>
      <c r="F19" s="1799"/>
    </row>
    <row r="20" spans="1:6" s="555" customFormat="1" ht="15" customHeight="1" x14ac:dyDescent="0.2">
      <c r="A20" s="794"/>
      <c r="B20" s="1796">
        <v>2000</v>
      </c>
      <c r="C20" s="1797">
        <v>3221.59</v>
      </c>
      <c r="D20" s="1798"/>
      <c r="E20" s="1795">
        <v>38659.08</v>
      </c>
      <c r="F20" s="1799"/>
    </row>
    <row r="21" spans="1:6" s="555" customFormat="1" ht="15" customHeight="1" x14ac:dyDescent="0.2">
      <c r="A21" s="794"/>
      <c r="B21" s="1796">
        <v>2001</v>
      </c>
      <c r="C21" s="1797">
        <v>3392.05</v>
      </c>
      <c r="D21" s="1798"/>
      <c r="E21" s="1795">
        <v>40704.6</v>
      </c>
      <c r="F21" s="1799"/>
    </row>
    <row r="22" spans="1:6" s="555" customFormat="1" ht="15" customHeight="1" x14ac:dyDescent="0.2">
      <c r="A22" s="794"/>
      <c r="B22" s="1796">
        <v>2002</v>
      </c>
      <c r="C22" s="1797">
        <v>3579.55</v>
      </c>
      <c r="D22" s="1798"/>
      <c r="E22" s="1795">
        <v>42954.6</v>
      </c>
      <c r="F22" s="1799"/>
    </row>
    <row r="23" spans="1:6" s="555" customFormat="1" ht="15" customHeight="1" x14ac:dyDescent="0.2">
      <c r="A23" s="794"/>
      <c r="B23" s="1796">
        <v>2003</v>
      </c>
      <c r="C23" s="1797">
        <v>3664.77</v>
      </c>
      <c r="D23" s="1798"/>
      <c r="E23" s="1795">
        <v>43977.24</v>
      </c>
      <c r="F23" s="1799"/>
    </row>
    <row r="24" spans="1:6" s="555" customFormat="1" ht="15" customHeight="1" x14ac:dyDescent="0.2">
      <c r="A24" s="794"/>
      <c r="B24" s="1796">
        <v>2004</v>
      </c>
      <c r="C24" s="1797">
        <v>3698.86</v>
      </c>
      <c r="D24" s="1798"/>
      <c r="E24" s="1795">
        <v>44386.32</v>
      </c>
      <c r="F24" s="1799"/>
    </row>
    <row r="25" spans="1:6" s="555" customFormat="1" ht="15" customHeight="1" x14ac:dyDescent="0.2">
      <c r="A25" s="794"/>
      <c r="B25" s="1796">
        <v>2005</v>
      </c>
      <c r="C25" s="1797">
        <v>3801.14</v>
      </c>
      <c r="D25" s="1798"/>
      <c r="E25" s="1795">
        <v>45613.68</v>
      </c>
      <c r="F25" s="1799"/>
    </row>
    <row r="26" spans="1:6" s="555" customFormat="1" ht="15" customHeight="1" x14ac:dyDescent="0.2">
      <c r="A26" s="794"/>
      <c r="B26" s="1796">
        <v>2006</v>
      </c>
      <c r="C26" s="1797">
        <v>3971.59</v>
      </c>
      <c r="D26" s="1798"/>
      <c r="E26" s="1795">
        <v>47659.08</v>
      </c>
      <c r="F26" s="1799"/>
    </row>
    <row r="27" spans="1:6" s="555" customFormat="1" ht="15" customHeight="1" x14ac:dyDescent="0.2">
      <c r="A27" s="794"/>
      <c r="B27" s="1796">
        <v>2007</v>
      </c>
      <c r="C27" s="1797">
        <v>4125</v>
      </c>
      <c r="D27" s="1798"/>
      <c r="E27" s="1795">
        <v>49500</v>
      </c>
      <c r="F27" s="1799"/>
    </row>
    <row r="28" spans="1:6" s="555" customFormat="1" ht="15" customHeight="1" x14ac:dyDescent="0.2">
      <c r="A28" s="794"/>
      <c r="B28" s="1796">
        <v>2008</v>
      </c>
      <c r="C28" s="1797">
        <v>4312.5</v>
      </c>
      <c r="D28" s="1798"/>
      <c r="E28" s="1795">
        <v>51750</v>
      </c>
      <c r="F28" s="1799"/>
    </row>
    <row r="29" spans="1:6" s="555" customFormat="1" ht="15" customHeight="1" x14ac:dyDescent="0.2">
      <c r="A29" s="794"/>
      <c r="B29" s="1796" t="s">
        <v>658</v>
      </c>
      <c r="C29" s="1797">
        <v>4500</v>
      </c>
      <c r="D29" s="1798"/>
      <c r="E29" s="1795">
        <v>54000</v>
      </c>
      <c r="F29" s="1799"/>
    </row>
    <row r="30" spans="1:6" s="555" customFormat="1" ht="15" customHeight="1" x14ac:dyDescent="0.2">
      <c r="A30" s="794"/>
      <c r="B30" s="1796">
        <v>2012</v>
      </c>
      <c r="C30" s="1797">
        <f>+E30/12</f>
        <v>4653.41</v>
      </c>
      <c r="D30" s="1798"/>
      <c r="E30" s="1795">
        <v>55840.92</v>
      </c>
      <c r="F30" s="1799"/>
    </row>
    <row r="31" spans="1:6" s="555" customFormat="1" ht="15" customHeight="1" x14ac:dyDescent="0.2">
      <c r="A31" s="794"/>
      <c r="B31" s="1796">
        <v>2013</v>
      </c>
      <c r="C31" s="1797">
        <v>4789.7700000000004</v>
      </c>
      <c r="D31" s="1798"/>
      <c r="E31" s="1795">
        <v>57477.24</v>
      </c>
      <c r="F31" s="1799"/>
    </row>
    <row r="32" spans="1:6" s="555" customFormat="1" ht="15" customHeight="1" x14ac:dyDescent="0.2">
      <c r="A32" s="794"/>
      <c r="B32" s="1796">
        <v>2014</v>
      </c>
      <c r="C32" s="1797">
        <v>4943.18</v>
      </c>
      <c r="D32" s="1798"/>
      <c r="E32" s="1795">
        <v>59318.16</v>
      </c>
      <c r="F32" s="1799"/>
    </row>
    <row r="33" spans="1:6" s="43" customFormat="1" ht="5.0999999999999996" customHeight="1" x14ac:dyDescent="0.2">
      <c r="A33" s="1247"/>
      <c r="B33" s="1800"/>
      <c r="C33" s="1801"/>
      <c r="D33" s="1802"/>
      <c r="E33" s="1802"/>
      <c r="F33" s="1803"/>
    </row>
    <row r="34" spans="1:6" s="1804" customFormat="1" ht="5.0999999999999996" customHeight="1" x14ac:dyDescent="0.2">
      <c r="E34" s="1805"/>
      <c r="F34" s="1805"/>
    </row>
    <row r="35" spans="1:6" s="1806" customFormat="1" ht="9.9499999999999993" customHeight="1" x14ac:dyDescent="0.2">
      <c r="A35" s="1180" t="s">
        <v>849</v>
      </c>
      <c r="B35" s="1180"/>
      <c r="C35" s="1180"/>
      <c r="D35" s="1180"/>
    </row>
    <row r="36" spans="1:6" s="1806" customFormat="1" ht="9.9499999999999993" customHeight="1" x14ac:dyDescent="0.2">
      <c r="A36" s="1180" t="s">
        <v>851</v>
      </c>
      <c r="B36" s="1180"/>
      <c r="C36" s="1180"/>
      <c r="D36" s="1180"/>
    </row>
    <row r="37" spans="1:6" s="1806" customFormat="1" ht="9.9499999999999993" customHeight="1" x14ac:dyDescent="0.2">
      <c r="A37" s="1180" t="s">
        <v>850</v>
      </c>
      <c r="B37" s="1180"/>
      <c r="C37" s="1180"/>
      <c r="D37" s="1180"/>
    </row>
    <row r="38" spans="1:6" s="1806" customFormat="1" ht="9.9499999999999993" customHeight="1" x14ac:dyDescent="0.2">
      <c r="A38" s="1180" t="s">
        <v>853</v>
      </c>
      <c r="B38" s="1180"/>
      <c r="C38" s="1180"/>
      <c r="D38" s="1180"/>
    </row>
    <row r="39" spans="1:6" s="237" customFormat="1" ht="9.9499999999999993" customHeight="1" x14ac:dyDescent="0.2">
      <c r="A39" s="1180" t="s">
        <v>852</v>
      </c>
      <c r="E39" s="1807"/>
      <c r="F39" s="1807"/>
    </row>
    <row r="40" spans="1:6" s="237" customFormat="1" ht="9.9499999999999993" customHeight="1" x14ac:dyDescent="0.2">
      <c r="A40" s="1180" t="s">
        <v>855</v>
      </c>
      <c r="E40" s="1807"/>
      <c r="F40" s="1807"/>
    </row>
    <row r="41" spans="1:6" s="1808" customFormat="1" ht="9.9499999999999993" customHeight="1" x14ac:dyDescent="0.2">
      <c r="A41" s="1180" t="s">
        <v>854</v>
      </c>
      <c r="E41" s="1809"/>
      <c r="F41" s="1809"/>
    </row>
    <row r="42" spans="1:6" ht="9.9499999999999993" customHeight="1" x14ac:dyDescent="0.2">
      <c r="A42" s="113" t="s">
        <v>856</v>
      </c>
    </row>
    <row r="43" spans="1:6" ht="9.9499999999999993" customHeight="1" x14ac:dyDescent="0.2">
      <c r="A43" s="113" t="s">
        <v>858</v>
      </c>
    </row>
    <row r="44" spans="1:6" ht="9.9499999999999993" customHeight="1" x14ac:dyDescent="0.2">
      <c r="A44" s="113" t="s">
        <v>857</v>
      </c>
    </row>
    <row r="45" spans="1:6" x14ac:dyDescent="0.2">
      <c r="C45" s="1810"/>
      <c r="D45" s="1810"/>
    </row>
  </sheetData>
  <mergeCells count="7">
    <mergeCell ref="C7:D7"/>
    <mergeCell ref="E7:F7"/>
    <mergeCell ref="A2:F2"/>
    <mergeCell ref="A3:F3"/>
    <mergeCell ref="A4:F4"/>
    <mergeCell ref="C6:D6"/>
    <mergeCell ref="E6:F6"/>
  </mergeCells>
  <pageMargins left="0.7" right="0.7" top="0.75" bottom="0.75" header="0.3" footer="0.3"/>
  <pageSetup scale="81"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45"/>
  <sheetViews>
    <sheetView zoomScaleNormal="100" workbookViewId="0"/>
  </sheetViews>
  <sheetFormatPr defaultRowHeight="12.75" x14ac:dyDescent="0.2"/>
  <cols>
    <col min="1" max="1" width="22.7109375" style="12" customWidth="1"/>
    <col min="2" max="5" width="18.7109375" style="12" customWidth="1"/>
    <col min="6" max="7" width="18.7109375" style="16" customWidth="1"/>
    <col min="8" max="16384" width="9.140625" style="12"/>
  </cols>
  <sheetData>
    <row r="1" spans="1:11" ht="21.75" customHeight="1" x14ac:dyDescent="0.2">
      <c r="A1" s="9"/>
      <c r="B1" s="10"/>
      <c r="C1" s="10"/>
      <c r="D1" s="10"/>
      <c r="E1" s="10"/>
      <c r="F1" s="10"/>
      <c r="G1" s="11"/>
    </row>
    <row r="2" spans="1:11" s="16" customFormat="1" ht="20.25" x14ac:dyDescent="0.3">
      <c r="A2" s="13" t="s">
        <v>659</v>
      </c>
      <c r="B2" s="14"/>
      <c r="C2" s="14"/>
      <c r="D2" s="14"/>
      <c r="E2" s="14"/>
      <c r="F2" s="14"/>
      <c r="G2" s="15"/>
    </row>
    <row r="3" spans="1:11" ht="20.25" x14ac:dyDescent="0.3">
      <c r="A3" s="13" t="s">
        <v>948</v>
      </c>
      <c r="B3" s="14"/>
      <c r="C3" s="14"/>
      <c r="D3" s="14"/>
      <c r="E3" s="14"/>
      <c r="F3" s="14"/>
      <c r="G3" s="15"/>
    </row>
    <row r="4" spans="1:11" s="20" customFormat="1" ht="15" customHeight="1" x14ac:dyDescent="0.2">
      <c r="A4" s="17"/>
      <c r="B4" s="18"/>
      <c r="C4" s="18"/>
      <c r="D4" s="18"/>
      <c r="E4" s="18"/>
      <c r="F4" s="18"/>
      <c r="G4" s="19"/>
    </row>
    <row r="5" spans="1:11" s="25" customFormat="1" ht="9.9499999999999993" customHeight="1" x14ac:dyDescent="0.2">
      <c r="A5" s="21"/>
      <c r="B5" s="22"/>
      <c r="C5" s="23"/>
      <c r="D5" s="23"/>
      <c r="E5" s="23"/>
      <c r="F5" s="23"/>
      <c r="G5" s="24"/>
    </row>
    <row r="6" spans="1:11" s="30" customFormat="1" ht="12.75" customHeight="1" x14ac:dyDescent="0.2">
      <c r="A6" s="26" t="s">
        <v>78</v>
      </c>
      <c r="B6" s="27" t="s">
        <v>660</v>
      </c>
      <c r="C6" s="28"/>
      <c r="D6" s="28" t="s">
        <v>80</v>
      </c>
      <c r="E6" s="28"/>
      <c r="F6" s="28" t="s">
        <v>81</v>
      </c>
      <c r="G6" s="29"/>
    </row>
    <row r="7" spans="1:11" s="25" customFormat="1" ht="9.9499999999999993" customHeight="1" x14ac:dyDescent="0.15">
      <c r="A7" s="26"/>
      <c r="B7" s="1811" t="s">
        <v>82</v>
      </c>
      <c r="C7" s="1812"/>
      <c r="D7" s="1813" t="s">
        <v>83</v>
      </c>
      <c r="E7" s="1812"/>
      <c r="F7" s="1813" t="s">
        <v>84</v>
      </c>
      <c r="G7" s="1814"/>
    </row>
    <row r="8" spans="1:11" s="38" customFormat="1" ht="6.95" customHeight="1" x14ac:dyDescent="0.2">
      <c r="A8" s="34"/>
      <c r="B8" s="1815"/>
      <c r="C8" s="36"/>
      <c r="D8" s="36"/>
      <c r="E8" s="36"/>
      <c r="F8" s="36"/>
      <c r="G8" s="37"/>
      <c r="H8" s="12"/>
      <c r="I8" s="12"/>
      <c r="J8" s="12"/>
      <c r="K8" s="12"/>
    </row>
    <row r="9" spans="1:11" ht="6" customHeight="1" x14ac:dyDescent="0.2">
      <c r="A9" s="1816"/>
      <c r="B9" s="1387"/>
      <c r="C9" s="41"/>
      <c r="D9" s="41"/>
      <c r="E9" s="41"/>
      <c r="F9" s="41"/>
      <c r="G9" s="42"/>
    </row>
    <row r="10" spans="1:11" s="43" customFormat="1" ht="18" customHeight="1" x14ac:dyDescent="0.2">
      <c r="A10" s="1817">
        <v>1980</v>
      </c>
      <c r="B10" s="1818">
        <v>21.1</v>
      </c>
      <c r="C10" s="45"/>
      <c r="D10" s="46">
        <v>29.6</v>
      </c>
      <c r="E10" s="45"/>
      <c r="F10" s="46">
        <v>-8.5</v>
      </c>
      <c r="G10" s="1819"/>
      <c r="I10" s="1820"/>
    </row>
    <row r="11" spans="1:11" s="43" customFormat="1" ht="9" customHeight="1" x14ac:dyDescent="0.2">
      <c r="A11" s="1817"/>
      <c r="B11" s="1821"/>
      <c r="C11" s="48"/>
      <c r="D11" s="291"/>
      <c r="E11" s="48"/>
      <c r="F11" s="291"/>
      <c r="G11" s="1822"/>
      <c r="I11" s="1820"/>
    </row>
    <row r="12" spans="1:11" s="43" customFormat="1" ht="18" customHeight="1" x14ac:dyDescent="0.2">
      <c r="A12" s="1817">
        <v>1985</v>
      </c>
      <c r="B12" s="1821">
        <v>78.400000000000006</v>
      </c>
      <c r="C12" s="48"/>
      <c r="D12" s="291">
        <v>51.7</v>
      </c>
      <c r="E12" s="48"/>
      <c r="F12" s="291">
        <v>26.7</v>
      </c>
      <c r="G12" s="1822"/>
      <c r="I12" s="1820"/>
    </row>
    <row r="13" spans="1:11" s="43" customFormat="1" ht="9" customHeight="1" x14ac:dyDescent="0.2">
      <c r="A13" s="1817"/>
      <c r="B13" s="1821"/>
      <c r="C13" s="48"/>
      <c r="D13" s="291"/>
      <c r="E13" s="48"/>
      <c r="F13" s="291"/>
      <c r="G13" s="1822"/>
      <c r="I13" s="1820"/>
    </row>
    <row r="14" spans="1:11" s="43" customFormat="1" ht="18" customHeight="1" x14ac:dyDescent="0.2">
      <c r="A14" s="1817">
        <v>1990</v>
      </c>
      <c r="B14" s="1821">
        <v>190</v>
      </c>
      <c r="C14" s="48"/>
      <c r="D14" s="291">
        <v>58</v>
      </c>
      <c r="E14" s="48"/>
      <c r="F14" s="291">
        <v>132</v>
      </c>
      <c r="G14" s="1822"/>
      <c r="I14" s="1820"/>
    </row>
    <row r="15" spans="1:11" s="43" customFormat="1" ht="9" customHeight="1" x14ac:dyDescent="0.2">
      <c r="A15" s="1817"/>
      <c r="B15" s="1821"/>
      <c r="C15" s="48"/>
      <c r="D15" s="291"/>
      <c r="E15" s="48"/>
      <c r="F15" s="291"/>
      <c r="G15" s="1822"/>
      <c r="I15" s="1820"/>
    </row>
    <row r="16" spans="1:11" s="43" customFormat="1" ht="18" customHeight="1" x14ac:dyDescent="0.2">
      <c r="A16" s="1817">
        <v>1995</v>
      </c>
      <c r="B16" s="1821">
        <v>477</v>
      </c>
      <c r="C16" s="48"/>
      <c r="D16" s="291">
        <v>285</v>
      </c>
      <c r="E16" s="48"/>
      <c r="F16" s="291">
        <v>192</v>
      </c>
      <c r="G16" s="1822"/>
      <c r="I16" s="1820"/>
    </row>
    <row r="17" spans="1:9" s="43" customFormat="1" ht="18" customHeight="1" x14ac:dyDescent="0.2">
      <c r="A17" s="1817">
        <v>1996</v>
      </c>
      <c r="B17" s="1821">
        <v>505</v>
      </c>
      <c r="C17" s="48"/>
      <c r="D17" s="291">
        <v>381</v>
      </c>
      <c r="E17" s="48"/>
      <c r="F17" s="291">
        <v>124</v>
      </c>
      <c r="G17" s="1822"/>
      <c r="I17" s="1820"/>
    </row>
    <row r="18" spans="1:9" ht="18" customHeight="1" x14ac:dyDescent="0.2">
      <c r="A18" s="1817">
        <v>1997</v>
      </c>
      <c r="B18" s="1821">
        <v>596</v>
      </c>
      <c r="C18" s="48"/>
      <c r="D18" s="291">
        <v>377</v>
      </c>
      <c r="E18" s="48"/>
      <c r="F18" s="291">
        <v>219</v>
      </c>
      <c r="G18" s="1822"/>
      <c r="I18" s="1820"/>
    </row>
    <row r="19" spans="1:9" ht="18" customHeight="1" x14ac:dyDescent="0.2">
      <c r="A19" s="1817">
        <v>1998</v>
      </c>
      <c r="B19" s="1821">
        <v>745</v>
      </c>
      <c r="C19" s="48"/>
      <c r="D19" s="291">
        <v>404</v>
      </c>
      <c r="E19" s="48"/>
      <c r="F19" s="291">
        <v>341</v>
      </c>
      <c r="G19" s="1822"/>
      <c r="I19" s="1820"/>
    </row>
    <row r="20" spans="1:9" ht="18" customHeight="1" x14ac:dyDescent="0.2">
      <c r="A20" s="1817">
        <v>1999</v>
      </c>
      <c r="B20" s="1821">
        <v>692</v>
      </c>
      <c r="C20" s="48"/>
      <c r="D20" s="291">
        <v>493</v>
      </c>
      <c r="E20" s="48"/>
      <c r="F20" s="291">
        <v>199</v>
      </c>
      <c r="G20" s="1822"/>
      <c r="I20" s="1820"/>
    </row>
    <row r="21" spans="1:9" ht="18" customHeight="1" x14ac:dyDescent="0.2">
      <c r="A21" s="1817">
        <v>2000</v>
      </c>
      <c r="B21" s="1821">
        <v>694</v>
      </c>
      <c r="C21" s="48"/>
      <c r="D21" s="291">
        <v>427</v>
      </c>
      <c r="E21" s="48"/>
      <c r="F21" s="291">
        <v>267</v>
      </c>
      <c r="G21" s="1822"/>
      <c r="I21" s="1820"/>
    </row>
    <row r="22" spans="1:9" ht="18" customHeight="1" x14ac:dyDescent="0.2">
      <c r="A22" s="1817">
        <v>2001</v>
      </c>
      <c r="B22" s="1821">
        <v>807</v>
      </c>
      <c r="C22" s="48"/>
      <c r="D22" s="291">
        <v>691</v>
      </c>
      <c r="E22" s="48"/>
      <c r="F22" s="291">
        <v>116</v>
      </c>
      <c r="G22" s="1822"/>
      <c r="I22" s="1820"/>
    </row>
    <row r="23" spans="1:9" ht="18" customHeight="1" x14ac:dyDescent="0.2">
      <c r="A23" s="1817">
        <v>2002</v>
      </c>
      <c r="B23" s="1821">
        <v>944</v>
      </c>
      <c r="C23" s="48"/>
      <c r="D23" s="291">
        <v>786</v>
      </c>
      <c r="E23" s="48"/>
      <c r="F23" s="291">
        <v>158</v>
      </c>
      <c r="G23" s="1822"/>
      <c r="I23" s="1820"/>
    </row>
    <row r="24" spans="1:9" ht="18" customHeight="1" x14ac:dyDescent="0.2">
      <c r="A24" s="1817">
        <v>2003</v>
      </c>
      <c r="B24" s="1821">
        <v>1000</v>
      </c>
      <c r="C24" s="48"/>
      <c r="D24" s="291">
        <v>1261</v>
      </c>
      <c r="E24" s="48"/>
      <c r="F24" s="291">
        <v>-261</v>
      </c>
      <c r="G24" s="1822"/>
      <c r="I24" s="1820"/>
    </row>
    <row r="25" spans="1:9" ht="18" customHeight="1" x14ac:dyDescent="0.2">
      <c r="A25" s="1817">
        <v>2004</v>
      </c>
      <c r="B25" s="1821">
        <v>1070</v>
      </c>
      <c r="C25" s="48"/>
      <c r="D25" s="291">
        <v>1306</v>
      </c>
      <c r="E25" s="48"/>
      <c r="F25" s="291">
        <v>-236</v>
      </c>
      <c r="G25" s="1822"/>
      <c r="I25" s="1820"/>
    </row>
    <row r="26" spans="1:9" ht="18" customHeight="1" x14ac:dyDescent="0.2">
      <c r="A26" s="1817">
        <v>2005</v>
      </c>
      <c r="B26" s="1821">
        <v>1160</v>
      </c>
      <c r="C26" s="48"/>
      <c r="D26" s="291">
        <v>1495</v>
      </c>
      <c r="E26" s="48"/>
      <c r="F26" s="291">
        <v>-335</v>
      </c>
      <c r="G26" s="1822"/>
      <c r="I26" s="1820"/>
    </row>
    <row r="27" spans="1:9" ht="18" customHeight="1" x14ac:dyDescent="0.2">
      <c r="A27" s="1817">
        <v>2006</v>
      </c>
      <c r="B27" s="1821">
        <v>1166</v>
      </c>
      <c r="C27" s="48"/>
      <c r="D27" s="291">
        <v>1905</v>
      </c>
      <c r="E27" s="48"/>
      <c r="F27" s="291">
        <v>-739</v>
      </c>
      <c r="G27" s="1822"/>
      <c r="I27" s="1820"/>
    </row>
    <row r="28" spans="1:9" ht="18" customHeight="1" x14ac:dyDescent="0.2">
      <c r="A28" s="1817">
        <v>2007</v>
      </c>
      <c r="B28" s="1821">
        <v>1197</v>
      </c>
      <c r="C28" s="48"/>
      <c r="D28" s="291">
        <v>2152</v>
      </c>
      <c r="E28" s="48"/>
      <c r="F28" s="291">
        <v>-955</v>
      </c>
      <c r="G28" s="1822"/>
      <c r="I28" s="1820"/>
    </row>
    <row r="29" spans="1:9" ht="18" customHeight="1" x14ac:dyDescent="0.2">
      <c r="A29" s="1817">
        <v>2008</v>
      </c>
      <c r="B29" s="1821">
        <v>1327</v>
      </c>
      <c r="C29" s="48"/>
      <c r="D29" s="291">
        <v>1800</v>
      </c>
      <c r="E29" s="48"/>
      <c r="F29" s="291">
        <v>-473</v>
      </c>
      <c r="G29" s="1822"/>
      <c r="I29" s="1820"/>
    </row>
    <row r="30" spans="1:9" ht="18" customHeight="1" x14ac:dyDescent="0.2">
      <c r="A30" s="1817">
        <v>2009</v>
      </c>
      <c r="B30" s="1821">
        <v>1459</v>
      </c>
      <c r="C30" s="48"/>
      <c r="D30" s="291">
        <v>2328</v>
      </c>
      <c r="E30" s="48"/>
      <c r="F30" s="291">
        <v>-869</v>
      </c>
      <c r="G30" s="1822"/>
      <c r="I30" s="1820"/>
    </row>
    <row r="31" spans="1:9" ht="18" customHeight="1" x14ac:dyDescent="0.2">
      <c r="A31" s="1817">
        <v>2010</v>
      </c>
      <c r="B31" s="1821">
        <v>1628</v>
      </c>
      <c r="C31" s="48"/>
      <c r="D31" s="291">
        <v>3064</v>
      </c>
      <c r="E31" s="48"/>
      <c r="F31" s="291">
        <v>-1436</v>
      </c>
      <c r="G31" s="1822"/>
      <c r="I31" s="1820"/>
    </row>
    <row r="32" spans="1:9" ht="18" customHeight="1" x14ac:dyDescent="0.2">
      <c r="A32" s="2358">
        <v>2011</v>
      </c>
      <c r="B32" s="1821">
        <v>1739</v>
      </c>
      <c r="C32" s="48"/>
      <c r="D32" s="291">
        <v>4509</v>
      </c>
      <c r="E32" s="48"/>
      <c r="F32" s="291">
        <v>-2770</v>
      </c>
      <c r="G32" s="1822"/>
      <c r="I32" s="1820"/>
    </row>
    <row r="33" spans="1:27" ht="18" customHeight="1" x14ac:dyDescent="0.2">
      <c r="A33" s="2470">
        <v>2012</v>
      </c>
      <c r="B33" s="1821">
        <v>1807</v>
      </c>
      <c r="C33" s="48"/>
      <c r="D33" s="291">
        <v>7044</v>
      </c>
      <c r="E33" s="48"/>
      <c r="F33" s="291">
        <v>-5237</v>
      </c>
      <c r="G33" s="1822"/>
      <c r="I33" s="1820"/>
    </row>
    <row r="34" spans="1:27" ht="5.0999999999999996" customHeight="1" thickBot="1" x14ac:dyDescent="0.25">
      <c r="A34" s="1823"/>
      <c r="B34" s="1824"/>
      <c r="C34" s="58"/>
      <c r="D34" s="58"/>
      <c r="E34" s="58"/>
      <c r="F34" s="58"/>
      <c r="G34" s="59"/>
    </row>
    <row r="35" spans="1:27" ht="5.0999999999999996" customHeight="1" x14ac:dyDescent="0.2">
      <c r="A35" s="157"/>
      <c r="B35" s="64"/>
      <c r="C35" s="64"/>
      <c r="D35" s="64"/>
      <c r="E35" s="64"/>
      <c r="F35" s="64"/>
      <c r="G35" s="64"/>
    </row>
    <row r="36" spans="1:27" ht="9.9499999999999993" customHeight="1" x14ac:dyDescent="0.2">
      <c r="A36" s="63" t="s">
        <v>915</v>
      </c>
      <c r="B36" s="64"/>
      <c r="C36" s="64"/>
      <c r="D36" s="64"/>
      <c r="E36" s="64"/>
      <c r="F36" s="64"/>
      <c r="G36" s="64"/>
      <c r="H36" s="65"/>
      <c r="I36" s="65"/>
      <c r="J36" s="65"/>
      <c r="K36" s="65"/>
      <c r="L36" s="1804"/>
      <c r="M36" s="1804"/>
      <c r="N36" s="1804"/>
      <c r="O36" s="1804"/>
      <c r="P36" s="1804"/>
      <c r="Q36" s="1804"/>
      <c r="R36" s="1804"/>
      <c r="S36" s="1804"/>
      <c r="T36" s="1804"/>
      <c r="U36" s="1804"/>
      <c r="V36" s="1804"/>
      <c r="W36" s="1804"/>
      <c r="X36" s="1804"/>
      <c r="Y36" s="1804"/>
      <c r="Z36" s="1804"/>
      <c r="AA36" s="1804"/>
    </row>
    <row r="37" spans="1:27" ht="9.9499999999999993" customHeight="1" x14ac:dyDescent="0.2">
      <c r="A37" s="63" t="s">
        <v>104</v>
      </c>
      <c r="B37" s="64"/>
      <c r="C37" s="64"/>
      <c r="D37" s="64"/>
      <c r="E37" s="64"/>
      <c r="F37" s="64"/>
      <c r="G37" s="64"/>
    </row>
    <row r="38" spans="1:27" ht="9.9499999999999993" customHeight="1" x14ac:dyDescent="0.2">
      <c r="A38" s="160"/>
      <c r="B38" s="160"/>
      <c r="C38" s="160"/>
      <c r="D38" s="160"/>
      <c r="E38" s="160"/>
      <c r="F38" s="165"/>
      <c r="G38" s="165"/>
    </row>
    <row r="39" spans="1:27" ht="9.9499999999999993" customHeight="1" x14ac:dyDescent="0.2"/>
    <row r="40" spans="1:27" ht="9.9499999999999993" customHeight="1" x14ac:dyDescent="0.2"/>
    <row r="41" spans="1:27" ht="9.9499999999999993" customHeight="1" x14ac:dyDescent="0.2"/>
    <row r="42" spans="1:27" ht="9.9499999999999993" customHeight="1" x14ac:dyDescent="0.2"/>
    <row r="43" spans="1:27" ht="9.9499999999999993" customHeight="1" x14ac:dyDescent="0.2">
      <c r="A43"/>
    </row>
    <row r="44" spans="1:27" ht="9.9499999999999993" customHeight="1" x14ac:dyDescent="0.2">
      <c r="A44"/>
    </row>
    <row r="45" spans="1:27" x14ac:dyDescent="0.2">
      <c r="A45"/>
    </row>
  </sheetData>
  <pageMargins left="0.7" right="0.7" top="0.75" bottom="0.75" header="0.3" footer="0.3"/>
  <pageSetup paperSize="5" scale="93"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3"/>
  <sheetViews>
    <sheetView zoomScaleNormal="100" workbookViewId="0"/>
  </sheetViews>
  <sheetFormatPr defaultRowHeight="12.75" x14ac:dyDescent="0.2"/>
  <cols>
    <col min="1" max="1" width="13.7109375" style="69" customWidth="1"/>
    <col min="2" max="2" width="4.7109375" style="69" customWidth="1"/>
    <col min="3" max="3" width="23.85546875" style="69" customWidth="1"/>
    <col min="4" max="4" width="25.7109375" style="69" customWidth="1"/>
    <col min="5" max="5" width="8.42578125" style="69" customWidth="1"/>
    <col min="6" max="6" width="21.85546875" style="69" customWidth="1"/>
    <col min="7" max="7" width="4.85546875" style="69" customWidth="1"/>
    <col min="8" max="8" width="28.140625" style="69" customWidth="1"/>
    <col min="9" max="16384" width="9.140625" style="69"/>
  </cols>
  <sheetData>
    <row r="1" spans="1:9" ht="18" customHeight="1" x14ac:dyDescent="0.2">
      <c r="A1" s="932"/>
      <c r="B1" s="933"/>
      <c r="C1" s="933"/>
      <c r="D1" s="933"/>
      <c r="E1" s="933"/>
      <c r="F1" s="933"/>
      <c r="G1" s="933"/>
      <c r="H1" s="934"/>
    </row>
    <row r="2" spans="1:9" s="73" customFormat="1" ht="23.25" x14ac:dyDescent="0.2">
      <c r="A2" s="2721" t="s">
        <v>661</v>
      </c>
      <c r="B2" s="2722"/>
      <c r="C2" s="2722"/>
      <c r="D2" s="2722"/>
      <c r="E2" s="2722"/>
      <c r="F2" s="2722"/>
      <c r="G2" s="2722"/>
      <c r="H2" s="2723"/>
    </row>
    <row r="3" spans="1:9" s="77" customFormat="1" ht="23.25" x14ac:dyDescent="0.2">
      <c r="A3" s="2724" t="s">
        <v>947</v>
      </c>
      <c r="B3" s="2682"/>
      <c r="C3" s="2682"/>
      <c r="D3" s="2682"/>
      <c r="E3" s="2682"/>
      <c r="F3" s="2682"/>
      <c r="G3" s="2682"/>
      <c r="H3" s="2725"/>
    </row>
    <row r="4" spans="1:9" s="77" customFormat="1" ht="29.25" customHeight="1" x14ac:dyDescent="0.2">
      <c r="A4" s="2934" t="s">
        <v>662</v>
      </c>
      <c r="B4" s="2792"/>
      <c r="C4" s="2792"/>
      <c r="D4" s="2792"/>
      <c r="E4" s="2792"/>
      <c r="F4" s="2792"/>
      <c r="G4" s="2792"/>
      <c r="H4" s="2935"/>
    </row>
    <row r="5" spans="1:9" ht="6.95" customHeight="1" x14ac:dyDescent="0.2">
      <c r="A5" s="1825"/>
      <c r="B5" s="83"/>
      <c r="C5" s="82"/>
      <c r="D5" s="83"/>
      <c r="E5" s="83"/>
      <c r="F5" s="83"/>
      <c r="G5" s="83"/>
      <c r="H5" s="1826"/>
    </row>
    <row r="6" spans="1:9" s="88" customFormat="1" ht="12.75" customHeight="1" x14ac:dyDescent="0.2">
      <c r="A6" s="26"/>
      <c r="B6" s="1827"/>
      <c r="C6" s="448" t="s">
        <v>89</v>
      </c>
      <c r="D6" s="86"/>
      <c r="E6" s="86"/>
      <c r="F6" s="86" t="s">
        <v>90</v>
      </c>
      <c r="G6" s="86"/>
      <c r="H6" s="945" t="s">
        <v>91</v>
      </c>
    </row>
    <row r="7" spans="1:9" s="88" customFormat="1" ht="12.75" customHeight="1" x14ac:dyDescent="0.2">
      <c r="A7" s="1828" t="s">
        <v>86</v>
      </c>
      <c r="B7" s="1829"/>
      <c r="C7" s="448" t="s">
        <v>93</v>
      </c>
      <c r="D7" s="86" t="s">
        <v>94</v>
      </c>
      <c r="E7" s="86"/>
      <c r="F7" s="86" t="s">
        <v>95</v>
      </c>
      <c r="G7" s="86"/>
      <c r="H7" s="945" t="s">
        <v>96</v>
      </c>
    </row>
    <row r="8" spans="1:9" s="88" customFormat="1" ht="12.75" customHeight="1" x14ac:dyDescent="0.2">
      <c r="A8" s="1828" t="s">
        <v>78</v>
      </c>
      <c r="B8" s="1827"/>
      <c r="C8" s="448" t="s">
        <v>98</v>
      </c>
      <c r="D8" s="86" t="s">
        <v>99</v>
      </c>
      <c r="E8" s="86"/>
      <c r="F8" s="86" t="s">
        <v>100</v>
      </c>
      <c r="G8" s="86"/>
      <c r="H8" s="945" t="s">
        <v>101</v>
      </c>
    </row>
    <row r="9" spans="1:9" s="92" customFormat="1" x14ac:dyDescent="0.2">
      <c r="A9" s="971"/>
      <c r="B9" s="1830"/>
      <c r="C9" s="89" t="s">
        <v>102</v>
      </c>
      <c r="D9" s="90" t="s">
        <v>102</v>
      </c>
      <c r="E9" s="90"/>
      <c r="F9" s="90" t="s">
        <v>102</v>
      </c>
      <c r="G9" s="90"/>
      <c r="H9" s="1831" t="s">
        <v>102</v>
      </c>
    </row>
    <row r="10" spans="1:9" s="88" customFormat="1" ht="6.95" customHeight="1" x14ac:dyDescent="0.2">
      <c r="A10" s="947"/>
      <c r="B10" s="459"/>
      <c r="C10" s="948"/>
      <c r="D10" s="94"/>
      <c r="E10" s="94"/>
      <c r="F10" s="95"/>
      <c r="G10" s="95"/>
      <c r="H10" s="949"/>
      <c r="I10" s="69"/>
    </row>
    <row r="11" spans="1:9" ht="6.95" customHeight="1" x14ac:dyDescent="0.2">
      <c r="A11" s="1832"/>
      <c r="B11" s="98"/>
      <c r="C11" s="1833"/>
      <c r="D11" s="98"/>
      <c r="E11" s="98"/>
      <c r="F11" s="98"/>
      <c r="G11" s="98"/>
      <c r="H11" s="952"/>
    </row>
    <row r="12" spans="1:9" s="88" customFormat="1" ht="18" customHeight="1" x14ac:dyDescent="0.2">
      <c r="A12" s="2932">
        <v>1980</v>
      </c>
      <c r="B12" s="2933"/>
      <c r="C12" s="1834">
        <v>4.5</v>
      </c>
      <c r="D12" s="101">
        <v>3.9</v>
      </c>
      <c r="E12" s="101"/>
      <c r="F12" s="101">
        <v>2.1</v>
      </c>
      <c r="G12" s="101"/>
      <c r="H12" s="1835">
        <v>-1.5</v>
      </c>
    </row>
    <row r="13" spans="1:9" s="88" customFormat="1" ht="9" customHeight="1" x14ac:dyDescent="0.2">
      <c r="A13" s="2932"/>
      <c r="B13" s="2933"/>
      <c r="C13" s="1836"/>
      <c r="D13" s="104"/>
      <c r="E13" s="104"/>
      <c r="F13" s="104"/>
      <c r="G13" s="104"/>
      <c r="H13" s="1837"/>
    </row>
    <row r="14" spans="1:9" s="88" customFormat="1" ht="18" customHeight="1" x14ac:dyDescent="0.2">
      <c r="A14" s="2932">
        <v>1985</v>
      </c>
      <c r="B14" s="2933"/>
      <c r="C14" s="1836">
        <v>14.2</v>
      </c>
      <c r="D14" s="104">
        <v>3.5</v>
      </c>
      <c r="E14" s="104"/>
      <c r="F14" s="104">
        <v>4.2</v>
      </c>
      <c r="G14" s="104"/>
      <c r="H14" s="1837">
        <v>6.5</v>
      </c>
    </row>
    <row r="15" spans="1:9" s="88" customFormat="1" ht="9" customHeight="1" x14ac:dyDescent="0.2">
      <c r="A15" s="2932"/>
      <c r="B15" s="2933"/>
      <c r="C15" s="1836"/>
      <c r="D15" s="104"/>
      <c r="E15" s="104"/>
      <c r="F15" s="104"/>
      <c r="G15" s="104"/>
      <c r="H15" s="1837"/>
    </row>
    <row r="16" spans="1:9" s="88" customFormat="1" ht="18" customHeight="1" x14ac:dyDescent="0.2">
      <c r="A16" s="2932">
        <v>1990</v>
      </c>
      <c r="B16" s="2933"/>
      <c r="C16" s="1836">
        <v>21.2</v>
      </c>
      <c r="D16" s="104">
        <v>2</v>
      </c>
      <c r="E16" s="104"/>
      <c r="F16" s="104">
        <v>2.2000000000000002</v>
      </c>
      <c r="G16" s="104"/>
      <c r="H16" s="1837">
        <v>17</v>
      </c>
    </row>
    <row r="17" spans="1:8" s="88" customFormat="1" ht="9" customHeight="1" x14ac:dyDescent="0.2">
      <c r="A17" s="2932"/>
      <c r="B17" s="2933"/>
      <c r="C17" s="1836"/>
      <c r="D17" s="104"/>
      <c r="E17" s="104"/>
      <c r="F17" s="1838"/>
      <c r="G17" s="1838"/>
      <c r="H17" s="1837"/>
    </row>
    <row r="18" spans="1:8" s="88" customFormat="1" ht="18" customHeight="1" x14ac:dyDescent="0.2">
      <c r="A18" s="2932">
        <v>1995</v>
      </c>
      <c r="B18" s="2933"/>
      <c r="C18" s="1836">
        <v>22</v>
      </c>
      <c r="D18" s="104">
        <v>2</v>
      </c>
      <c r="E18" s="104"/>
      <c r="F18" s="1838" t="s">
        <v>663</v>
      </c>
      <c r="G18" s="1838"/>
      <c r="H18" s="1837">
        <v>20</v>
      </c>
    </row>
    <row r="19" spans="1:8" s="88" customFormat="1" ht="18" customHeight="1" x14ac:dyDescent="0.2">
      <c r="A19" s="2932" t="s">
        <v>664</v>
      </c>
      <c r="B19" s="2933"/>
      <c r="C19" s="1836">
        <v>22</v>
      </c>
      <c r="D19" s="104">
        <v>2</v>
      </c>
      <c r="E19" s="104"/>
      <c r="F19" s="1838" t="s">
        <v>663</v>
      </c>
      <c r="G19" s="1838"/>
      <c r="H19" s="1837">
        <v>20</v>
      </c>
    </row>
    <row r="20" spans="1:8" s="88" customFormat="1" ht="18" customHeight="1" x14ac:dyDescent="0.2">
      <c r="A20" s="2932" t="s">
        <v>665</v>
      </c>
      <c r="B20" s="2933"/>
      <c r="C20" s="1836">
        <v>23</v>
      </c>
      <c r="D20" s="104">
        <v>1</v>
      </c>
      <c r="E20" s="104"/>
      <c r="F20" s="1838" t="s">
        <v>663</v>
      </c>
      <c r="G20" s="1838"/>
      <c r="H20" s="1837">
        <v>22</v>
      </c>
    </row>
    <row r="21" spans="1:8" s="88" customFormat="1" ht="18" customHeight="1" x14ac:dyDescent="0.2">
      <c r="A21" s="2932" t="s">
        <v>666</v>
      </c>
      <c r="B21" s="2933"/>
      <c r="C21" s="1836">
        <v>23</v>
      </c>
      <c r="D21" s="104">
        <v>1</v>
      </c>
      <c r="E21" s="104"/>
      <c r="F21" s="1838" t="s">
        <v>663</v>
      </c>
      <c r="G21" s="1838"/>
      <c r="H21" s="1837">
        <v>22</v>
      </c>
    </row>
    <row r="22" spans="1:8" s="88" customFormat="1" ht="18" customHeight="1" x14ac:dyDescent="0.2">
      <c r="A22" s="2932" t="s">
        <v>667</v>
      </c>
      <c r="B22" s="2933"/>
      <c r="C22" s="1836">
        <v>23</v>
      </c>
      <c r="D22" s="104">
        <v>1</v>
      </c>
      <c r="E22" s="104"/>
      <c r="F22" s="1838" t="s">
        <v>663</v>
      </c>
      <c r="G22" s="1838"/>
      <c r="H22" s="1837">
        <v>22</v>
      </c>
    </row>
    <row r="23" spans="1:8" s="88" customFormat="1" ht="18" customHeight="1" x14ac:dyDescent="0.2">
      <c r="A23" s="2932" t="s">
        <v>668</v>
      </c>
      <c r="B23" s="2933"/>
      <c r="C23" s="1836">
        <v>24</v>
      </c>
      <c r="D23" s="104">
        <v>1</v>
      </c>
      <c r="E23" s="104"/>
      <c r="F23" s="1838" t="s">
        <v>663</v>
      </c>
      <c r="G23" s="1838"/>
      <c r="H23" s="1837">
        <v>23</v>
      </c>
    </row>
    <row r="24" spans="1:8" s="88" customFormat="1" ht="18" customHeight="1" x14ac:dyDescent="0.2">
      <c r="A24" s="2932" t="s">
        <v>669</v>
      </c>
      <c r="B24" s="2933"/>
      <c r="C24" s="1836">
        <v>24</v>
      </c>
      <c r="D24" s="104">
        <v>1</v>
      </c>
      <c r="E24" s="104"/>
      <c r="F24" s="1838" t="s">
        <v>663</v>
      </c>
      <c r="G24" s="1838"/>
      <c r="H24" s="1837">
        <v>23</v>
      </c>
    </row>
    <row r="25" spans="1:8" s="88" customFormat="1" ht="18" customHeight="1" x14ac:dyDescent="0.2">
      <c r="A25" s="2932">
        <v>2002</v>
      </c>
      <c r="B25" s="2933"/>
      <c r="C25" s="1836">
        <v>25</v>
      </c>
      <c r="D25" s="104">
        <v>1</v>
      </c>
      <c r="E25" s="104"/>
      <c r="F25" s="1838" t="s">
        <v>663</v>
      </c>
      <c r="G25" s="1838"/>
      <c r="H25" s="1837">
        <v>24</v>
      </c>
    </row>
    <row r="26" spans="1:8" s="88" customFormat="1" ht="18" customHeight="1" x14ac:dyDescent="0.2">
      <c r="A26" s="2932">
        <v>2003</v>
      </c>
      <c r="B26" s="2933"/>
      <c r="C26" s="1836">
        <v>25</v>
      </c>
      <c r="D26" s="104">
        <v>1</v>
      </c>
      <c r="E26" s="104"/>
      <c r="F26" s="1838" t="s">
        <v>663</v>
      </c>
      <c r="G26" s="1838"/>
      <c r="H26" s="1837">
        <v>24</v>
      </c>
    </row>
    <row r="27" spans="1:8" s="88" customFormat="1" ht="18" customHeight="1" x14ac:dyDescent="0.2">
      <c r="A27" s="2932">
        <v>2004</v>
      </c>
      <c r="B27" s="2936"/>
      <c r="C27" s="1836">
        <v>27</v>
      </c>
      <c r="D27" s="104">
        <v>1</v>
      </c>
      <c r="E27" s="104"/>
      <c r="F27" s="1838" t="s">
        <v>663</v>
      </c>
      <c r="G27" s="1838"/>
      <c r="H27" s="1837">
        <v>26</v>
      </c>
    </row>
    <row r="28" spans="1:8" s="88" customFormat="1" ht="18" customHeight="1" x14ac:dyDescent="0.2">
      <c r="A28" s="2932">
        <v>2005</v>
      </c>
      <c r="B28" s="2933"/>
      <c r="C28" s="1836">
        <v>26</v>
      </c>
      <c r="D28" s="104">
        <v>0.70177900000000004</v>
      </c>
      <c r="E28" s="104"/>
      <c r="F28" s="1838" t="s">
        <v>663</v>
      </c>
      <c r="G28" s="1838"/>
      <c r="H28" s="1837">
        <v>25</v>
      </c>
    </row>
    <row r="29" spans="1:8" s="88" customFormat="1" ht="18" customHeight="1" x14ac:dyDescent="0.2">
      <c r="A29" s="2932">
        <v>2006</v>
      </c>
      <c r="B29" s="2933"/>
      <c r="C29" s="1836">
        <v>58</v>
      </c>
      <c r="D29" s="1839">
        <v>1</v>
      </c>
      <c r="E29" s="104"/>
      <c r="F29" s="1838" t="s">
        <v>663</v>
      </c>
      <c r="G29" s="1838"/>
      <c r="H29" s="1837">
        <v>57</v>
      </c>
    </row>
    <row r="30" spans="1:8" s="88" customFormat="1" ht="18" customHeight="1" x14ac:dyDescent="0.2">
      <c r="A30" s="2932">
        <v>2007</v>
      </c>
      <c r="B30" s="2933"/>
      <c r="C30" s="1836">
        <v>81</v>
      </c>
      <c r="D30" s="1840" t="s">
        <v>342</v>
      </c>
      <c r="E30" s="104"/>
      <c r="F30" s="1838" t="s">
        <v>663</v>
      </c>
      <c r="G30" s="1838"/>
      <c r="H30" s="1837">
        <v>81</v>
      </c>
    </row>
    <row r="31" spans="1:8" s="88" customFormat="1" ht="18" customHeight="1" x14ac:dyDescent="0.2">
      <c r="A31" s="2932">
        <v>2008</v>
      </c>
      <c r="B31" s="2933"/>
      <c r="C31" s="1836">
        <v>90</v>
      </c>
      <c r="D31" s="1840" t="s">
        <v>342</v>
      </c>
      <c r="E31" s="104"/>
      <c r="F31" s="1838" t="s">
        <v>663</v>
      </c>
      <c r="G31" s="1838"/>
      <c r="H31" s="1837">
        <v>90</v>
      </c>
    </row>
    <row r="32" spans="1:8" s="88" customFormat="1" ht="18" customHeight="1" x14ac:dyDescent="0.2">
      <c r="A32" s="2932" t="s">
        <v>670</v>
      </c>
      <c r="B32" s="2933"/>
      <c r="C32" s="1836">
        <v>95</v>
      </c>
      <c r="D32" s="1840" t="s">
        <v>342</v>
      </c>
      <c r="E32" s="104"/>
      <c r="F32" s="1838" t="s">
        <v>663</v>
      </c>
      <c r="G32" s="1838"/>
      <c r="H32" s="1837">
        <v>95</v>
      </c>
    </row>
    <row r="33" spans="1:15" s="88" customFormat="1" ht="18" customHeight="1" x14ac:dyDescent="0.2">
      <c r="A33" s="2932">
        <v>2010</v>
      </c>
      <c r="B33" s="2933"/>
      <c r="C33" s="1836">
        <v>93</v>
      </c>
      <c r="D33" s="1840" t="s">
        <v>342</v>
      </c>
      <c r="E33" s="104"/>
      <c r="F33" s="1841">
        <v>12</v>
      </c>
      <c r="G33" s="1838"/>
      <c r="H33" s="1837">
        <v>81</v>
      </c>
    </row>
    <row r="34" spans="1:15" s="88" customFormat="1" ht="18" customHeight="1" x14ac:dyDescent="0.2">
      <c r="A34" s="2932">
        <v>2011</v>
      </c>
      <c r="B34" s="2933"/>
      <c r="C34" s="1836">
        <v>92</v>
      </c>
      <c r="D34" s="1840" t="s">
        <v>342</v>
      </c>
      <c r="E34" s="104"/>
      <c r="F34" s="1841">
        <v>14</v>
      </c>
      <c r="G34" s="1838"/>
      <c r="H34" s="1837">
        <v>78</v>
      </c>
    </row>
    <row r="35" spans="1:15" s="88" customFormat="1" ht="18" customHeight="1" x14ac:dyDescent="0.2">
      <c r="A35" s="2932">
        <v>2012</v>
      </c>
      <c r="B35" s="2933"/>
      <c r="C35" s="1836">
        <v>92</v>
      </c>
      <c r="D35" s="1840" t="s">
        <v>342</v>
      </c>
      <c r="E35" s="104"/>
      <c r="F35" s="1841">
        <v>20</v>
      </c>
      <c r="G35" s="1838"/>
      <c r="H35" s="1837">
        <v>72</v>
      </c>
    </row>
    <row r="36" spans="1:15" ht="5.0999999999999996" customHeight="1" thickBot="1" x14ac:dyDescent="0.25">
      <c r="A36" s="1842"/>
      <c r="B36" s="1843"/>
      <c r="C36" s="1844"/>
      <c r="D36" s="1843"/>
      <c r="E36" s="1843"/>
      <c r="F36" s="1843"/>
      <c r="G36" s="1843"/>
      <c r="H36" s="1845"/>
    </row>
    <row r="37" spans="1:15" ht="5.0999999999999996" customHeight="1" x14ac:dyDescent="0.2">
      <c r="A37" s="109"/>
      <c r="B37" s="109"/>
      <c r="C37" s="110"/>
      <c r="D37" s="110"/>
      <c r="E37" s="110"/>
      <c r="F37" s="110"/>
      <c r="G37" s="110"/>
      <c r="H37" s="110"/>
    </row>
    <row r="38" spans="1:15" s="12" customFormat="1" ht="9.9499999999999993" customHeight="1" x14ac:dyDescent="0.2">
      <c r="A38" s="307" t="s">
        <v>918</v>
      </c>
      <c r="B38" s="307"/>
      <c r="C38" s="1024"/>
      <c r="D38" s="1024"/>
      <c r="E38" s="1024"/>
      <c r="F38" s="160"/>
      <c r="G38" s="160"/>
      <c r="H38" s="160"/>
      <c r="I38" s="160"/>
      <c r="J38" s="160"/>
      <c r="K38" s="165"/>
      <c r="M38" s="1804"/>
      <c r="N38" s="1804"/>
      <c r="O38" s="1804"/>
    </row>
    <row r="39" spans="1:15" s="12" customFormat="1" ht="9.9499999999999993" customHeight="1" x14ac:dyDescent="0.2">
      <c r="A39" s="63" t="s">
        <v>104</v>
      </c>
      <c r="B39" s="307"/>
      <c r="C39" s="1024"/>
      <c r="D39" s="1024"/>
      <c r="E39" s="1024"/>
      <c r="F39" s="160"/>
      <c r="G39" s="160"/>
      <c r="H39" s="160"/>
      <c r="I39" s="160"/>
      <c r="J39" s="160"/>
      <c r="K39" s="165"/>
      <c r="M39" s="1804"/>
      <c r="N39" s="1804"/>
      <c r="O39" s="1804"/>
    </row>
    <row r="40" spans="1:15" s="88" customFormat="1" ht="9.9499999999999993" customHeight="1" x14ac:dyDescent="0.2">
      <c r="A40" s="111" t="s">
        <v>671</v>
      </c>
      <c r="B40" s="111"/>
      <c r="C40" s="112"/>
      <c r="D40" s="112"/>
      <c r="E40" s="112"/>
      <c r="F40" s="112"/>
      <c r="G40" s="112"/>
      <c r="H40" s="112"/>
    </row>
    <row r="41" spans="1:15" s="88" customFormat="1" ht="9.9499999999999993" customHeight="1" x14ac:dyDescent="0.15">
      <c r="A41" s="661" t="s">
        <v>807</v>
      </c>
      <c r="B41" s="111"/>
      <c r="C41" s="112"/>
      <c r="D41" s="112"/>
      <c r="E41" s="112"/>
      <c r="F41" s="112"/>
      <c r="G41" s="112"/>
      <c r="H41" s="112"/>
    </row>
    <row r="42" spans="1:15" ht="9.9499999999999993" customHeight="1" x14ac:dyDescent="0.2"/>
    <row r="43" spans="1:15" ht="14.45" customHeight="1" x14ac:dyDescent="0.2">
      <c r="A43" s="1846"/>
      <c r="B43"/>
    </row>
  </sheetData>
  <mergeCells count="27">
    <mergeCell ref="A34:B34"/>
    <mergeCell ref="A24:B24"/>
    <mergeCell ref="A25:B25"/>
    <mergeCell ref="A26:B26"/>
    <mergeCell ref="A33:B33"/>
    <mergeCell ref="A27:B27"/>
    <mergeCell ref="A28:B28"/>
    <mergeCell ref="A29:B29"/>
    <mergeCell ref="A30:B30"/>
    <mergeCell ref="A31:B31"/>
    <mergeCell ref="A32:B32"/>
    <mergeCell ref="A35:B35"/>
    <mergeCell ref="A2:H2"/>
    <mergeCell ref="A3:H3"/>
    <mergeCell ref="A4:H4"/>
    <mergeCell ref="A12:B12"/>
    <mergeCell ref="A13:B13"/>
    <mergeCell ref="A14:B14"/>
    <mergeCell ref="A15:B15"/>
    <mergeCell ref="A16:B16"/>
    <mergeCell ref="A17:B17"/>
    <mergeCell ref="A18:B18"/>
    <mergeCell ref="A19:B19"/>
    <mergeCell ref="A20:B20"/>
    <mergeCell ref="A21:B21"/>
    <mergeCell ref="A22:B22"/>
    <mergeCell ref="A23:B23"/>
  </mergeCells>
  <pageMargins left="0.7" right="0.7" top="0.75" bottom="0.75" header="0.3" footer="0.3"/>
  <pageSetup paperSize="5" scale="83"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3"/>
  <sheetViews>
    <sheetView zoomScaleNormal="100" workbookViewId="0"/>
  </sheetViews>
  <sheetFormatPr defaultRowHeight="12.75" x14ac:dyDescent="0.2"/>
  <cols>
    <col min="1" max="1" width="13.7109375" style="12" customWidth="1"/>
    <col min="2" max="2" width="3.28515625" style="12" customWidth="1"/>
    <col min="3" max="3" width="15.42578125" style="12" customWidth="1"/>
    <col min="4" max="4" width="7.5703125" style="12" customWidth="1"/>
    <col min="5" max="5" width="14.7109375" style="12" customWidth="1"/>
    <col min="6" max="6" width="9.7109375" style="12" customWidth="1"/>
    <col min="7" max="9" width="11.7109375" style="12" customWidth="1"/>
    <col min="10" max="10" width="18.140625" style="12" customWidth="1"/>
    <col min="11" max="15" width="9.140625" style="12"/>
  </cols>
  <sheetData>
    <row r="1" spans="1:15" x14ac:dyDescent="0.2">
      <c r="A1" s="9"/>
      <c r="B1" s="10"/>
      <c r="C1" s="10"/>
      <c r="D1" s="10"/>
      <c r="E1" s="10"/>
      <c r="F1" s="10"/>
      <c r="G1" s="10"/>
      <c r="H1" s="10"/>
      <c r="I1" s="10"/>
      <c r="J1" s="11"/>
    </row>
    <row r="2" spans="1:15" ht="20.25" x14ac:dyDescent="0.3">
      <c r="A2" s="13" t="s">
        <v>672</v>
      </c>
      <c r="B2" s="990"/>
      <c r="C2" s="14"/>
      <c r="D2" s="14"/>
      <c r="E2" s="14"/>
      <c r="F2" s="14"/>
      <c r="G2" s="14"/>
      <c r="H2" s="14"/>
      <c r="I2" s="14"/>
      <c r="J2" s="15"/>
      <c r="K2" s="16"/>
      <c r="L2" s="16"/>
      <c r="M2" s="16"/>
      <c r="N2" s="16"/>
      <c r="O2" s="16"/>
    </row>
    <row r="3" spans="1:15" ht="20.25" x14ac:dyDescent="0.2">
      <c r="A3" s="937" t="s">
        <v>975</v>
      </c>
      <c r="B3" s="995"/>
      <c r="C3" s="1847"/>
      <c r="D3" s="1847"/>
      <c r="E3" s="1847"/>
      <c r="F3" s="1847"/>
      <c r="G3" s="1847"/>
      <c r="H3" s="1847"/>
      <c r="I3" s="1847"/>
      <c r="J3" s="1848"/>
    </row>
    <row r="4" spans="1:15" ht="24" customHeight="1" x14ac:dyDescent="0.2">
      <c r="A4" s="728" t="s">
        <v>662</v>
      </c>
      <c r="B4" s="835"/>
      <c r="C4" s="549"/>
      <c r="D4" s="549"/>
      <c r="E4" s="549"/>
      <c r="F4" s="549"/>
      <c r="G4" s="549"/>
      <c r="H4" s="549"/>
      <c r="I4" s="549"/>
      <c r="J4" s="1849"/>
      <c r="K4" s="20"/>
      <c r="L4" s="20"/>
      <c r="M4" s="20"/>
      <c r="N4" s="20"/>
      <c r="O4" s="20"/>
    </row>
    <row r="5" spans="1:15" ht="9" customHeight="1" x14ac:dyDescent="0.2">
      <c r="A5" s="21"/>
      <c r="B5" s="1850"/>
      <c r="C5" s="22"/>
      <c r="D5" s="23"/>
      <c r="E5" s="1851"/>
      <c r="F5" s="23"/>
      <c r="G5" s="23"/>
      <c r="H5" s="23"/>
      <c r="I5" s="23"/>
      <c r="J5" s="24"/>
      <c r="K5" s="25"/>
      <c r="L5" s="25"/>
      <c r="M5" s="25"/>
      <c r="N5" s="25"/>
      <c r="O5" s="25"/>
    </row>
    <row r="6" spans="1:15" x14ac:dyDescent="0.2">
      <c r="A6" s="26"/>
      <c r="B6" s="1827"/>
      <c r="C6" s="1852"/>
      <c r="D6" s="1853"/>
      <c r="E6" s="2937" t="s">
        <v>265</v>
      </c>
      <c r="F6" s="2938"/>
      <c r="G6" s="2938"/>
      <c r="H6" s="2938"/>
      <c r="I6" s="2938"/>
      <c r="J6" s="2939"/>
      <c r="K6" s="25"/>
      <c r="L6" s="25"/>
      <c r="M6" s="25"/>
      <c r="N6" s="25"/>
      <c r="O6" s="25"/>
    </row>
    <row r="7" spans="1:15" ht="4.5" customHeight="1" x14ac:dyDescent="0.2">
      <c r="A7" s="26"/>
      <c r="B7" s="1827"/>
      <c r="C7" s="1852"/>
      <c r="D7" s="1853"/>
      <c r="E7" s="1854"/>
      <c r="F7" s="1855"/>
      <c r="G7" s="1855"/>
      <c r="H7" s="1855"/>
      <c r="I7" s="1855"/>
      <c r="J7" s="1856"/>
      <c r="K7" s="25"/>
      <c r="L7" s="25"/>
      <c r="M7" s="25"/>
      <c r="N7" s="25"/>
      <c r="O7" s="25"/>
    </row>
    <row r="8" spans="1:15" x14ac:dyDescent="0.2">
      <c r="A8" s="26"/>
      <c r="B8" s="1827"/>
      <c r="C8" s="1857"/>
      <c r="D8" s="1858"/>
      <c r="E8" s="1554"/>
      <c r="F8" s="25"/>
      <c r="G8" s="1859" t="s">
        <v>673</v>
      </c>
      <c r="H8" s="1859"/>
      <c r="I8" s="1860" t="s">
        <v>674</v>
      </c>
      <c r="J8" s="1861"/>
      <c r="K8" s="25"/>
      <c r="L8" s="25"/>
      <c r="M8" s="25"/>
      <c r="N8" s="25"/>
      <c r="O8" s="25"/>
    </row>
    <row r="9" spans="1:15" x14ac:dyDescent="0.2">
      <c r="A9" s="1828" t="s">
        <v>78</v>
      </c>
      <c r="B9" s="1827"/>
      <c r="C9" s="2940" t="s">
        <v>675</v>
      </c>
      <c r="D9" s="2941"/>
      <c r="E9" s="2942" t="s">
        <v>89</v>
      </c>
      <c r="F9" s="2811"/>
      <c r="G9" s="1550" t="s">
        <v>676</v>
      </c>
      <c r="H9" s="1550"/>
      <c r="I9" s="1550" t="s">
        <v>677</v>
      </c>
      <c r="J9" s="29"/>
      <c r="K9" s="30"/>
      <c r="L9" s="30"/>
      <c r="M9" s="30"/>
      <c r="N9" s="30"/>
      <c r="O9" s="30"/>
    </row>
    <row r="10" spans="1:15" x14ac:dyDescent="0.2">
      <c r="A10" s="26"/>
      <c r="B10" s="1827"/>
      <c r="C10" s="27"/>
      <c r="D10" s="28"/>
      <c r="E10" s="2943" t="s">
        <v>102</v>
      </c>
      <c r="F10" s="2944"/>
      <c r="G10" s="1550"/>
      <c r="H10" s="1550"/>
      <c r="I10" s="1550"/>
      <c r="J10" s="29"/>
      <c r="K10" s="30"/>
      <c r="L10" s="30"/>
      <c r="M10" s="30"/>
      <c r="N10" s="30"/>
      <c r="O10" s="30"/>
    </row>
    <row r="11" spans="1:15" ht="4.9000000000000004" customHeight="1" x14ac:dyDescent="0.2">
      <c r="A11" s="1383"/>
      <c r="B11" s="1566"/>
      <c r="C11" s="35"/>
      <c r="D11" s="36"/>
      <c r="E11" s="1862"/>
      <c r="F11" s="36"/>
      <c r="G11" s="1384"/>
      <c r="H11" s="1384"/>
      <c r="I11" s="1384"/>
      <c r="J11" s="1863"/>
      <c r="O11" s="38"/>
    </row>
    <row r="12" spans="1:15" ht="6.95" customHeight="1" x14ac:dyDescent="0.2">
      <c r="A12" s="1817"/>
      <c r="B12" s="684"/>
      <c r="C12" s="1387"/>
      <c r="D12" s="40"/>
      <c r="E12" s="1284"/>
      <c r="F12" s="40"/>
      <c r="G12" s="1285"/>
      <c r="H12" s="1285"/>
      <c r="I12" s="1285"/>
      <c r="J12" s="206"/>
    </row>
    <row r="13" spans="1:15" x14ac:dyDescent="0.2">
      <c r="A13" s="2945">
        <v>1980</v>
      </c>
      <c r="B13" s="2946"/>
      <c r="C13" s="1864">
        <v>4100</v>
      </c>
      <c r="D13" s="1865"/>
      <c r="E13" s="1866">
        <v>4</v>
      </c>
      <c r="F13" s="1867"/>
      <c r="G13" s="46">
        <v>76.94</v>
      </c>
      <c r="H13" s="1868"/>
      <c r="I13" s="46">
        <v>45</v>
      </c>
      <c r="J13" s="1869"/>
      <c r="K13" s="43"/>
      <c r="L13" s="43"/>
      <c r="M13" s="43"/>
      <c r="N13" s="43"/>
      <c r="O13" s="43"/>
    </row>
    <row r="14" spans="1:15" ht="9" customHeight="1" x14ac:dyDescent="0.2">
      <c r="A14" s="2945"/>
      <c r="B14" s="2946"/>
      <c r="C14" s="1864"/>
      <c r="D14" s="1865"/>
      <c r="E14" s="1870"/>
      <c r="F14" s="684"/>
      <c r="G14" s="291"/>
      <c r="H14" s="1356"/>
      <c r="I14" s="291"/>
      <c r="J14" s="1871"/>
      <c r="K14" s="43"/>
      <c r="L14" s="43"/>
      <c r="M14" s="43"/>
      <c r="N14" s="43"/>
      <c r="O14" s="43"/>
    </row>
    <row r="15" spans="1:15" x14ac:dyDescent="0.2">
      <c r="A15" s="2945">
        <v>1985</v>
      </c>
      <c r="B15" s="2946"/>
      <c r="C15" s="1864">
        <v>3100</v>
      </c>
      <c r="D15" s="1865"/>
      <c r="E15" s="1870">
        <v>4</v>
      </c>
      <c r="F15" s="684"/>
      <c r="G15" s="291">
        <v>91</v>
      </c>
      <c r="H15" s="1356"/>
      <c r="I15" s="291">
        <v>45</v>
      </c>
      <c r="J15" s="1871"/>
      <c r="K15" s="43"/>
      <c r="L15" s="43"/>
      <c r="M15" s="43"/>
      <c r="N15" s="43"/>
      <c r="O15" s="43"/>
    </row>
    <row r="16" spans="1:15" ht="9" customHeight="1" x14ac:dyDescent="0.2">
      <c r="A16" s="2945"/>
      <c r="B16" s="2946"/>
      <c r="C16" s="1864"/>
      <c r="D16" s="1865"/>
      <c r="E16" s="1870"/>
      <c r="F16" s="684"/>
      <c r="G16" s="291"/>
      <c r="H16" s="1356"/>
      <c r="I16" s="291"/>
      <c r="J16" s="1871"/>
      <c r="K16" s="43"/>
      <c r="L16" s="43"/>
      <c r="M16" s="43"/>
      <c r="N16" s="43"/>
      <c r="O16" s="43"/>
    </row>
    <row r="17" spans="1:15" x14ac:dyDescent="0.2">
      <c r="A17" s="2945">
        <v>1990</v>
      </c>
      <c r="B17" s="2946"/>
      <c r="C17" s="1864">
        <v>2170</v>
      </c>
      <c r="D17" s="1865"/>
      <c r="E17" s="1870">
        <v>2</v>
      </c>
      <c r="F17" s="684"/>
      <c r="G17" s="291">
        <v>97</v>
      </c>
      <c r="H17" s="1356"/>
      <c r="I17" s="291">
        <v>50</v>
      </c>
      <c r="J17" s="1871"/>
      <c r="K17" s="43"/>
      <c r="L17" s="43"/>
      <c r="M17" s="43"/>
      <c r="N17" s="43"/>
      <c r="O17" s="43"/>
    </row>
    <row r="18" spans="1:15" ht="9" customHeight="1" x14ac:dyDescent="0.2">
      <c r="A18" s="2945"/>
      <c r="B18" s="2946"/>
      <c r="C18" s="1864"/>
      <c r="D18" s="1865"/>
      <c r="E18" s="1870"/>
      <c r="F18" s="684"/>
      <c r="G18" s="291"/>
      <c r="H18" s="1356"/>
      <c r="I18" s="291"/>
      <c r="J18" s="1871"/>
      <c r="K18" s="43"/>
      <c r="L18" s="43"/>
      <c r="M18" s="43"/>
      <c r="N18" s="43"/>
      <c r="O18" s="43"/>
    </row>
    <row r="19" spans="1:15" x14ac:dyDescent="0.2">
      <c r="A19" s="2945">
        <v>1995</v>
      </c>
      <c r="B19" s="2946"/>
      <c r="C19" s="1864">
        <v>1300</v>
      </c>
      <c r="D19" s="1865"/>
      <c r="E19" s="1870">
        <v>2</v>
      </c>
      <c r="F19" s="684"/>
      <c r="G19" s="291">
        <v>102</v>
      </c>
      <c r="H19" s="1356"/>
      <c r="I19" s="291">
        <v>55</v>
      </c>
      <c r="J19" s="1871"/>
      <c r="K19" s="43"/>
      <c r="L19" s="43"/>
      <c r="M19" s="43"/>
      <c r="N19" s="43"/>
      <c r="O19" s="43"/>
    </row>
    <row r="20" spans="1:15" x14ac:dyDescent="0.2">
      <c r="A20" s="2945">
        <v>1996</v>
      </c>
      <c r="B20" s="2946"/>
      <c r="C20" s="1864">
        <v>1130</v>
      </c>
      <c r="D20" s="1865"/>
      <c r="E20" s="1870">
        <v>2</v>
      </c>
      <c r="F20" s="684"/>
      <c r="G20" s="291">
        <v>104</v>
      </c>
      <c r="H20" s="1356"/>
      <c r="I20" s="291">
        <v>55</v>
      </c>
      <c r="J20" s="1871"/>
      <c r="K20" s="43"/>
      <c r="L20" s="43"/>
      <c r="M20" s="43"/>
      <c r="N20" s="43"/>
      <c r="O20" s="43"/>
    </row>
    <row r="21" spans="1:15" x14ac:dyDescent="0.2">
      <c r="A21" s="2945">
        <v>1997</v>
      </c>
      <c r="B21" s="2946"/>
      <c r="C21" s="1864">
        <v>1000</v>
      </c>
      <c r="D21" s="1865"/>
      <c r="E21" s="1870">
        <v>1</v>
      </c>
      <c r="F21" s="684"/>
      <c r="G21" s="291">
        <v>102</v>
      </c>
      <c r="H21" s="1356"/>
      <c r="I21" s="291">
        <v>55</v>
      </c>
      <c r="J21" s="1871"/>
    </row>
    <row r="22" spans="1:15" x14ac:dyDescent="0.2">
      <c r="A22" s="2945">
        <v>1998</v>
      </c>
      <c r="B22" s="2946"/>
      <c r="C22" s="1864">
        <v>855</v>
      </c>
      <c r="D22" s="1865"/>
      <c r="E22" s="1870">
        <v>1</v>
      </c>
      <c r="F22" s="684"/>
      <c r="G22" s="291">
        <v>104</v>
      </c>
      <c r="H22" s="1356"/>
      <c r="I22" s="291">
        <v>55</v>
      </c>
      <c r="J22" s="1871"/>
    </row>
    <row r="23" spans="1:15" x14ac:dyDescent="0.2">
      <c r="A23" s="2945">
        <v>1999</v>
      </c>
      <c r="B23" s="2946"/>
      <c r="C23" s="1864">
        <v>738</v>
      </c>
      <c r="D23" s="1865"/>
      <c r="E23" s="1870">
        <v>1</v>
      </c>
      <c r="F23" s="684"/>
      <c r="G23" s="291">
        <v>106</v>
      </c>
      <c r="H23" s="1356"/>
      <c r="I23" s="291">
        <v>62</v>
      </c>
      <c r="J23" s="1871"/>
    </row>
    <row r="24" spans="1:15" x14ac:dyDescent="0.2">
      <c r="A24" s="2945">
        <v>2000</v>
      </c>
      <c r="B24" s="2946"/>
      <c r="C24" s="1864">
        <v>626</v>
      </c>
      <c r="D24" s="1865"/>
      <c r="E24" s="1870">
        <v>1</v>
      </c>
      <c r="F24" s="684"/>
      <c r="G24" s="291">
        <v>109</v>
      </c>
      <c r="H24" s="1356"/>
      <c r="I24" s="291">
        <v>62</v>
      </c>
      <c r="J24" s="1871"/>
    </row>
    <row r="25" spans="1:15" x14ac:dyDescent="0.2">
      <c r="A25" s="2945">
        <v>2001</v>
      </c>
      <c r="B25" s="2946"/>
      <c r="C25" s="1864">
        <v>510</v>
      </c>
      <c r="D25" s="1865"/>
      <c r="E25" s="1870">
        <v>1</v>
      </c>
      <c r="F25" s="684"/>
      <c r="G25" s="291">
        <v>112</v>
      </c>
      <c r="H25" s="1356"/>
      <c r="I25" s="291">
        <v>77</v>
      </c>
      <c r="J25" s="1871"/>
      <c r="K25" s="1872"/>
    </row>
    <row r="26" spans="1:15" x14ac:dyDescent="0.2">
      <c r="A26" s="2945">
        <v>2002</v>
      </c>
      <c r="B26" s="2946"/>
      <c r="C26" s="1864">
        <v>463</v>
      </c>
      <c r="D26" s="1865"/>
      <c r="E26" s="1870">
        <v>1</v>
      </c>
      <c r="F26" s="684"/>
      <c r="G26" s="291">
        <v>114</v>
      </c>
      <c r="H26" s="1356"/>
      <c r="I26" s="291">
        <v>82</v>
      </c>
      <c r="J26" s="1871"/>
    </row>
    <row r="27" spans="1:15" x14ac:dyDescent="0.2">
      <c r="A27" s="2945">
        <v>2003</v>
      </c>
      <c r="B27" s="2946"/>
      <c r="C27" s="1864">
        <v>389</v>
      </c>
      <c r="D27" s="1865"/>
      <c r="E27" s="1870">
        <v>1</v>
      </c>
      <c r="F27" s="684"/>
      <c r="G27" s="291">
        <v>117</v>
      </c>
      <c r="H27" s="1356"/>
      <c r="I27" s="291">
        <v>90</v>
      </c>
      <c r="J27" s="1871"/>
    </row>
    <row r="28" spans="1:15" x14ac:dyDescent="0.2">
      <c r="A28" s="2945">
        <v>2004</v>
      </c>
      <c r="B28" s="2946"/>
      <c r="C28" s="1864">
        <v>324</v>
      </c>
      <c r="D28" s="1865"/>
      <c r="E28" s="1870">
        <v>0.70177900000000004</v>
      </c>
      <c r="F28" s="684"/>
      <c r="G28" s="291">
        <v>135</v>
      </c>
      <c r="H28" s="1356"/>
      <c r="I28" s="291">
        <v>114.5</v>
      </c>
      <c r="J28" s="1871"/>
    </row>
    <row r="29" spans="1:15" x14ac:dyDescent="0.2">
      <c r="A29" s="2945">
        <v>2005</v>
      </c>
      <c r="B29" s="2946"/>
      <c r="C29" s="1864">
        <v>279</v>
      </c>
      <c r="D29" s="1865"/>
      <c r="E29" s="1870">
        <v>1</v>
      </c>
      <c r="F29" s="684"/>
      <c r="G29" s="291">
        <v>120</v>
      </c>
      <c r="H29" s="1356"/>
      <c r="I29" s="291">
        <v>102</v>
      </c>
      <c r="J29" s="1871"/>
    </row>
    <row r="30" spans="1:15" x14ac:dyDescent="0.2">
      <c r="A30" s="2945">
        <v>2006</v>
      </c>
      <c r="B30" s="2946"/>
      <c r="C30" s="1864">
        <v>238</v>
      </c>
      <c r="D30" s="1865"/>
      <c r="E30" s="1870" t="s">
        <v>524</v>
      </c>
      <c r="F30" s="684"/>
      <c r="G30" s="291">
        <v>120</v>
      </c>
      <c r="H30" s="1873"/>
      <c r="I30" s="291">
        <v>105</v>
      </c>
      <c r="J30" s="1871"/>
    </row>
    <row r="31" spans="1:15" x14ac:dyDescent="0.2">
      <c r="A31" s="2945">
        <v>2007</v>
      </c>
      <c r="B31" s="2947"/>
      <c r="C31" s="1864">
        <v>203</v>
      </c>
      <c r="D31" s="1874"/>
      <c r="E31" s="1870" t="s">
        <v>524</v>
      </c>
      <c r="F31" s="563"/>
      <c r="G31" s="1875">
        <v>126</v>
      </c>
      <c r="H31" s="1875"/>
      <c r="I31" s="1875">
        <v>114</v>
      </c>
      <c r="J31" s="1876"/>
    </row>
    <row r="32" spans="1:15" x14ac:dyDescent="0.2">
      <c r="A32" s="2945">
        <v>2008</v>
      </c>
      <c r="B32" s="2947"/>
      <c r="C32" s="1864">
        <v>166</v>
      </c>
      <c r="D32" s="1874"/>
      <c r="E32" s="1870" t="s">
        <v>524</v>
      </c>
      <c r="F32" s="563"/>
      <c r="G32" s="1875">
        <v>127</v>
      </c>
      <c r="H32" s="1875"/>
      <c r="I32" s="1875">
        <v>114</v>
      </c>
      <c r="J32" s="1876"/>
    </row>
    <row r="33" spans="1:15" x14ac:dyDescent="0.2">
      <c r="A33" s="2945">
        <v>2009</v>
      </c>
      <c r="B33" s="2947"/>
      <c r="C33" s="1864">
        <v>134</v>
      </c>
      <c r="D33" s="1874"/>
      <c r="E33" s="1870" t="s">
        <v>524</v>
      </c>
      <c r="F33" s="563"/>
      <c r="G33" s="1875">
        <v>127</v>
      </c>
      <c r="H33" s="1875"/>
      <c r="I33" s="1875">
        <v>114</v>
      </c>
      <c r="J33" s="1876"/>
    </row>
    <row r="34" spans="1:15" x14ac:dyDescent="0.2">
      <c r="A34" s="2945">
        <v>2010</v>
      </c>
      <c r="B34" s="2947"/>
      <c r="C34" s="1864">
        <v>110</v>
      </c>
      <c r="D34" s="1874"/>
      <c r="E34" s="1870" t="s">
        <v>524</v>
      </c>
      <c r="F34" s="563"/>
      <c r="G34" s="1875">
        <v>136</v>
      </c>
      <c r="H34" s="1875"/>
      <c r="I34" s="1875">
        <v>150</v>
      </c>
      <c r="J34" s="1876"/>
    </row>
    <row r="35" spans="1:15" x14ac:dyDescent="0.2">
      <c r="A35" s="2945">
        <v>2011</v>
      </c>
      <c r="B35" s="2947"/>
      <c r="C35" s="2481">
        <v>97</v>
      </c>
      <c r="D35" s="2482"/>
      <c r="E35" s="2483" t="s">
        <v>524</v>
      </c>
      <c r="F35" s="2484"/>
      <c r="G35" s="1875">
        <v>137</v>
      </c>
      <c r="H35" s="1875"/>
      <c r="I35" s="1875">
        <v>150</v>
      </c>
      <c r="J35" s="1876"/>
    </row>
    <row r="36" spans="1:15" ht="13.5" thickBot="1" x14ac:dyDescent="0.25">
      <c r="A36" s="2948">
        <v>2012</v>
      </c>
      <c r="B36" s="2949"/>
      <c r="C36" s="2379">
        <v>74</v>
      </c>
      <c r="D36" s="2380"/>
      <c r="E36" s="2381" t="s">
        <v>524</v>
      </c>
      <c r="F36" s="2382"/>
      <c r="G36" s="300">
        <v>139</v>
      </c>
      <c r="H36" s="300"/>
      <c r="I36" s="300">
        <v>150</v>
      </c>
      <c r="J36" s="1877"/>
    </row>
    <row r="37" spans="1:15" ht="15.75" customHeight="1" x14ac:dyDescent="0.2">
      <c r="A37" s="157"/>
      <c r="B37" s="157"/>
      <c r="C37" s="64"/>
      <c r="D37" s="64"/>
      <c r="E37" s="64"/>
      <c r="F37" s="64"/>
      <c r="G37" s="64"/>
      <c r="H37" s="64"/>
      <c r="I37" s="64"/>
      <c r="J37" s="64"/>
    </row>
    <row r="38" spans="1:15" x14ac:dyDescent="0.2">
      <c r="A38" s="63" t="s">
        <v>678</v>
      </c>
      <c r="B38" s="63"/>
      <c r="C38" s="64"/>
      <c r="D38" s="64"/>
      <c r="E38" s="64"/>
      <c r="F38" s="64"/>
      <c r="G38" s="64"/>
      <c r="H38" s="64"/>
      <c r="I38" s="64"/>
      <c r="J38" s="64"/>
      <c r="K38" s="65"/>
      <c r="L38" s="65"/>
      <c r="M38" s="65"/>
      <c r="N38" s="65"/>
      <c r="O38" s="1804"/>
    </row>
    <row r="39" spans="1:15" ht="12.75" customHeight="1" x14ac:dyDescent="0.2">
      <c r="A39" s="63" t="s">
        <v>804</v>
      </c>
      <c r="B39" s="63"/>
      <c r="C39" s="64"/>
      <c r="D39" s="64"/>
      <c r="E39" s="64"/>
      <c r="F39" s="64"/>
      <c r="G39" s="64"/>
      <c r="H39" s="64"/>
      <c r="I39" s="64"/>
      <c r="J39" s="64"/>
    </row>
    <row r="40" spans="1:15" ht="12.75" customHeight="1" x14ac:dyDescent="0.2">
      <c r="A40" s="63" t="s">
        <v>822</v>
      </c>
      <c r="B40" s="63"/>
      <c r="C40" s="64"/>
      <c r="D40" s="64"/>
      <c r="E40" s="64"/>
      <c r="F40" s="64"/>
      <c r="G40" s="64"/>
      <c r="H40" s="64"/>
      <c r="I40" s="64"/>
      <c r="J40" s="64"/>
    </row>
    <row r="41" spans="1:15" ht="12.75" customHeight="1" x14ac:dyDescent="0.2">
      <c r="A41" s="63" t="s">
        <v>823</v>
      </c>
      <c r="B41" s="63"/>
      <c r="C41" s="64"/>
      <c r="D41" s="64"/>
      <c r="E41" s="64"/>
      <c r="F41" s="64"/>
      <c r="G41" s="64"/>
      <c r="H41" s="64"/>
      <c r="I41" s="64"/>
      <c r="J41" s="64"/>
    </row>
    <row r="42" spans="1:15" x14ac:dyDescent="0.2">
      <c r="A42" s="63" t="s">
        <v>824</v>
      </c>
    </row>
    <row r="43" spans="1:15" x14ac:dyDescent="0.2">
      <c r="A43" s="113" t="s">
        <v>643</v>
      </c>
    </row>
  </sheetData>
  <mergeCells count="28">
    <mergeCell ref="A24:B24"/>
    <mergeCell ref="A25:B25"/>
    <mergeCell ref="A26:B26"/>
    <mergeCell ref="A33:B33"/>
    <mergeCell ref="A36:B36"/>
    <mergeCell ref="A27:B27"/>
    <mergeCell ref="A28:B28"/>
    <mergeCell ref="A29:B29"/>
    <mergeCell ref="A30:B30"/>
    <mergeCell ref="A31:B31"/>
    <mergeCell ref="A32:B32"/>
    <mergeCell ref="A34:B34"/>
    <mergeCell ref="A35:B35"/>
    <mergeCell ref="A19:B19"/>
    <mergeCell ref="A20:B20"/>
    <mergeCell ref="A21:B21"/>
    <mergeCell ref="A22:B22"/>
    <mergeCell ref="A23:B23"/>
    <mergeCell ref="A14:B14"/>
    <mergeCell ref="A15:B15"/>
    <mergeCell ref="A16:B16"/>
    <mergeCell ref="A17:B17"/>
    <mergeCell ref="A18:B18"/>
    <mergeCell ref="E6:J6"/>
    <mergeCell ref="C9:D9"/>
    <mergeCell ref="E9:F9"/>
    <mergeCell ref="E10:F10"/>
    <mergeCell ref="A13:B13"/>
  </mergeCells>
  <pageMargins left="0.7" right="0.7" top="0.75" bottom="0.75" header="0.3" footer="0.3"/>
  <pageSetup scale="78"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75"/>
  <sheetViews>
    <sheetView zoomScaleNormal="100" workbookViewId="0"/>
  </sheetViews>
  <sheetFormatPr defaultRowHeight="12.75" x14ac:dyDescent="0.2"/>
  <cols>
    <col min="1" max="1" width="10.140625" customWidth="1"/>
    <col min="2" max="2" width="2.7109375" customWidth="1"/>
    <col min="3" max="3" width="8.5703125" customWidth="1"/>
    <col min="4" max="4" width="4.42578125" customWidth="1"/>
    <col min="5" max="5" width="2.7109375" customWidth="1"/>
    <col min="6" max="6" width="10.7109375" customWidth="1"/>
    <col min="7" max="7" width="5.7109375" customWidth="1"/>
    <col min="8" max="9" width="4.7109375" customWidth="1"/>
    <col min="10" max="10" width="2.7109375" customWidth="1"/>
    <col min="11" max="11" width="10.85546875" customWidth="1"/>
    <col min="12" max="12" width="5.7109375" customWidth="1"/>
    <col min="13" max="13" width="7" customWidth="1"/>
    <col min="14" max="14" width="3.5703125" customWidth="1"/>
    <col min="15" max="15" width="2.7109375" customWidth="1"/>
    <col min="16" max="16" width="10.7109375" customWidth="1"/>
    <col min="17" max="17" width="5.7109375" customWidth="1"/>
    <col min="18" max="18" width="12.7109375" customWidth="1"/>
    <col min="19" max="19" width="5.7109375" customWidth="1"/>
  </cols>
  <sheetData>
    <row r="1" spans="1:19" x14ac:dyDescent="0.2">
      <c r="A1" s="1601"/>
      <c r="B1" s="1602"/>
      <c r="C1" s="1602"/>
      <c r="D1" s="1602"/>
      <c r="E1" s="1602"/>
      <c r="F1" s="1602"/>
      <c r="G1" s="1602"/>
      <c r="H1" s="1602"/>
      <c r="I1" s="1602"/>
      <c r="J1" s="1602"/>
      <c r="K1" s="1602"/>
      <c r="L1" s="1602"/>
      <c r="M1" s="1602"/>
      <c r="N1" s="1602"/>
      <c r="O1" s="1602"/>
      <c r="P1" s="1602"/>
      <c r="Q1" s="1602"/>
      <c r="R1" s="1602"/>
      <c r="S1" s="1603"/>
    </row>
    <row r="2" spans="1:19" ht="23.25" x14ac:dyDescent="0.35">
      <c r="A2" s="2803" t="s">
        <v>679</v>
      </c>
      <c r="B2" s="2680"/>
      <c r="C2" s="2680"/>
      <c r="D2" s="2680"/>
      <c r="E2" s="2680"/>
      <c r="F2" s="2680"/>
      <c r="G2" s="2680"/>
      <c r="H2" s="2680"/>
      <c r="I2" s="2680"/>
      <c r="J2" s="2680"/>
      <c r="K2" s="2680"/>
      <c r="L2" s="2680"/>
      <c r="M2" s="2680"/>
      <c r="N2" s="2680"/>
      <c r="O2" s="2680"/>
      <c r="P2" s="2680"/>
      <c r="Q2" s="2680"/>
      <c r="R2" s="2680"/>
      <c r="S2" s="2804"/>
    </row>
    <row r="3" spans="1:19" ht="20.25" x14ac:dyDescent="0.2">
      <c r="A3" s="2724" t="s">
        <v>959</v>
      </c>
      <c r="B3" s="2682"/>
      <c r="C3" s="2682"/>
      <c r="D3" s="2682"/>
      <c r="E3" s="2682"/>
      <c r="F3" s="2682"/>
      <c r="G3" s="2682"/>
      <c r="H3" s="2682"/>
      <c r="I3" s="2682"/>
      <c r="J3" s="2682"/>
      <c r="K3" s="2682"/>
      <c r="L3" s="2682"/>
      <c r="M3" s="2682"/>
      <c r="N3" s="2682"/>
      <c r="O3" s="2682"/>
      <c r="P3" s="2682"/>
      <c r="Q3" s="2682"/>
      <c r="R3" s="2682"/>
      <c r="S3" s="2725"/>
    </row>
    <row r="4" spans="1:19" ht="20.25" x14ac:dyDescent="0.2">
      <c r="A4" s="2724" t="s">
        <v>662</v>
      </c>
      <c r="B4" s="2682"/>
      <c r="C4" s="2682"/>
      <c r="D4" s="2682"/>
      <c r="E4" s="2682"/>
      <c r="F4" s="2682"/>
      <c r="G4" s="2682"/>
      <c r="H4" s="2682"/>
      <c r="I4" s="2682"/>
      <c r="J4" s="2682"/>
      <c r="K4" s="2682"/>
      <c r="L4" s="2682"/>
      <c r="M4" s="2682"/>
      <c r="N4" s="2682"/>
      <c r="O4" s="2682"/>
      <c r="P4" s="2682"/>
      <c r="Q4" s="2682"/>
      <c r="R4" s="2682"/>
      <c r="S4" s="2725"/>
    </row>
    <row r="5" spans="1:19" ht="16.350000000000001" customHeight="1" x14ac:dyDescent="0.2">
      <c r="A5" s="728"/>
      <c r="B5" s="835"/>
      <c r="C5" s="835"/>
      <c r="D5" s="835"/>
      <c r="E5" s="835"/>
      <c r="F5" s="835"/>
      <c r="G5" s="835"/>
      <c r="H5" s="835"/>
      <c r="I5" s="835"/>
      <c r="J5" s="835"/>
      <c r="K5" s="835"/>
      <c r="L5" s="835"/>
      <c r="M5" s="835"/>
      <c r="N5" s="835"/>
      <c r="O5" s="835"/>
      <c r="P5" s="835"/>
      <c r="Q5" s="835"/>
      <c r="R5" s="835"/>
      <c r="S5" s="1031"/>
    </row>
    <row r="6" spans="1:19" ht="9" customHeight="1" x14ac:dyDescent="0.2">
      <c r="A6" s="1032"/>
      <c r="B6" s="1034"/>
      <c r="C6" s="2954"/>
      <c r="D6" s="2955"/>
      <c r="E6" s="2955"/>
      <c r="F6" s="2955"/>
      <c r="G6" s="2955"/>
      <c r="H6" s="2956"/>
      <c r="I6" s="2955"/>
      <c r="J6" s="2955"/>
      <c r="K6" s="2955"/>
      <c r="L6" s="2955"/>
      <c r="M6" s="2956"/>
      <c r="N6" s="2955"/>
      <c r="O6" s="2955"/>
      <c r="P6" s="2955"/>
      <c r="Q6" s="2955"/>
      <c r="R6" s="2956"/>
      <c r="S6" s="2957"/>
    </row>
    <row r="7" spans="1:19" x14ac:dyDescent="0.2">
      <c r="A7" s="1035"/>
      <c r="B7" s="1036"/>
      <c r="C7" s="2950" t="s">
        <v>680</v>
      </c>
      <c r="D7" s="2951"/>
      <c r="E7" s="2951"/>
      <c r="F7" s="2951" t="s">
        <v>89</v>
      </c>
      <c r="G7" s="2952"/>
      <c r="H7" s="2953" t="s">
        <v>681</v>
      </c>
      <c r="I7" s="2951"/>
      <c r="J7" s="2951"/>
      <c r="K7" s="2951"/>
      <c r="L7" s="2952"/>
      <c r="M7" s="2953" t="s">
        <v>682</v>
      </c>
      <c r="N7" s="2951"/>
      <c r="O7" s="2951"/>
      <c r="P7" s="1878"/>
      <c r="Q7" s="1878"/>
      <c r="R7" s="1879"/>
      <c r="S7" s="1880"/>
    </row>
    <row r="8" spans="1:19" x14ac:dyDescent="0.2">
      <c r="A8" s="1035"/>
      <c r="B8" s="1036"/>
      <c r="C8" s="2958" t="s">
        <v>683</v>
      </c>
      <c r="D8" s="2959"/>
      <c r="E8" s="2959"/>
      <c r="F8" s="2959" t="s">
        <v>684</v>
      </c>
      <c r="G8" s="2959"/>
      <c r="H8" s="2960" t="s">
        <v>685</v>
      </c>
      <c r="I8" s="2959"/>
      <c r="J8" s="2959"/>
      <c r="K8" s="2959" t="s">
        <v>684</v>
      </c>
      <c r="L8" s="2959"/>
      <c r="M8" s="2960" t="s">
        <v>686</v>
      </c>
      <c r="N8" s="2959"/>
      <c r="O8" s="2959"/>
      <c r="P8" s="2959" t="s">
        <v>684</v>
      </c>
      <c r="Q8" s="2959"/>
      <c r="R8" s="2960" t="s">
        <v>687</v>
      </c>
      <c r="S8" s="2964"/>
    </row>
    <row r="9" spans="1:19" x14ac:dyDescent="0.2">
      <c r="A9" s="1035" t="s">
        <v>86</v>
      </c>
      <c r="B9" s="1036"/>
      <c r="C9" s="2958" t="s">
        <v>688</v>
      </c>
      <c r="D9" s="2959"/>
      <c r="E9" s="2959"/>
      <c r="F9" s="2959" t="s">
        <v>689</v>
      </c>
      <c r="G9" s="2959"/>
      <c r="H9" s="2960" t="s">
        <v>690</v>
      </c>
      <c r="I9" s="2959"/>
      <c r="J9" s="2959"/>
      <c r="K9" s="2959" t="s">
        <v>690</v>
      </c>
      <c r="L9" s="2959"/>
      <c r="M9" s="2960" t="s">
        <v>691</v>
      </c>
      <c r="N9" s="2959"/>
      <c r="O9" s="2959"/>
      <c r="P9" s="2959" t="s">
        <v>692</v>
      </c>
      <c r="Q9" s="2959"/>
      <c r="R9" s="2960" t="s">
        <v>693</v>
      </c>
      <c r="S9" s="2964"/>
    </row>
    <row r="10" spans="1:19" x14ac:dyDescent="0.2">
      <c r="A10" s="1882" t="s">
        <v>97</v>
      </c>
      <c r="B10" s="1883"/>
      <c r="C10" s="2970" t="s">
        <v>694</v>
      </c>
      <c r="D10" s="2971"/>
      <c r="E10" s="1884" t="s">
        <v>695</v>
      </c>
      <c r="F10" s="2959" t="s">
        <v>696</v>
      </c>
      <c r="G10" s="2959"/>
      <c r="H10" s="2961" t="s">
        <v>272</v>
      </c>
      <c r="I10" s="2962"/>
      <c r="J10" s="1884" t="s">
        <v>697</v>
      </c>
      <c r="K10" s="2959" t="s">
        <v>272</v>
      </c>
      <c r="L10" s="2963"/>
      <c r="M10" s="2961" t="s">
        <v>99</v>
      </c>
      <c r="N10" s="2962"/>
      <c r="O10" s="1884" t="s">
        <v>695</v>
      </c>
      <c r="P10" s="2959" t="s">
        <v>99</v>
      </c>
      <c r="Q10" s="2963"/>
      <c r="R10" s="2960" t="s">
        <v>696</v>
      </c>
      <c r="S10" s="2964"/>
    </row>
    <row r="11" spans="1:19" ht="12" customHeight="1" x14ac:dyDescent="0.2">
      <c r="A11" s="1041"/>
      <c r="B11" s="1885"/>
      <c r="C11" s="2965"/>
      <c r="D11" s="2966"/>
      <c r="E11" s="2966"/>
      <c r="F11" s="2814" t="s">
        <v>273</v>
      </c>
      <c r="G11" s="2814"/>
      <c r="H11" s="2967"/>
      <c r="I11" s="2966"/>
      <c r="J11" s="2966"/>
      <c r="K11" s="2814" t="s">
        <v>273</v>
      </c>
      <c r="L11" s="2814"/>
      <c r="M11" s="2967"/>
      <c r="N11" s="2966"/>
      <c r="O11" s="2966"/>
      <c r="P11" s="2814" t="s">
        <v>273</v>
      </c>
      <c r="Q11" s="2814"/>
      <c r="R11" s="2968" t="s">
        <v>273</v>
      </c>
      <c r="S11" s="2969"/>
    </row>
    <row r="12" spans="1:19" ht="9" customHeight="1" x14ac:dyDescent="0.2">
      <c r="A12" s="2945" t="s">
        <v>86</v>
      </c>
      <c r="B12" s="2946"/>
      <c r="C12" s="2972"/>
      <c r="D12" s="2973"/>
      <c r="E12" s="1010"/>
      <c r="F12" s="1011"/>
      <c r="G12" s="1010"/>
      <c r="H12" s="1887"/>
      <c r="I12" s="1010"/>
      <c r="J12" s="1010"/>
      <c r="K12" s="1011"/>
      <c r="L12" s="1010"/>
      <c r="M12" s="1887"/>
      <c r="N12" s="1010"/>
      <c r="O12" s="1010"/>
      <c r="P12" s="1011"/>
      <c r="Q12" s="1010"/>
      <c r="R12" s="1196"/>
      <c r="S12" s="1888"/>
    </row>
    <row r="13" spans="1:19" x14ac:dyDescent="0.2">
      <c r="A13" s="2945">
        <v>1981</v>
      </c>
      <c r="B13" s="2946"/>
      <c r="C13" s="1889">
        <v>1</v>
      </c>
      <c r="D13" s="1890"/>
      <c r="E13" s="1010"/>
      <c r="F13" s="1891">
        <v>311.31</v>
      </c>
      <c r="G13" s="1015"/>
      <c r="H13" s="1887"/>
      <c r="I13" s="1892" t="s">
        <v>130</v>
      </c>
      <c r="J13" s="1010"/>
      <c r="K13" s="1892" t="s">
        <v>130</v>
      </c>
      <c r="L13" s="2291"/>
      <c r="M13" s="1893">
        <v>1</v>
      </c>
      <c r="N13" s="1893" t="s">
        <v>86</v>
      </c>
      <c r="O13" s="1010"/>
      <c r="P13" s="1891">
        <v>311.31</v>
      </c>
      <c r="Q13" s="1015"/>
      <c r="R13" s="1894" t="s">
        <v>130</v>
      </c>
      <c r="S13" s="1049"/>
    </row>
    <row r="14" spans="1:19" ht="9" customHeight="1" x14ac:dyDescent="0.2">
      <c r="A14" s="2945"/>
      <c r="B14" s="2946"/>
      <c r="C14" s="1889"/>
      <c r="D14" s="1890"/>
      <c r="E14" s="1010"/>
      <c r="F14" s="1895"/>
      <c r="G14" s="1015"/>
      <c r="H14" s="1887"/>
      <c r="I14" s="1892"/>
      <c r="J14" s="1010"/>
      <c r="K14" s="1892"/>
      <c r="L14" s="2291"/>
      <c r="M14" s="1893"/>
      <c r="N14" s="1893"/>
      <c r="O14" s="1010"/>
      <c r="P14" s="1895"/>
      <c r="Q14" s="1015"/>
      <c r="R14" s="1894"/>
      <c r="S14" s="1049"/>
    </row>
    <row r="15" spans="1:19" x14ac:dyDescent="0.2">
      <c r="A15" s="2945">
        <v>1985</v>
      </c>
      <c r="B15" s="2946"/>
      <c r="C15" s="1889">
        <v>3</v>
      </c>
      <c r="D15" s="1890"/>
      <c r="E15" s="1010"/>
      <c r="F15" s="1895">
        <v>1300</v>
      </c>
      <c r="G15" s="1015"/>
      <c r="H15" s="1887"/>
      <c r="I15" s="1892" t="s">
        <v>130</v>
      </c>
      <c r="J15" s="1010"/>
      <c r="K15" s="1892" t="s">
        <v>130</v>
      </c>
      <c r="L15" s="2291"/>
      <c r="M15" s="1893">
        <v>3</v>
      </c>
      <c r="N15" s="1893" t="s">
        <v>86</v>
      </c>
      <c r="O15" s="1010"/>
      <c r="P15" s="1895">
        <v>1300</v>
      </c>
      <c r="Q15" s="1015"/>
      <c r="R15" s="1894" t="s">
        <v>130</v>
      </c>
      <c r="S15" s="1049"/>
    </row>
    <row r="16" spans="1:19" ht="9" customHeight="1" x14ac:dyDescent="0.2">
      <c r="A16" s="2945"/>
      <c r="B16" s="2946"/>
      <c r="C16" s="1889"/>
      <c r="D16" s="1890"/>
      <c r="E16" s="1010"/>
      <c r="F16" s="1895"/>
      <c r="G16" s="1015"/>
      <c r="H16" s="1887"/>
      <c r="I16" s="1892"/>
      <c r="J16" s="1010"/>
      <c r="K16" s="1892"/>
      <c r="L16" s="2291"/>
      <c r="M16" s="1893"/>
      <c r="N16" s="1893"/>
      <c r="O16" s="1010"/>
      <c r="P16" s="1895"/>
      <c r="Q16" s="1015"/>
      <c r="R16" s="1894"/>
      <c r="S16" s="1049"/>
    </row>
    <row r="17" spans="1:19" x14ac:dyDescent="0.2">
      <c r="A17" s="2945">
        <v>1990</v>
      </c>
      <c r="B17" s="2946"/>
      <c r="C17" s="1889">
        <v>3</v>
      </c>
      <c r="D17" s="1890"/>
      <c r="E17" s="1010"/>
      <c r="F17" s="1895">
        <v>1000</v>
      </c>
      <c r="G17" s="1015"/>
      <c r="H17" s="1887"/>
      <c r="I17" s="1892" t="s">
        <v>130</v>
      </c>
      <c r="J17" s="1010"/>
      <c r="K17" s="1892" t="s">
        <v>130</v>
      </c>
      <c r="L17" s="2291"/>
      <c r="M17" s="1893">
        <v>3</v>
      </c>
      <c r="N17" s="1893" t="s">
        <v>86</v>
      </c>
      <c r="O17" s="1010"/>
      <c r="P17" s="1895">
        <v>1000</v>
      </c>
      <c r="Q17" s="1015"/>
      <c r="R17" s="1894" t="s">
        <v>130</v>
      </c>
      <c r="S17" s="1049"/>
    </row>
    <row r="18" spans="1:19" ht="9" customHeight="1" x14ac:dyDescent="0.2">
      <c r="A18" s="1817"/>
      <c r="B18" s="684"/>
      <c r="C18" s="1889"/>
      <c r="D18" s="1890"/>
      <c r="E18" s="1010"/>
      <c r="F18" s="1895"/>
      <c r="G18" s="1015"/>
      <c r="H18" s="1887"/>
      <c r="I18" s="1892"/>
      <c r="J18" s="1010"/>
      <c r="K18" s="1892"/>
      <c r="L18" s="2291"/>
      <c r="M18" s="1893"/>
      <c r="N18" s="1893"/>
      <c r="O18" s="1010"/>
      <c r="P18" s="1895"/>
      <c r="Q18" s="1015"/>
      <c r="R18" s="1894"/>
      <c r="S18" s="1049"/>
    </row>
    <row r="19" spans="1:19" x14ac:dyDescent="0.2">
      <c r="A19" s="2945">
        <v>1995</v>
      </c>
      <c r="B19" s="2946"/>
      <c r="C19" s="1889">
        <v>9</v>
      </c>
      <c r="D19" s="1890"/>
      <c r="E19" s="1010"/>
      <c r="F19" s="1895">
        <v>4346.4230100000004</v>
      </c>
      <c r="G19" s="1015"/>
      <c r="H19" s="1887"/>
      <c r="I19" s="1892" t="s">
        <v>130</v>
      </c>
      <c r="J19" s="1010"/>
      <c r="K19" s="1892" t="s">
        <v>130</v>
      </c>
      <c r="L19" s="2291"/>
      <c r="M19" s="1893">
        <v>9</v>
      </c>
      <c r="N19" s="1893" t="s">
        <v>86</v>
      </c>
      <c r="O19" s="1010"/>
      <c r="P19" s="1895">
        <v>4346.4230100000004</v>
      </c>
      <c r="Q19" s="1015"/>
      <c r="R19" s="1894" t="s">
        <v>130</v>
      </c>
      <c r="S19" s="1049"/>
    </row>
    <row r="20" spans="1:19" x14ac:dyDescent="0.2">
      <c r="A20" s="2945">
        <v>1996</v>
      </c>
      <c r="B20" s="2946"/>
      <c r="C20" s="1889">
        <v>12</v>
      </c>
      <c r="D20" s="1890"/>
      <c r="E20" s="1010"/>
      <c r="F20" s="1895">
        <v>4021.7590700000001</v>
      </c>
      <c r="G20" s="1015"/>
      <c r="H20" s="1887"/>
      <c r="I20" s="1892" t="s">
        <v>130</v>
      </c>
      <c r="J20" s="1010"/>
      <c r="K20" s="1892" t="s">
        <v>130</v>
      </c>
      <c r="L20" s="2291"/>
      <c r="M20" s="1893">
        <v>12</v>
      </c>
      <c r="N20" s="1893" t="s">
        <v>86</v>
      </c>
      <c r="O20" s="1010"/>
      <c r="P20" s="1895">
        <v>4021.7590700000001</v>
      </c>
      <c r="Q20" s="1015"/>
      <c r="R20" s="1894" t="s">
        <v>130</v>
      </c>
      <c r="S20" s="1049"/>
    </row>
    <row r="21" spans="1:19" x14ac:dyDescent="0.2">
      <c r="A21" s="2945">
        <v>1997</v>
      </c>
      <c r="B21" s="2946"/>
      <c r="C21" s="1889">
        <v>14</v>
      </c>
      <c r="D21" s="1890"/>
      <c r="E21" s="1010"/>
      <c r="F21" s="1895">
        <v>4494.0807299999997</v>
      </c>
      <c r="G21" s="1015"/>
      <c r="H21" s="1887"/>
      <c r="I21" s="1892" t="s">
        <v>130</v>
      </c>
      <c r="J21" s="1010"/>
      <c r="K21" s="1892" t="s">
        <v>130</v>
      </c>
      <c r="L21" s="2291"/>
      <c r="M21" s="1893">
        <v>14</v>
      </c>
      <c r="N21" s="1893" t="s">
        <v>86</v>
      </c>
      <c r="O21" s="1010"/>
      <c r="P21" s="1895">
        <v>4494.0807299999997</v>
      </c>
      <c r="Q21" s="1015"/>
      <c r="R21" s="1894" t="s">
        <v>130</v>
      </c>
      <c r="S21" s="1049"/>
    </row>
    <row r="22" spans="1:19" x14ac:dyDescent="0.2">
      <c r="A22" s="2945">
        <v>1998</v>
      </c>
      <c r="B22" s="2946"/>
      <c r="C22" s="1889">
        <v>18</v>
      </c>
      <c r="D22" s="1890"/>
      <c r="E22" s="1010"/>
      <c r="F22" s="1895">
        <v>5437.6009400000003</v>
      </c>
      <c r="G22" s="1015"/>
      <c r="H22" s="1887"/>
      <c r="I22" s="1892" t="s">
        <v>130</v>
      </c>
      <c r="J22" s="1010"/>
      <c r="K22" s="1892" t="s">
        <v>130</v>
      </c>
      <c r="L22" s="2291"/>
      <c r="M22" s="1893">
        <v>18</v>
      </c>
      <c r="N22" s="1893" t="s">
        <v>86</v>
      </c>
      <c r="O22" s="1010"/>
      <c r="P22" s="1895">
        <v>5437.6009400000003</v>
      </c>
      <c r="Q22" s="1015"/>
      <c r="R22" s="1894">
        <v>3175.5</v>
      </c>
      <c r="S22" s="1049"/>
    </row>
    <row r="23" spans="1:19" x14ac:dyDescent="0.2">
      <c r="A23" s="2945">
        <v>1999</v>
      </c>
      <c r="B23" s="2946"/>
      <c r="C23" s="1889">
        <v>21</v>
      </c>
      <c r="D23" s="1890"/>
      <c r="E23" s="1010"/>
      <c r="F23" s="1895">
        <v>19219.670979999999</v>
      </c>
      <c r="G23" s="1015"/>
      <c r="H23" s="1887"/>
      <c r="I23" s="1896">
        <v>1</v>
      </c>
      <c r="J23" s="1010"/>
      <c r="K23" s="1891">
        <v>14150</v>
      </c>
      <c r="L23" s="2291"/>
      <c r="M23" s="1893">
        <v>20</v>
      </c>
      <c r="N23" s="1893" t="s">
        <v>86</v>
      </c>
      <c r="O23" s="1010"/>
      <c r="P23" s="1895">
        <v>5069.670979999999</v>
      </c>
      <c r="Q23" s="1015"/>
      <c r="R23" s="1894" t="s">
        <v>130</v>
      </c>
      <c r="S23" s="1049"/>
    </row>
    <row r="24" spans="1:19" x14ac:dyDescent="0.2">
      <c r="A24" s="2945">
        <v>2000</v>
      </c>
      <c r="B24" s="2946"/>
      <c r="C24" s="1889">
        <v>21</v>
      </c>
      <c r="D24" s="1890"/>
      <c r="E24" s="1010"/>
      <c r="F24" s="1895">
        <v>91032.629679999998</v>
      </c>
      <c r="G24" s="1015"/>
      <c r="H24" s="1887"/>
      <c r="I24" s="1896">
        <v>2</v>
      </c>
      <c r="J24" s="1010"/>
      <c r="K24" s="1895">
        <v>86513.600000000006</v>
      </c>
      <c r="L24" s="2291"/>
      <c r="M24" s="1893">
        <v>19</v>
      </c>
      <c r="N24" s="1893" t="s">
        <v>86</v>
      </c>
      <c r="O24" s="1010"/>
      <c r="P24" s="1895">
        <v>4519</v>
      </c>
      <c r="Q24" s="1015"/>
      <c r="R24" s="1894" t="s">
        <v>130</v>
      </c>
      <c r="S24" s="1049"/>
    </row>
    <row r="25" spans="1:19" ht="12.75" customHeight="1" x14ac:dyDescent="0.2">
      <c r="A25" s="2945">
        <v>2001</v>
      </c>
      <c r="B25" s="2946"/>
      <c r="C25" s="1889">
        <v>22</v>
      </c>
      <c r="D25" s="1890"/>
      <c r="E25" s="1010"/>
      <c r="F25" s="1895">
        <v>4526.33457</v>
      </c>
      <c r="G25" s="1015"/>
      <c r="H25" s="1887"/>
      <c r="I25" s="1896">
        <v>1</v>
      </c>
      <c r="J25" s="1897" t="s">
        <v>698</v>
      </c>
      <c r="K25" s="1895">
        <v>53.4</v>
      </c>
      <c r="L25" s="2291"/>
      <c r="M25" s="1893">
        <v>22</v>
      </c>
      <c r="N25" s="1893" t="s">
        <v>86</v>
      </c>
      <c r="O25" s="1010"/>
      <c r="P25" s="1895">
        <v>4472.8999999999996</v>
      </c>
      <c r="Q25" s="1015"/>
      <c r="R25" s="1894" t="s">
        <v>130</v>
      </c>
      <c r="S25" s="1049"/>
    </row>
    <row r="26" spans="1:19" ht="12.75" customHeight="1" x14ac:dyDescent="0.2">
      <c r="A26" s="2945">
        <v>2002</v>
      </c>
      <c r="B26" s="2946"/>
      <c r="C26" s="1889">
        <v>23</v>
      </c>
      <c r="D26" s="1890"/>
      <c r="E26" s="1010"/>
      <c r="F26" s="1895">
        <v>4893.8999999999996</v>
      </c>
      <c r="G26" s="1015"/>
      <c r="H26" s="1887"/>
      <c r="I26" s="1892" t="s">
        <v>130</v>
      </c>
      <c r="J26" s="1010"/>
      <c r="K26" s="1892" t="s">
        <v>130</v>
      </c>
      <c r="L26" s="2291"/>
      <c r="M26" s="1893">
        <v>23</v>
      </c>
      <c r="N26" s="1893" t="s">
        <v>86</v>
      </c>
      <c r="O26" s="1010"/>
      <c r="P26" s="1895">
        <v>4893.8999999999996</v>
      </c>
      <c r="Q26" s="1015"/>
      <c r="R26" s="1894" t="s">
        <v>130</v>
      </c>
      <c r="S26" s="1049"/>
    </row>
    <row r="27" spans="1:19" ht="12.75" customHeight="1" x14ac:dyDescent="0.2">
      <c r="A27" s="2945">
        <v>2003</v>
      </c>
      <c r="B27" s="2946"/>
      <c r="C27" s="1889">
        <v>24</v>
      </c>
      <c r="D27" s="1890"/>
      <c r="E27" s="1010"/>
      <c r="F27" s="1895">
        <v>5022.1000000000004</v>
      </c>
      <c r="G27" s="1015"/>
      <c r="H27" s="1887"/>
      <c r="I27" s="1896">
        <v>1</v>
      </c>
      <c r="J27" s="1010"/>
      <c r="K27" s="1895">
        <v>230.9</v>
      </c>
      <c r="L27" s="2291"/>
      <c r="M27" s="1893">
        <v>23</v>
      </c>
      <c r="N27" s="1893" t="s">
        <v>86</v>
      </c>
      <c r="O27" s="1010"/>
      <c r="P27" s="1895">
        <v>4791.2</v>
      </c>
      <c r="Q27" s="1015"/>
      <c r="R27" s="1894" t="s">
        <v>130</v>
      </c>
      <c r="S27" s="1049"/>
    </row>
    <row r="28" spans="1:19" ht="12.75" customHeight="1" x14ac:dyDescent="0.2">
      <c r="A28" s="2945">
        <v>2004</v>
      </c>
      <c r="B28" s="2946"/>
      <c r="C28" s="1889">
        <v>27</v>
      </c>
      <c r="D28" s="1890"/>
      <c r="E28" s="1010"/>
      <c r="F28" s="1895">
        <v>10120.799999999999</v>
      </c>
      <c r="G28" s="1015"/>
      <c r="H28" s="1887"/>
      <c r="I28" s="1896">
        <v>1</v>
      </c>
      <c r="J28" s="1897" t="s">
        <v>698</v>
      </c>
      <c r="K28" s="1898">
        <v>282.2</v>
      </c>
      <c r="L28" s="2291"/>
      <c r="M28" s="1893">
        <v>27</v>
      </c>
      <c r="N28" s="1893" t="s">
        <v>86</v>
      </c>
      <c r="O28" s="1010"/>
      <c r="P28" s="1895">
        <v>9838.6</v>
      </c>
      <c r="Q28" s="1015"/>
      <c r="R28" s="1894" t="s">
        <v>130</v>
      </c>
      <c r="S28" s="1049"/>
    </row>
    <row r="29" spans="1:19" s="800" customFormat="1" ht="12.75" customHeight="1" x14ac:dyDescent="0.2">
      <c r="A29" s="2945">
        <v>2005</v>
      </c>
      <c r="B29" s="2947"/>
      <c r="C29" s="1899">
        <v>29</v>
      </c>
      <c r="D29" s="1900"/>
      <c r="E29" s="1901"/>
      <c r="F29" s="1902">
        <v>13757.7</v>
      </c>
      <c r="G29" s="1903"/>
      <c r="H29" s="1904"/>
      <c r="I29" s="1896">
        <v>1</v>
      </c>
      <c r="J29" s="1905" t="s">
        <v>698</v>
      </c>
      <c r="K29" s="1902">
        <v>535</v>
      </c>
      <c r="L29" s="2292"/>
      <c r="M29" s="1873">
        <v>28</v>
      </c>
      <c r="N29" s="1873" t="s">
        <v>86</v>
      </c>
      <c r="O29" s="1906"/>
      <c r="P29" s="1902">
        <v>13222.7</v>
      </c>
      <c r="Q29" s="1903"/>
      <c r="R29" s="1907" t="s">
        <v>130</v>
      </c>
      <c r="S29" s="1908"/>
    </row>
    <row r="30" spans="1:19" ht="12.75" customHeight="1" x14ac:dyDescent="0.2">
      <c r="A30" s="2945">
        <v>2006</v>
      </c>
      <c r="B30" s="2947"/>
      <c r="C30" s="1889">
        <v>33</v>
      </c>
      <c r="D30" s="1890"/>
      <c r="E30" s="1010"/>
      <c r="F30" s="1895">
        <v>70096.5</v>
      </c>
      <c r="G30" s="1015"/>
      <c r="H30" s="1887"/>
      <c r="I30" s="1896">
        <v>1</v>
      </c>
      <c r="J30" s="1010"/>
      <c r="K30" s="1895">
        <v>176</v>
      </c>
      <c r="L30" s="2291"/>
      <c r="M30" s="1893">
        <v>32</v>
      </c>
      <c r="N30" s="1893" t="s">
        <v>86</v>
      </c>
      <c r="O30" s="1909"/>
      <c r="P30" s="1895">
        <v>69920.5</v>
      </c>
      <c r="Q30" s="1015"/>
      <c r="R30" s="1894" t="s">
        <v>130</v>
      </c>
      <c r="S30" s="1049"/>
    </row>
    <row r="31" spans="1:19" ht="12.75" customHeight="1" x14ac:dyDescent="0.2">
      <c r="A31" s="2945">
        <v>2007</v>
      </c>
      <c r="B31" s="2947"/>
      <c r="C31" s="1889">
        <v>36</v>
      </c>
      <c r="D31" s="1890"/>
      <c r="E31" s="1010"/>
      <c r="F31" s="1895">
        <v>71869.5</v>
      </c>
      <c r="G31" s="1015"/>
      <c r="H31" s="1887"/>
      <c r="I31" s="1896">
        <v>3</v>
      </c>
      <c r="J31" s="1905" t="s">
        <v>698</v>
      </c>
      <c r="K31" s="1895">
        <v>641.1</v>
      </c>
      <c r="L31" s="2291"/>
      <c r="M31" s="1893">
        <v>36</v>
      </c>
      <c r="N31" s="1893" t="s">
        <v>86</v>
      </c>
      <c r="O31" s="1909"/>
      <c r="P31" s="1895">
        <v>71228.399999999994</v>
      </c>
      <c r="Q31" s="1015"/>
      <c r="R31" s="1894" t="s">
        <v>130</v>
      </c>
      <c r="S31" s="1049"/>
    </row>
    <row r="32" spans="1:19" ht="12.75" customHeight="1" x14ac:dyDescent="0.2">
      <c r="A32" s="2945">
        <v>2008</v>
      </c>
      <c r="B32" s="2947"/>
      <c r="C32" s="1889">
        <v>42</v>
      </c>
      <c r="D32" s="1890"/>
      <c r="E32" s="1010"/>
      <c r="F32" s="1895">
        <v>84623.4</v>
      </c>
      <c r="G32" s="1015"/>
      <c r="H32" s="1887"/>
      <c r="I32" s="1896">
        <v>5</v>
      </c>
      <c r="J32" s="1905" t="s">
        <v>699</v>
      </c>
      <c r="K32" s="1895">
        <v>5810.3</v>
      </c>
      <c r="L32" s="2291"/>
      <c r="M32" s="1893">
        <v>40</v>
      </c>
      <c r="N32" s="1893" t="s">
        <v>86</v>
      </c>
      <c r="O32" s="1909"/>
      <c r="P32" s="1895">
        <v>78813.100000000006</v>
      </c>
      <c r="Q32" s="1015"/>
      <c r="R32" s="1894" t="s">
        <v>130</v>
      </c>
      <c r="S32" s="1049"/>
    </row>
    <row r="33" spans="1:19" ht="12.75" customHeight="1" x14ac:dyDescent="0.2">
      <c r="A33" s="2945">
        <v>2009</v>
      </c>
      <c r="B33" s="2947"/>
      <c r="C33" s="1889">
        <v>43</v>
      </c>
      <c r="D33" s="1905" t="s">
        <v>700</v>
      </c>
      <c r="E33" s="1010"/>
      <c r="F33" s="1895">
        <v>85636.5</v>
      </c>
      <c r="G33" s="1015"/>
      <c r="H33" s="1887"/>
      <c r="I33" s="1896">
        <v>4</v>
      </c>
      <c r="J33" s="1905" t="s">
        <v>698</v>
      </c>
      <c r="K33" s="1895">
        <v>7308.7</v>
      </c>
      <c r="L33" s="2291"/>
      <c r="M33" s="1893">
        <v>41</v>
      </c>
      <c r="N33" s="1893" t="s">
        <v>86</v>
      </c>
      <c r="O33" s="1909"/>
      <c r="P33" s="1895">
        <v>78327.8</v>
      </c>
      <c r="Q33" s="1015"/>
      <c r="R33" s="1894" t="s">
        <v>130</v>
      </c>
      <c r="S33" s="1049"/>
    </row>
    <row r="34" spans="1:19" ht="12.75" customHeight="1" x14ac:dyDescent="0.2">
      <c r="A34" s="2945">
        <v>2010</v>
      </c>
      <c r="B34" s="2947"/>
      <c r="C34" s="1889">
        <v>50</v>
      </c>
      <c r="D34" s="1910" t="s">
        <v>86</v>
      </c>
      <c r="E34" s="1010"/>
      <c r="F34" s="1895">
        <v>97083.3</v>
      </c>
      <c r="G34" s="1015"/>
      <c r="H34" s="1887"/>
      <c r="I34" s="1896">
        <v>7</v>
      </c>
      <c r="J34" s="1905" t="s">
        <v>701</v>
      </c>
      <c r="K34" s="1895">
        <v>10412.928</v>
      </c>
      <c r="L34" s="2291"/>
      <c r="M34" s="1893">
        <v>44</v>
      </c>
      <c r="N34" s="1893" t="s">
        <v>86</v>
      </c>
      <c r="O34" s="1909" t="s">
        <v>86</v>
      </c>
      <c r="P34" s="1895">
        <f>+F34-K34</f>
        <v>86670.372000000003</v>
      </c>
      <c r="Q34" s="1015"/>
      <c r="R34" s="1894" t="s">
        <v>130</v>
      </c>
      <c r="S34" s="1049"/>
    </row>
    <row r="35" spans="1:19" ht="12.75" customHeight="1" x14ac:dyDescent="0.2">
      <c r="A35" s="2945">
        <v>2011</v>
      </c>
      <c r="B35" s="2947"/>
      <c r="C35" s="1889">
        <v>49</v>
      </c>
      <c r="D35" s="1910" t="s">
        <v>86</v>
      </c>
      <c r="E35" s="1010"/>
      <c r="F35" s="1895">
        <v>114325.8</v>
      </c>
      <c r="G35" s="1015"/>
      <c r="H35" s="1887"/>
      <c r="I35" s="1896">
        <v>5</v>
      </c>
      <c r="J35" s="1905" t="s">
        <v>699</v>
      </c>
      <c r="K35" s="1895">
        <v>14309.5</v>
      </c>
      <c r="L35" s="2291"/>
      <c r="M35" s="1893">
        <v>47</v>
      </c>
      <c r="N35" s="1893" t="s">
        <v>86</v>
      </c>
      <c r="O35" s="1909" t="s">
        <v>86</v>
      </c>
      <c r="P35" s="1895">
        <f>+F35-K35</f>
        <v>100016.3</v>
      </c>
      <c r="Q35" s="1015"/>
      <c r="R35" s="1894" t="s">
        <v>130</v>
      </c>
      <c r="S35" s="1049"/>
    </row>
    <row r="36" spans="1:19" ht="12.75" customHeight="1" x14ac:dyDescent="0.2">
      <c r="A36" s="2945">
        <v>2012</v>
      </c>
      <c r="B36" s="2947"/>
      <c r="C36" s="1889">
        <v>49</v>
      </c>
      <c r="D36" s="1910"/>
      <c r="E36" s="1010"/>
      <c r="F36" s="1895">
        <v>95067.6</v>
      </c>
      <c r="G36" s="1015"/>
      <c r="H36" s="1887"/>
      <c r="I36" s="1896">
        <v>5</v>
      </c>
      <c r="J36" s="1910" t="s">
        <v>86</v>
      </c>
      <c r="K36" s="1895">
        <v>1017.7</v>
      </c>
      <c r="L36" s="2291"/>
      <c r="M36" s="1893">
        <v>44</v>
      </c>
      <c r="N36" s="1893"/>
      <c r="O36" s="1909"/>
      <c r="P36" s="1895">
        <f>+F36-K36</f>
        <v>94049.900000000009</v>
      </c>
      <c r="Q36" s="1015"/>
      <c r="R36" s="1894"/>
      <c r="S36" s="1049"/>
    </row>
    <row r="37" spans="1:19" ht="12.75" customHeight="1" x14ac:dyDescent="0.2">
      <c r="A37" s="1911" t="s">
        <v>119</v>
      </c>
      <c r="B37" s="1897" t="s">
        <v>806</v>
      </c>
      <c r="C37" s="1889">
        <v>73</v>
      </c>
      <c r="D37" s="1890"/>
      <c r="E37" s="1010"/>
      <c r="F37" s="1891">
        <f>SUM(F13:F36)</f>
        <v>788186.90898000007</v>
      </c>
      <c r="G37" s="1015"/>
      <c r="H37" s="1887"/>
      <c r="I37" s="1896">
        <v>37</v>
      </c>
      <c r="J37" s="1010"/>
      <c r="K37" s="1891">
        <f>SUM(K13:K36)</f>
        <v>141441.32800000001</v>
      </c>
      <c r="L37" s="2291"/>
      <c r="M37" s="1893">
        <v>63</v>
      </c>
      <c r="N37" s="1893" t="s">
        <v>86</v>
      </c>
      <c r="O37" s="1010"/>
      <c r="P37" s="1891">
        <f>+F37-K37</f>
        <v>646745.58098000009</v>
      </c>
      <c r="Q37" s="1015"/>
      <c r="R37" s="1894">
        <v>3340.5</v>
      </c>
      <c r="S37" s="1912" t="s">
        <v>702</v>
      </c>
    </row>
    <row r="38" spans="1:19" ht="6.95" customHeight="1" thickBot="1" x14ac:dyDescent="0.25">
      <c r="A38" s="1913"/>
      <c r="B38" s="1914"/>
      <c r="C38" s="1915"/>
      <c r="D38" s="1057"/>
      <c r="E38" s="1057"/>
      <c r="F38" s="1057"/>
      <c r="G38" s="1059"/>
      <c r="H38" s="1916"/>
      <c r="I38" s="1057"/>
      <c r="J38" s="1057"/>
      <c r="K38" s="1057"/>
      <c r="L38" s="1059"/>
      <c r="M38" s="1916"/>
      <c r="N38" s="1057"/>
      <c r="O38" s="1057"/>
      <c r="P38" s="1057"/>
      <c r="Q38" s="1059"/>
      <c r="R38" s="1916"/>
      <c r="S38" s="1917"/>
    </row>
    <row r="39" spans="1:19" ht="6.95" customHeight="1" x14ac:dyDescent="0.2">
      <c r="A39" s="1918"/>
      <c r="B39" s="1918"/>
      <c r="C39" s="1919"/>
      <c r="D39" s="1919"/>
      <c r="E39" s="1919"/>
      <c r="F39" s="1919"/>
      <c r="G39" s="1920"/>
      <c r="H39" s="1919"/>
      <c r="I39" s="1919"/>
      <c r="J39" s="1919"/>
      <c r="K39" s="1919"/>
      <c r="L39" s="1920"/>
      <c r="M39" s="1919"/>
      <c r="N39" s="1919"/>
      <c r="O39" s="1919"/>
      <c r="P39" s="1919"/>
      <c r="Q39" s="1920"/>
      <c r="R39" s="1919"/>
      <c r="S39" s="1920"/>
    </row>
    <row r="40" spans="1:19" x14ac:dyDescent="0.2">
      <c r="A40" s="113" t="s">
        <v>703</v>
      </c>
      <c r="B40" s="113"/>
      <c r="C40" s="1"/>
      <c r="D40" s="1"/>
      <c r="E40" s="1"/>
      <c r="F40" s="1025"/>
      <c r="G40" s="1026"/>
      <c r="H40" s="1026"/>
      <c r="I40" s="1026"/>
      <c r="J40" s="1026"/>
      <c r="K40" s="1026"/>
      <c r="L40" s="1026"/>
      <c r="M40" s="1026"/>
      <c r="N40" s="1026"/>
      <c r="O40" s="1026"/>
      <c r="P40" s="1921"/>
      <c r="Q40" s="1026"/>
      <c r="R40" s="1025"/>
      <c r="S40" s="1026"/>
    </row>
    <row r="41" spans="1:19" x14ac:dyDescent="0.2">
      <c r="A41" s="1846" t="s">
        <v>805</v>
      </c>
      <c r="B41" s="1846"/>
    </row>
    <row r="42" spans="1:19" x14ac:dyDescent="0.2">
      <c r="A42" s="1846" t="s">
        <v>704</v>
      </c>
      <c r="B42" s="1846"/>
    </row>
    <row r="43" spans="1:19" x14ac:dyDescent="0.2">
      <c r="A43" s="1846" t="s">
        <v>705</v>
      </c>
      <c r="B43" s="1846"/>
    </row>
    <row r="44" spans="1:19" x14ac:dyDescent="0.2">
      <c r="A44" s="1846" t="s">
        <v>706</v>
      </c>
      <c r="B44" s="1846"/>
    </row>
    <row r="45" spans="1:19" x14ac:dyDescent="0.2">
      <c r="A45" s="1846" t="s">
        <v>707</v>
      </c>
      <c r="B45" s="1846"/>
    </row>
    <row r="46" spans="1:19" x14ac:dyDescent="0.2">
      <c r="A46" s="1846" t="s">
        <v>708</v>
      </c>
      <c r="B46" s="1846"/>
    </row>
    <row r="47" spans="1:19" x14ac:dyDescent="0.2">
      <c r="A47" s="1846" t="s">
        <v>709</v>
      </c>
      <c r="B47" s="1846"/>
    </row>
    <row r="48" spans="1:19" x14ac:dyDescent="0.2">
      <c r="A48" s="1846" t="s">
        <v>710</v>
      </c>
      <c r="B48" s="1846"/>
    </row>
    <row r="49" spans="1:19" x14ac:dyDescent="0.2">
      <c r="A49" s="1846" t="s">
        <v>711</v>
      </c>
      <c r="B49" s="1846"/>
    </row>
    <row r="50" spans="1:19" x14ac:dyDescent="0.2">
      <c r="A50" s="1846" t="s">
        <v>712</v>
      </c>
      <c r="B50" s="1846"/>
    </row>
    <row r="53" spans="1:19" x14ac:dyDescent="0.2">
      <c r="F53" s="2228" t="s">
        <v>86</v>
      </c>
    </row>
    <row r="54" spans="1:19" x14ac:dyDescent="0.2">
      <c r="K54" t="s">
        <v>86</v>
      </c>
    </row>
    <row r="55" spans="1:19" x14ac:dyDescent="0.2">
      <c r="K55" t="s">
        <v>86</v>
      </c>
    </row>
    <row r="56" spans="1:19" x14ac:dyDescent="0.2">
      <c r="K56" t="s">
        <v>86</v>
      </c>
    </row>
    <row r="57" spans="1:19" x14ac:dyDescent="0.2">
      <c r="F57" s="412"/>
      <c r="G57" s="412"/>
      <c r="H57" s="412"/>
      <c r="I57" s="412"/>
      <c r="J57" s="412"/>
      <c r="K57" s="412" t="s">
        <v>86</v>
      </c>
      <c r="L57" s="412"/>
      <c r="M57" s="412"/>
      <c r="N57" s="412"/>
      <c r="O57" s="412"/>
      <c r="P57" s="412"/>
      <c r="Q57" s="412"/>
      <c r="R57" s="412"/>
      <c r="S57" s="412"/>
    </row>
    <row r="58" spans="1:19" x14ac:dyDescent="0.2">
      <c r="C58" s="412"/>
      <c r="D58" s="412"/>
      <c r="E58" s="412"/>
      <c r="F58" s="412"/>
      <c r="G58" s="412"/>
      <c r="H58" s="412"/>
      <c r="I58" s="412"/>
      <c r="J58" s="412"/>
      <c r="K58" s="412" t="s">
        <v>86</v>
      </c>
      <c r="L58" s="412"/>
      <c r="M58" s="412"/>
      <c r="N58" s="412"/>
      <c r="O58" s="412"/>
      <c r="P58" s="412"/>
      <c r="Q58" s="412"/>
      <c r="R58" s="412"/>
      <c r="S58" s="412"/>
    </row>
    <row r="59" spans="1:19" x14ac:dyDescent="0.2">
      <c r="F59" s="412"/>
      <c r="G59" s="412"/>
      <c r="H59" s="412"/>
      <c r="I59" s="412"/>
      <c r="J59" s="412"/>
      <c r="K59" s="412" t="s">
        <v>86</v>
      </c>
      <c r="L59" s="412"/>
      <c r="M59" s="412"/>
      <c r="N59" s="412"/>
      <c r="O59" s="412"/>
      <c r="P59" s="412"/>
      <c r="Q59" s="412"/>
      <c r="R59" s="412"/>
      <c r="S59" s="412"/>
    </row>
    <row r="60" spans="1:19" x14ac:dyDescent="0.2">
      <c r="F60" s="412"/>
      <c r="G60" s="412"/>
      <c r="H60" s="412"/>
      <c r="I60" s="412"/>
      <c r="J60" s="412"/>
      <c r="K60" s="412" t="s">
        <v>86</v>
      </c>
      <c r="L60" s="412"/>
      <c r="M60" s="412"/>
      <c r="N60" s="412"/>
      <c r="O60" s="412"/>
      <c r="P60" s="412"/>
      <c r="Q60" s="412"/>
      <c r="R60" s="412"/>
      <c r="S60" s="412"/>
    </row>
    <row r="61" spans="1:19" x14ac:dyDescent="0.2">
      <c r="F61" s="412"/>
      <c r="G61" s="412"/>
      <c r="H61" s="412"/>
      <c r="I61" s="412"/>
      <c r="J61" s="412"/>
      <c r="K61" s="412" t="s">
        <v>86</v>
      </c>
      <c r="L61" s="412"/>
      <c r="M61" s="412"/>
      <c r="N61" s="412"/>
      <c r="O61" s="412"/>
      <c r="P61" s="412"/>
      <c r="Q61" s="412"/>
      <c r="R61" s="412"/>
      <c r="S61" s="412"/>
    </row>
    <row r="62" spans="1:19" x14ac:dyDescent="0.2">
      <c r="F62" s="412"/>
      <c r="G62" s="412"/>
      <c r="H62" s="412"/>
      <c r="I62" s="412"/>
      <c r="J62" s="412"/>
      <c r="K62" s="412"/>
      <c r="L62" s="412"/>
      <c r="M62" s="412"/>
      <c r="N62" s="412"/>
      <c r="O62" s="412"/>
      <c r="P62" s="412"/>
      <c r="Q62" s="412"/>
      <c r="R62" s="412"/>
      <c r="S62" s="412"/>
    </row>
    <row r="63" spans="1:19" x14ac:dyDescent="0.2">
      <c r="F63" s="412"/>
      <c r="G63" s="412"/>
      <c r="H63" s="412"/>
      <c r="I63" s="412"/>
      <c r="J63" s="412"/>
      <c r="K63" s="412"/>
      <c r="L63" s="412"/>
      <c r="M63" s="412"/>
      <c r="N63" s="412"/>
      <c r="O63" s="412"/>
      <c r="P63" s="412"/>
      <c r="Q63" s="412"/>
      <c r="R63" s="412"/>
      <c r="S63" s="412"/>
    </row>
    <row r="64" spans="1:19" x14ac:dyDescent="0.2">
      <c r="F64" s="412"/>
      <c r="G64" s="412"/>
      <c r="H64" s="412"/>
      <c r="I64" s="412"/>
      <c r="J64" s="412"/>
      <c r="K64" s="412"/>
      <c r="L64" s="412"/>
      <c r="M64" s="412"/>
      <c r="N64" s="412"/>
      <c r="O64" s="412"/>
      <c r="P64" s="412"/>
      <c r="Q64" s="412"/>
      <c r="R64" s="412"/>
      <c r="S64" s="412"/>
    </row>
    <row r="65" spans="6:19" x14ac:dyDescent="0.2">
      <c r="F65" s="412"/>
      <c r="G65" s="412"/>
      <c r="H65" s="412"/>
      <c r="I65" s="412"/>
      <c r="J65" s="412"/>
      <c r="K65" s="412"/>
      <c r="L65" s="412"/>
      <c r="M65" s="412"/>
      <c r="N65" s="412"/>
      <c r="O65" s="412"/>
      <c r="P65" s="412"/>
      <c r="Q65" s="412"/>
      <c r="R65" s="412"/>
      <c r="S65" s="412"/>
    </row>
    <row r="66" spans="6:19" x14ac:dyDescent="0.2">
      <c r="F66" s="412"/>
      <c r="G66" s="412"/>
      <c r="H66" s="412"/>
      <c r="I66" s="412"/>
      <c r="J66" s="412"/>
      <c r="K66" s="412"/>
      <c r="L66" s="412"/>
      <c r="M66" s="412"/>
      <c r="N66" s="412"/>
      <c r="O66" s="412"/>
      <c r="P66" s="412"/>
      <c r="Q66" s="412"/>
      <c r="R66" s="412"/>
      <c r="S66" s="412"/>
    </row>
    <row r="67" spans="6:19" x14ac:dyDescent="0.2">
      <c r="F67" s="412"/>
      <c r="G67" s="412"/>
      <c r="H67" s="412"/>
      <c r="I67" s="412"/>
      <c r="J67" s="412"/>
      <c r="K67" s="412"/>
      <c r="L67" s="412"/>
      <c r="M67" s="412"/>
      <c r="N67" s="412"/>
      <c r="O67" s="412"/>
      <c r="P67" s="412"/>
      <c r="Q67" s="412"/>
      <c r="R67" s="412"/>
      <c r="S67" s="412"/>
    </row>
    <row r="68" spans="6:19" x14ac:dyDescent="0.2">
      <c r="F68" s="412"/>
      <c r="G68" s="412"/>
      <c r="H68" s="412"/>
      <c r="I68" s="412"/>
      <c r="J68" s="412"/>
      <c r="K68" s="412"/>
      <c r="L68" s="412"/>
      <c r="M68" s="412"/>
      <c r="N68" s="412"/>
      <c r="O68" s="412"/>
      <c r="P68" s="412"/>
      <c r="Q68" s="412"/>
      <c r="R68" s="412"/>
      <c r="S68" s="412"/>
    </row>
    <row r="69" spans="6:19" x14ac:dyDescent="0.2">
      <c r="F69" s="412"/>
      <c r="G69" s="412"/>
      <c r="H69" s="412"/>
      <c r="I69" s="412"/>
      <c r="J69" s="412"/>
      <c r="K69" s="412"/>
      <c r="L69" s="412"/>
      <c r="M69" s="412"/>
      <c r="N69" s="412"/>
      <c r="O69" s="412"/>
      <c r="P69" s="412"/>
      <c r="Q69" s="412"/>
      <c r="R69" s="412"/>
      <c r="S69" s="412"/>
    </row>
    <row r="70" spans="6:19" x14ac:dyDescent="0.2">
      <c r="F70" s="412"/>
      <c r="G70" s="412"/>
      <c r="H70" s="412"/>
      <c r="I70" s="412"/>
      <c r="J70" s="412"/>
      <c r="K70" s="412"/>
      <c r="L70" s="412"/>
      <c r="M70" s="412"/>
      <c r="N70" s="412"/>
      <c r="O70" s="412"/>
      <c r="P70" s="412"/>
      <c r="Q70" s="412"/>
      <c r="R70" s="412"/>
      <c r="S70" s="412"/>
    </row>
    <row r="71" spans="6:19" x14ac:dyDescent="0.2">
      <c r="F71" s="412"/>
      <c r="G71" s="412"/>
      <c r="H71" s="412"/>
      <c r="I71" s="412"/>
      <c r="J71" s="412"/>
      <c r="K71" s="412"/>
      <c r="L71" s="412"/>
      <c r="M71" s="412"/>
      <c r="N71" s="412"/>
      <c r="O71" s="412"/>
      <c r="P71" s="412"/>
      <c r="Q71" s="412"/>
      <c r="R71" s="412"/>
      <c r="S71" s="412"/>
    </row>
    <row r="72" spans="6:19" x14ac:dyDescent="0.2">
      <c r="F72" s="412"/>
      <c r="G72" s="412"/>
      <c r="H72" s="412"/>
      <c r="I72" s="412"/>
      <c r="J72" s="412"/>
      <c r="K72" s="412"/>
      <c r="L72" s="412"/>
      <c r="M72" s="412"/>
      <c r="N72" s="412"/>
      <c r="O72" s="412"/>
      <c r="P72" s="412"/>
      <c r="Q72" s="412"/>
      <c r="R72" s="412"/>
      <c r="S72" s="412"/>
    </row>
    <row r="73" spans="6:19" x14ac:dyDescent="0.2">
      <c r="G73" s="412"/>
      <c r="H73" s="412"/>
      <c r="I73" s="412"/>
      <c r="J73" s="412"/>
      <c r="K73" s="412"/>
      <c r="L73" s="412"/>
      <c r="M73" s="412"/>
      <c r="N73" s="412"/>
      <c r="O73" s="412"/>
      <c r="P73" s="412"/>
      <c r="Q73" s="412"/>
      <c r="S73" s="412"/>
    </row>
    <row r="74" spans="6:19" x14ac:dyDescent="0.2">
      <c r="G74" s="412"/>
      <c r="H74" s="412"/>
      <c r="I74" s="412"/>
      <c r="J74" s="412"/>
      <c r="K74" s="412"/>
      <c r="L74" s="412"/>
      <c r="M74" s="412"/>
      <c r="N74" s="412"/>
      <c r="O74" s="412"/>
      <c r="P74" s="412"/>
      <c r="Q74" s="412"/>
      <c r="S74" s="412"/>
    </row>
    <row r="75" spans="6:19" x14ac:dyDescent="0.2">
      <c r="G75" s="412"/>
      <c r="H75" s="412"/>
      <c r="I75" s="412"/>
      <c r="J75" s="412"/>
      <c r="K75" s="412"/>
      <c r="L75" s="412"/>
      <c r="M75" s="412"/>
      <c r="N75" s="412"/>
      <c r="O75" s="412"/>
      <c r="P75" s="412"/>
      <c r="Q75" s="412"/>
      <c r="S75" s="412"/>
    </row>
  </sheetData>
  <mergeCells count="68">
    <mergeCell ref="A36:B36"/>
    <mergeCell ref="A30:B30"/>
    <mergeCell ref="A31:B31"/>
    <mergeCell ref="A32:B32"/>
    <mergeCell ref="A33:B33"/>
    <mergeCell ref="A34:B34"/>
    <mergeCell ref="A35:B35"/>
    <mergeCell ref="A16:B16"/>
    <mergeCell ref="A29:B29"/>
    <mergeCell ref="A17:B17"/>
    <mergeCell ref="A19:B19"/>
    <mergeCell ref="A20:B20"/>
    <mergeCell ref="A21:B21"/>
    <mergeCell ref="A22:B22"/>
    <mergeCell ref="A23:B23"/>
    <mergeCell ref="A24:B24"/>
    <mergeCell ref="A25:B25"/>
    <mergeCell ref="A26:B26"/>
    <mergeCell ref="A27:B27"/>
    <mergeCell ref="A28:B28"/>
    <mergeCell ref="A12:B12"/>
    <mergeCell ref="C12:D12"/>
    <mergeCell ref="A13:B13"/>
    <mergeCell ref="A14:B14"/>
    <mergeCell ref="A15:B15"/>
    <mergeCell ref="P8:Q8"/>
    <mergeCell ref="R8:S8"/>
    <mergeCell ref="R9:S9"/>
    <mergeCell ref="R10:S10"/>
    <mergeCell ref="C11:E11"/>
    <mergeCell ref="F11:G11"/>
    <mergeCell ref="H11:J11"/>
    <mergeCell ref="K11:L11"/>
    <mergeCell ref="M11:O11"/>
    <mergeCell ref="P11:Q11"/>
    <mergeCell ref="R11:S11"/>
    <mergeCell ref="C10:D10"/>
    <mergeCell ref="F10:G10"/>
    <mergeCell ref="P9:Q9"/>
    <mergeCell ref="H10:I10"/>
    <mergeCell ref="K10:L10"/>
    <mergeCell ref="M10:N10"/>
    <mergeCell ref="P10:Q10"/>
    <mergeCell ref="C9:E9"/>
    <mergeCell ref="F9:G9"/>
    <mergeCell ref="H9:J9"/>
    <mergeCell ref="K9:L9"/>
    <mergeCell ref="M9:O9"/>
    <mergeCell ref="C8:E8"/>
    <mergeCell ref="F8:G8"/>
    <mergeCell ref="H8:J8"/>
    <mergeCell ref="K8:L8"/>
    <mergeCell ref="M8:O8"/>
    <mergeCell ref="A2:S2"/>
    <mergeCell ref="A3:S3"/>
    <mergeCell ref="A4:S4"/>
    <mergeCell ref="C6:E6"/>
    <mergeCell ref="F6:G6"/>
    <mergeCell ref="H6:J6"/>
    <mergeCell ref="K6:L6"/>
    <mergeCell ref="M6:O6"/>
    <mergeCell ref="P6:Q6"/>
    <mergeCell ref="R6:S6"/>
    <mergeCell ref="C7:E7"/>
    <mergeCell ref="F7:G7"/>
    <mergeCell ref="H7:J7"/>
    <mergeCell ref="K7:L7"/>
    <mergeCell ref="M7:O7"/>
  </mergeCells>
  <pageMargins left="0.7" right="0.7" top="0.75" bottom="0.75" header="0.3" footer="0.3"/>
  <pageSetup scale="80" orientation="landscape" r:id="rId1"/>
  <rowBreaks count="1" manualBreakCount="1">
    <brk id="51" max="16383" man="1"/>
  </rowBreaks>
  <ignoredErrors>
    <ignoredError sqref="B37 J25:J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2"/>
  <sheetViews>
    <sheetView zoomScaleNormal="100" workbookViewId="0"/>
  </sheetViews>
  <sheetFormatPr defaultRowHeight="12.75" x14ac:dyDescent="0.2"/>
  <cols>
    <col min="1" max="1" width="4.140625" style="12" customWidth="1"/>
    <col min="2" max="3" width="16.7109375" style="12" customWidth="1"/>
    <col min="4" max="4" width="5.7109375" style="12" customWidth="1"/>
    <col min="5" max="5" width="17.28515625" style="12" bestFit="1" customWidth="1"/>
    <col min="6" max="6" width="4.7109375" style="12" customWidth="1"/>
    <col min="7" max="7" width="16.140625" style="12" bestFit="1" customWidth="1"/>
    <col min="8" max="8" width="17.28515625" style="12" bestFit="1" customWidth="1"/>
    <col min="9" max="9" width="3.42578125" style="12" customWidth="1"/>
    <col min="10" max="10" width="18.7109375" style="12" customWidth="1"/>
    <col min="12" max="12" width="16.42578125" bestFit="1" customWidth="1"/>
    <col min="13" max="13" width="7.140625" customWidth="1"/>
  </cols>
  <sheetData>
    <row r="1" spans="1:12" x14ac:dyDescent="0.2">
      <c r="A1" s="9"/>
      <c r="B1" s="10"/>
      <c r="C1" s="10"/>
      <c r="D1" s="10"/>
      <c r="E1" s="10"/>
      <c r="F1" s="10"/>
      <c r="G1" s="10"/>
      <c r="H1" s="10"/>
      <c r="I1" s="10"/>
      <c r="J1" s="11"/>
    </row>
    <row r="2" spans="1:12" ht="20.25" x14ac:dyDescent="0.3">
      <c r="A2" s="2688" t="s">
        <v>123</v>
      </c>
      <c r="B2" s="2689"/>
      <c r="C2" s="2689"/>
      <c r="D2" s="2689"/>
      <c r="E2" s="2689"/>
      <c r="F2" s="2689"/>
      <c r="G2" s="2689"/>
      <c r="H2" s="2689"/>
      <c r="I2" s="2689"/>
      <c r="J2" s="2690"/>
    </row>
    <row r="3" spans="1:12" ht="18" x14ac:dyDescent="0.25">
      <c r="A3" s="2691" t="s">
        <v>876</v>
      </c>
      <c r="B3" s="2692"/>
      <c r="C3" s="2692"/>
      <c r="D3" s="2692"/>
      <c r="E3" s="2692"/>
      <c r="F3" s="2692"/>
      <c r="G3" s="2692"/>
      <c r="H3" s="2692"/>
      <c r="I3" s="2692"/>
      <c r="J3" s="2693"/>
    </row>
    <row r="4" spans="1:12" ht="18" x14ac:dyDescent="0.25">
      <c r="A4" s="2691" t="s">
        <v>88</v>
      </c>
      <c r="B4" s="2692"/>
      <c r="C4" s="2692"/>
      <c r="D4" s="2692"/>
      <c r="E4" s="2692"/>
      <c r="F4" s="2692"/>
      <c r="G4" s="2692"/>
      <c r="H4" s="2692"/>
      <c r="I4" s="2692"/>
      <c r="J4" s="2693"/>
    </row>
    <row r="5" spans="1:12" x14ac:dyDescent="0.2">
      <c r="A5" s="171"/>
      <c r="B5" s="172"/>
      <c r="C5" s="173"/>
      <c r="D5" s="173"/>
      <c r="E5" s="173"/>
      <c r="F5" s="173"/>
      <c r="G5" s="173"/>
      <c r="H5" s="173"/>
      <c r="I5" s="173"/>
      <c r="J5" s="174"/>
    </row>
    <row r="6" spans="1:12" x14ac:dyDescent="0.2">
      <c r="A6" s="175"/>
      <c r="B6" s="176"/>
      <c r="C6" s="177"/>
      <c r="D6" s="178"/>
      <c r="E6" s="179"/>
      <c r="F6" s="180"/>
      <c r="G6" s="181"/>
      <c r="H6" s="182"/>
      <c r="I6" s="178"/>
      <c r="J6" s="183"/>
    </row>
    <row r="7" spans="1:12" x14ac:dyDescent="0.2">
      <c r="A7" s="2694" t="s">
        <v>92</v>
      </c>
      <c r="B7" s="2695"/>
      <c r="C7" s="184"/>
      <c r="D7" s="1"/>
      <c r="E7" s="185" t="s">
        <v>124</v>
      </c>
      <c r="F7" s="186"/>
      <c r="G7" s="187"/>
      <c r="H7" s="185" t="s">
        <v>125</v>
      </c>
      <c r="I7" s="186"/>
      <c r="J7" s="188"/>
    </row>
    <row r="8" spans="1:12" x14ac:dyDescent="0.2">
      <c r="A8" s="2694" t="s">
        <v>97</v>
      </c>
      <c r="B8" s="2695"/>
      <c r="C8" s="2696" t="s">
        <v>126</v>
      </c>
      <c r="D8" s="2697"/>
      <c r="E8" s="189" t="s">
        <v>127</v>
      </c>
      <c r="F8" s="190"/>
      <c r="G8" s="191"/>
      <c r="H8" s="189" t="s">
        <v>127</v>
      </c>
      <c r="I8" s="190"/>
      <c r="J8" s="192"/>
    </row>
    <row r="9" spans="1:12" x14ac:dyDescent="0.2">
      <c r="A9" s="193"/>
      <c r="B9" s="128"/>
      <c r="C9" s="194"/>
      <c r="D9" s="195"/>
      <c r="E9" s="196"/>
      <c r="F9" s="197"/>
      <c r="G9" s="198"/>
      <c r="H9" s="196"/>
      <c r="I9" s="197"/>
      <c r="J9" s="199"/>
    </row>
    <row r="10" spans="1:12" ht="8.1" customHeight="1" x14ac:dyDescent="0.2">
      <c r="A10" s="200"/>
      <c r="B10" s="201"/>
      <c r="C10" s="202"/>
      <c r="D10" s="202"/>
      <c r="E10" s="203"/>
      <c r="F10" s="135"/>
      <c r="G10" s="136"/>
      <c r="H10" s="204"/>
      <c r="I10" s="205"/>
      <c r="J10" s="206"/>
      <c r="L10" s="241"/>
    </row>
    <row r="11" spans="1:12" x14ac:dyDescent="0.2">
      <c r="A11" s="207"/>
      <c r="B11" s="140" t="s">
        <v>114</v>
      </c>
      <c r="C11" s="208">
        <v>252206149.49000001</v>
      </c>
      <c r="D11" s="209"/>
      <c r="E11" s="210" t="s">
        <v>128</v>
      </c>
      <c r="F11" s="211"/>
      <c r="G11" s="2299" t="s">
        <v>129</v>
      </c>
      <c r="H11" s="212">
        <f>+C11</f>
        <v>252206149.49000001</v>
      </c>
      <c r="I11" s="209"/>
      <c r="J11" s="213">
        <v>1</v>
      </c>
      <c r="L11" s="242"/>
    </row>
    <row r="12" spans="1:12" ht="8.1" customHeight="1" x14ac:dyDescent="0.2">
      <c r="A12" s="207"/>
      <c r="B12" s="140"/>
      <c r="C12" s="214"/>
      <c r="D12" s="209"/>
      <c r="E12" s="210"/>
      <c r="F12" s="211"/>
      <c r="G12" s="2300"/>
      <c r="H12" s="216"/>
      <c r="I12" s="217"/>
      <c r="J12" s="213"/>
      <c r="L12" s="242"/>
    </row>
    <row r="13" spans="1:12" x14ac:dyDescent="0.2">
      <c r="A13" s="207"/>
      <c r="B13" s="140" t="s">
        <v>115</v>
      </c>
      <c r="C13" s="218">
        <v>743655890.39999998</v>
      </c>
      <c r="D13" s="219"/>
      <c r="E13" s="210" t="s">
        <v>128</v>
      </c>
      <c r="F13" s="211"/>
      <c r="G13" s="2299" t="s">
        <v>129</v>
      </c>
      <c r="H13" s="216">
        <f>+C13</f>
        <v>743655890.39999998</v>
      </c>
      <c r="I13" s="217"/>
      <c r="J13" s="213">
        <f>+(H13/C13)</f>
        <v>1</v>
      </c>
      <c r="L13" s="242"/>
    </row>
    <row r="14" spans="1:12" ht="8.1" customHeight="1" x14ac:dyDescent="0.2">
      <c r="A14" s="207"/>
      <c r="B14" s="140"/>
      <c r="C14" s="214"/>
      <c r="D14" s="209"/>
      <c r="E14" s="220"/>
      <c r="F14" s="211"/>
      <c r="G14" s="2300"/>
      <c r="H14" s="216"/>
      <c r="I14" s="217"/>
      <c r="J14" s="213" t="s">
        <v>86</v>
      </c>
      <c r="L14" s="243"/>
    </row>
    <row r="15" spans="1:12" x14ac:dyDescent="0.2">
      <c r="A15" s="207"/>
      <c r="B15" s="140" t="s">
        <v>116</v>
      </c>
      <c r="C15" s="218">
        <v>1701719003.2</v>
      </c>
      <c r="D15" s="221"/>
      <c r="E15" s="210" t="s">
        <v>128</v>
      </c>
      <c r="F15" s="211"/>
      <c r="G15" s="2299" t="s">
        <v>129</v>
      </c>
      <c r="H15" s="216">
        <f>+C15</f>
        <v>1701719003.2</v>
      </c>
      <c r="I15" s="217"/>
      <c r="J15" s="213">
        <f t="shared" ref="J15:J35" si="0">+(H15/C15)</f>
        <v>1</v>
      </c>
      <c r="L15" s="242"/>
    </row>
    <row r="16" spans="1:12" ht="8.1" customHeight="1" x14ac:dyDescent="0.2">
      <c r="A16" s="207"/>
      <c r="B16" s="140"/>
      <c r="C16" s="214"/>
      <c r="D16" s="209"/>
      <c r="E16" s="220"/>
      <c r="F16" s="209"/>
      <c r="G16" s="215"/>
      <c r="H16" s="216"/>
      <c r="I16" s="217"/>
      <c r="J16" s="213" t="s">
        <v>86</v>
      </c>
      <c r="L16" s="243"/>
    </row>
    <row r="17" spans="1:13" x14ac:dyDescent="0.2">
      <c r="A17" s="207"/>
      <c r="B17" s="140" t="s">
        <v>117</v>
      </c>
      <c r="C17" s="218">
        <v>2841969967.1999998</v>
      </c>
      <c r="D17" s="209"/>
      <c r="E17" s="222">
        <f>819189808.57+21892625.04</f>
        <v>841082433.61000001</v>
      </c>
      <c r="F17" s="211"/>
      <c r="G17" s="223">
        <f>+E17/C17</f>
        <v>0.29595050029281678</v>
      </c>
      <c r="H17" s="216">
        <f>+C17-E17</f>
        <v>2000887533.5899997</v>
      </c>
      <c r="I17" s="217"/>
      <c r="J17" s="213">
        <f t="shared" si="0"/>
        <v>0.70404949970718322</v>
      </c>
      <c r="L17" s="242"/>
    </row>
    <row r="18" spans="1:13" ht="8.1" customHeight="1" x14ac:dyDescent="0.2">
      <c r="A18" s="207"/>
      <c r="B18" s="140"/>
      <c r="C18" s="218"/>
      <c r="D18" s="209"/>
      <c r="E18" s="224"/>
      <c r="F18" s="217"/>
      <c r="G18" s="223"/>
      <c r="H18" s="216"/>
      <c r="I18" s="217"/>
      <c r="J18" s="213" t="s">
        <v>86</v>
      </c>
      <c r="L18" s="242"/>
      <c r="M18" s="244"/>
    </row>
    <row r="19" spans="1:13" x14ac:dyDescent="0.2">
      <c r="A19" s="207"/>
      <c r="B19" s="140">
        <v>1995</v>
      </c>
      <c r="C19" s="218">
        <v>162127462</v>
      </c>
      <c r="D19" s="209"/>
      <c r="E19" s="210" t="s">
        <v>128</v>
      </c>
      <c r="F19" s="211"/>
      <c r="G19" s="2299" t="s">
        <v>129</v>
      </c>
      <c r="H19" s="216">
        <f t="shared" ref="H19:H24" si="1">+C19</f>
        <v>162127462</v>
      </c>
      <c r="I19" s="217"/>
      <c r="J19" s="213">
        <f t="shared" si="0"/>
        <v>1</v>
      </c>
      <c r="L19" s="242"/>
    </row>
    <row r="20" spans="1:13" x14ac:dyDescent="0.2">
      <c r="A20" s="207"/>
      <c r="B20" s="140">
        <v>1996</v>
      </c>
      <c r="C20" s="220">
        <v>168621640</v>
      </c>
      <c r="D20" s="209"/>
      <c r="E20" s="210" t="s">
        <v>128</v>
      </c>
      <c r="F20" s="211"/>
      <c r="G20" s="2299" t="s">
        <v>129</v>
      </c>
      <c r="H20" s="216">
        <f t="shared" si="1"/>
        <v>168621640</v>
      </c>
      <c r="I20" s="217"/>
      <c r="J20" s="213">
        <f t="shared" si="0"/>
        <v>1</v>
      </c>
      <c r="L20" s="242"/>
    </row>
    <row r="21" spans="1:13" x14ac:dyDescent="0.2">
      <c r="A21" s="207"/>
      <c r="B21" s="140">
        <v>1997</v>
      </c>
      <c r="C21" s="218">
        <v>207994972</v>
      </c>
      <c r="D21" s="209"/>
      <c r="E21" s="210" t="s">
        <v>128</v>
      </c>
      <c r="F21" s="211"/>
      <c r="G21" s="2299" t="s">
        <v>129</v>
      </c>
      <c r="H21" s="216">
        <f t="shared" si="1"/>
        <v>207994972</v>
      </c>
      <c r="I21" s="217"/>
      <c r="J21" s="213">
        <f t="shared" si="0"/>
        <v>1</v>
      </c>
      <c r="L21" s="242"/>
    </row>
    <row r="22" spans="1:13" x14ac:dyDescent="0.2">
      <c r="A22" s="207"/>
      <c r="B22" s="140">
        <v>1998</v>
      </c>
      <c r="C22" s="220">
        <v>75461515.120000005</v>
      </c>
      <c r="D22" s="209"/>
      <c r="E22" s="210" t="s">
        <v>128</v>
      </c>
      <c r="F22" s="211"/>
      <c r="G22" s="2299" t="s">
        <v>129</v>
      </c>
      <c r="H22" s="216">
        <f t="shared" si="1"/>
        <v>75461515.120000005</v>
      </c>
      <c r="I22" s="217"/>
      <c r="J22" s="213">
        <f t="shared" si="0"/>
        <v>1</v>
      </c>
      <c r="L22" s="242"/>
    </row>
    <row r="23" spans="1:13" x14ac:dyDescent="0.2">
      <c r="A23" s="207"/>
      <c r="B23" s="140">
        <v>1999</v>
      </c>
      <c r="C23" s="220">
        <v>168647559</v>
      </c>
      <c r="D23" s="209"/>
      <c r="E23" s="210" t="s">
        <v>128</v>
      </c>
      <c r="F23" s="211"/>
      <c r="G23" s="2299" t="s">
        <v>129</v>
      </c>
      <c r="H23" s="216">
        <f t="shared" si="1"/>
        <v>168647559</v>
      </c>
      <c r="I23" s="217"/>
      <c r="J23" s="213">
        <f t="shared" si="0"/>
        <v>1</v>
      </c>
      <c r="L23" s="242"/>
    </row>
    <row r="24" spans="1:13" x14ac:dyDescent="0.2">
      <c r="A24" s="207"/>
      <c r="B24" s="140">
        <v>2000</v>
      </c>
      <c r="C24" s="218">
        <v>100893537</v>
      </c>
      <c r="D24" s="209"/>
      <c r="E24" s="210" t="s">
        <v>128</v>
      </c>
      <c r="F24" s="211"/>
      <c r="G24" s="2299" t="s">
        <v>129</v>
      </c>
      <c r="H24" s="216">
        <f t="shared" si="1"/>
        <v>100893537</v>
      </c>
      <c r="I24" s="217"/>
      <c r="J24" s="213">
        <f t="shared" si="0"/>
        <v>1</v>
      </c>
      <c r="L24" s="242"/>
    </row>
    <row r="25" spans="1:13" x14ac:dyDescent="0.2">
      <c r="A25" s="207"/>
      <c r="B25" s="140">
        <v>2001</v>
      </c>
      <c r="C25" s="218">
        <v>1150651496.2</v>
      </c>
      <c r="D25" s="209"/>
      <c r="E25" s="216">
        <v>668377105.66999996</v>
      </c>
      <c r="F25" s="217"/>
      <c r="G25" s="223">
        <f>+(E25/C25)</f>
        <v>0.58086841052855698</v>
      </c>
      <c r="H25" s="216">
        <f t="shared" ref="H25:H30" si="2">+C25-E25</f>
        <v>482274390.53000009</v>
      </c>
      <c r="I25" s="217"/>
      <c r="J25" s="213">
        <f t="shared" si="0"/>
        <v>0.41913158947144302</v>
      </c>
      <c r="L25" s="242"/>
      <c r="M25" s="244"/>
    </row>
    <row r="26" spans="1:13" x14ac:dyDescent="0.2">
      <c r="A26" s="207"/>
      <c r="B26" s="140">
        <v>2002</v>
      </c>
      <c r="C26" s="218">
        <v>3791077815</v>
      </c>
      <c r="D26" s="209"/>
      <c r="E26" s="216">
        <v>2081361845.46</v>
      </c>
      <c r="F26" s="217"/>
      <c r="G26" s="223">
        <f t="shared" ref="G26:G30" si="3">+(E26/C26)</f>
        <v>0.54901585961247279</v>
      </c>
      <c r="H26" s="216">
        <f t="shared" si="2"/>
        <v>1709715969.54</v>
      </c>
      <c r="I26" s="217"/>
      <c r="J26" s="213">
        <f t="shared" si="0"/>
        <v>0.45098414038752721</v>
      </c>
      <c r="L26" s="242"/>
      <c r="M26" s="244"/>
    </row>
    <row r="27" spans="1:13" x14ac:dyDescent="0.2">
      <c r="A27" s="207"/>
      <c r="B27" s="140">
        <v>2003</v>
      </c>
      <c r="C27" s="218">
        <v>6475651564</v>
      </c>
      <c r="D27" s="209"/>
      <c r="E27" s="216">
        <v>5549967047.9200001</v>
      </c>
      <c r="F27" s="217"/>
      <c r="G27" s="223">
        <f t="shared" si="3"/>
        <v>0.85705152494211623</v>
      </c>
      <c r="H27" s="216">
        <f t="shared" si="2"/>
        <v>925684516.07999992</v>
      </c>
      <c r="I27" s="217"/>
      <c r="J27" s="213">
        <f t="shared" si="0"/>
        <v>0.14294847505788374</v>
      </c>
      <c r="L27" s="242"/>
      <c r="M27" s="244"/>
    </row>
    <row r="28" spans="1:13" x14ac:dyDescent="0.2">
      <c r="A28" s="207"/>
      <c r="B28" s="140">
        <v>2004</v>
      </c>
      <c r="C28" s="218">
        <v>3267408915</v>
      </c>
      <c r="D28" s="209"/>
      <c r="E28" s="216">
        <v>692584383</v>
      </c>
      <c r="F28" s="217"/>
      <c r="G28" s="223">
        <f t="shared" si="3"/>
        <v>0.21196746443963227</v>
      </c>
      <c r="H28" s="216">
        <f t="shared" si="2"/>
        <v>2574824532</v>
      </c>
      <c r="I28" s="217"/>
      <c r="J28" s="213">
        <f t="shared" si="0"/>
        <v>0.78803253556036768</v>
      </c>
      <c r="L28" s="242"/>
      <c r="M28" s="244"/>
    </row>
    <row r="29" spans="1:13" x14ac:dyDescent="0.2">
      <c r="A29" s="207"/>
      <c r="B29" s="140">
        <v>2005</v>
      </c>
      <c r="C29" s="218">
        <v>11262934564</v>
      </c>
      <c r="D29" s="209"/>
      <c r="E29" s="216">
        <v>9501240579.0599995</v>
      </c>
      <c r="F29" s="217"/>
      <c r="G29" s="223">
        <f t="shared" si="3"/>
        <v>0.84358481575743616</v>
      </c>
      <c r="H29" s="216">
        <f t="shared" si="2"/>
        <v>1761693984.9400005</v>
      </c>
      <c r="I29" s="217"/>
      <c r="J29" s="213">
        <f t="shared" si="0"/>
        <v>0.15641518424256384</v>
      </c>
      <c r="L29" s="242"/>
      <c r="M29" s="245"/>
    </row>
    <row r="30" spans="1:13" x14ac:dyDescent="0.2">
      <c r="A30" s="207"/>
      <c r="B30" s="140">
        <v>2006</v>
      </c>
      <c r="C30" s="220">
        <v>2234757449</v>
      </c>
      <c r="D30" s="209"/>
      <c r="E30" s="210">
        <v>1720156504.4000001</v>
      </c>
      <c r="F30" s="211"/>
      <c r="G30" s="223">
        <f t="shared" si="3"/>
        <v>0.76972850237940971</v>
      </c>
      <c r="H30" s="216">
        <f t="shared" si="2"/>
        <v>514600944.5999999</v>
      </c>
      <c r="I30" s="217"/>
      <c r="J30" s="213">
        <f t="shared" si="0"/>
        <v>0.23027149762059029</v>
      </c>
      <c r="L30" s="242"/>
      <c r="M30" s="246"/>
    </row>
    <row r="31" spans="1:13" x14ac:dyDescent="0.2">
      <c r="A31" s="207"/>
      <c r="B31" s="140">
        <v>2007</v>
      </c>
      <c r="C31" s="220">
        <v>344581019</v>
      </c>
      <c r="D31" s="209"/>
      <c r="E31" s="210" t="s">
        <v>130</v>
      </c>
      <c r="F31" s="211"/>
      <c r="G31" s="2299" t="s">
        <v>129</v>
      </c>
      <c r="H31" s="216">
        <f>+C31</f>
        <v>344581019</v>
      </c>
      <c r="I31" s="217"/>
      <c r="J31" s="213">
        <f t="shared" si="0"/>
        <v>1</v>
      </c>
      <c r="L31" s="243"/>
      <c r="M31" s="246"/>
    </row>
    <row r="32" spans="1:13" x14ac:dyDescent="0.2">
      <c r="A32" s="207"/>
      <c r="B32" s="140">
        <v>2008</v>
      </c>
      <c r="C32" s="220">
        <v>281060529</v>
      </c>
      <c r="D32" s="209"/>
      <c r="E32" s="210" t="s">
        <v>128</v>
      </c>
      <c r="F32" s="211"/>
      <c r="G32" s="2299" t="s">
        <v>129</v>
      </c>
      <c r="H32" s="216">
        <f>+C32</f>
        <v>281060529</v>
      </c>
      <c r="I32" s="217"/>
      <c r="J32" s="213">
        <f t="shared" si="0"/>
        <v>1</v>
      </c>
      <c r="L32" s="243"/>
      <c r="M32" s="246"/>
    </row>
    <row r="33" spans="1:13" x14ac:dyDescent="0.2">
      <c r="A33" s="207"/>
      <c r="B33" s="140">
        <v>2009</v>
      </c>
      <c r="C33" s="146">
        <v>8801074888</v>
      </c>
      <c r="D33" s="209"/>
      <c r="E33" s="210">
        <v>6387327984.1999998</v>
      </c>
      <c r="F33" s="211"/>
      <c r="G33" s="223">
        <f t="shared" ref="G33" si="4">+(E33/C33)</f>
        <v>0.72574407847715605</v>
      </c>
      <c r="H33" s="216">
        <f>+C33-E33</f>
        <v>2413746903.8000002</v>
      </c>
      <c r="I33" s="217"/>
      <c r="J33" s="213">
        <f t="shared" si="0"/>
        <v>0.27425592152284389</v>
      </c>
      <c r="L33" s="243"/>
      <c r="M33" s="246"/>
    </row>
    <row r="34" spans="1:13" x14ac:dyDescent="0.2">
      <c r="A34" s="207"/>
      <c r="B34" s="140">
        <v>2010</v>
      </c>
      <c r="C34" s="146">
        <v>1230353606</v>
      </c>
      <c r="D34" s="209"/>
      <c r="E34" s="210" t="s">
        <v>128</v>
      </c>
      <c r="F34" s="211"/>
      <c r="G34" s="2299" t="s">
        <v>129</v>
      </c>
      <c r="H34" s="216">
        <f>+C34</f>
        <v>1230353606</v>
      </c>
      <c r="I34" s="217"/>
      <c r="J34" s="213">
        <f t="shared" si="0"/>
        <v>1</v>
      </c>
      <c r="L34" s="243"/>
      <c r="M34" s="246"/>
    </row>
    <row r="35" spans="1:13" x14ac:dyDescent="0.2">
      <c r="A35" s="207"/>
      <c r="B35" s="140">
        <v>2011</v>
      </c>
      <c r="C35" s="146">
        <v>691491084</v>
      </c>
      <c r="D35" s="209"/>
      <c r="E35" s="210" t="s">
        <v>128</v>
      </c>
      <c r="F35" s="211"/>
      <c r="G35" s="2299" t="s">
        <v>129</v>
      </c>
      <c r="H35" s="216">
        <f>+C35</f>
        <v>691491084</v>
      </c>
      <c r="I35" s="217"/>
      <c r="J35" s="213">
        <f t="shared" si="0"/>
        <v>1</v>
      </c>
      <c r="L35" s="243"/>
      <c r="M35" s="246"/>
    </row>
    <row r="36" spans="1:13" x14ac:dyDescent="0.2">
      <c r="A36" s="207"/>
      <c r="B36" s="140">
        <v>2012</v>
      </c>
      <c r="C36" s="146">
        <v>739244305</v>
      </c>
      <c r="D36" s="209"/>
      <c r="E36" s="210" t="s">
        <v>128</v>
      </c>
      <c r="F36" s="211"/>
      <c r="G36" s="2299" t="s">
        <v>129</v>
      </c>
      <c r="H36" s="216">
        <f>+C36</f>
        <v>739244305</v>
      </c>
      <c r="I36" s="217"/>
      <c r="J36" s="213">
        <f t="shared" ref="J36" si="5">+(H36/C36)</f>
        <v>1</v>
      </c>
      <c r="L36" s="243"/>
      <c r="M36" s="246"/>
    </row>
    <row r="37" spans="1:13" x14ac:dyDescent="0.2">
      <c r="A37" s="207"/>
      <c r="B37" s="140"/>
      <c r="C37" s="146"/>
      <c r="D37" s="209"/>
      <c r="E37" s="210"/>
      <c r="F37" s="211"/>
      <c r="G37" s="223"/>
      <c r="H37" s="216"/>
      <c r="I37" s="217"/>
      <c r="J37" s="213"/>
      <c r="L37" s="243"/>
      <c r="M37" s="246"/>
    </row>
    <row r="38" spans="1:13" x14ac:dyDescent="0.2">
      <c r="A38" s="207"/>
      <c r="B38" s="140" t="s">
        <v>922</v>
      </c>
      <c r="C38" s="208">
        <f>SUM(C11:C36)</f>
        <v>46693584929.610001</v>
      </c>
      <c r="D38" s="209"/>
      <c r="E38" s="212">
        <f>SUM(E17:E33)</f>
        <v>27442097883.320004</v>
      </c>
      <c r="F38" s="209"/>
      <c r="G38" s="223">
        <f>+E38/C38</f>
        <v>0.58770595414099447</v>
      </c>
      <c r="H38" s="212">
        <f>SUM(H11:H36)</f>
        <v>19251487046.290001</v>
      </c>
      <c r="I38" s="209"/>
      <c r="J38" s="213">
        <f>+H38/C38</f>
        <v>0.41229404585900564</v>
      </c>
      <c r="L38" s="242"/>
      <c r="M38" s="244"/>
    </row>
    <row r="39" spans="1:13" ht="13.5" thickBot="1" x14ac:dyDescent="0.25">
      <c r="A39" s="225"/>
      <c r="B39" s="226"/>
      <c r="C39" s="227"/>
      <c r="D39" s="228"/>
      <c r="E39" s="229"/>
      <c r="F39" s="230"/>
      <c r="G39" s="230"/>
      <c r="H39" s="231"/>
      <c r="I39" s="228"/>
      <c r="J39" s="232"/>
      <c r="L39" s="247"/>
      <c r="M39" s="244"/>
    </row>
    <row r="40" spans="1:13" x14ac:dyDescent="0.2">
      <c r="A40" s="160"/>
      <c r="B40" s="165"/>
      <c r="C40" s="160"/>
      <c r="D40" s="160"/>
      <c r="E40" s="160"/>
      <c r="F40" s="160"/>
      <c r="G40" s="160"/>
      <c r="H40" s="233"/>
      <c r="I40" s="165"/>
      <c r="J40" s="160"/>
      <c r="L40" s="248"/>
      <c r="M40" s="244"/>
    </row>
    <row r="41" spans="1:13" x14ac:dyDescent="0.2">
      <c r="A41" s="234" t="s">
        <v>875</v>
      </c>
      <c r="B41" s="235"/>
      <c r="C41" s="235"/>
      <c r="D41" s="235"/>
      <c r="E41" s="235"/>
      <c r="F41" s="235"/>
      <c r="G41" s="235"/>
      <c r="H41" s="235"/>
      <c r="I41" s="235"/>
      <c r="J41" s="235"/>
      <c r="L41" s="241"/>
    </row>
    <row r="42" spans="1:13" x14ac:dyDescent="0.2">
      <c r="A42" s="113" t="s">
        <v>131</v>
      </c>
      <c r="B42" s="236"/>
      <c r="C42" s="236"/>
      <c r="D42" s="236"/>
      <c r="E42" s="43"/>
      <c r="F42" s="43"/>
      <c r="G42" s="43"/>
      <c r="H42" s="43"/>
      <c r="I42" s="43"/>
      <c r="J42" s="43"/>
      <c r="L42" s="241"/>
    </row>
    <row r="43" spans="1:13" x14ac:dyDescent="0.2">
      <c r="A43" s="237" t="s">
        <v>866</v>
      </c>
      <c r="B43" s="238"/>
      <c r="C43" s="238"/>
      <c r="D43" s="238"/>
      <c r="E43" s="238"/>
      <c r="F43" s="238"/>
      <c r="G43" s="238"/>
      <c r="H43" s="43"/>
      <c r="I43" s="43"/>
      <c r="J43" s="43"/>
      <c r="L43" s="241"/>
    </row>
    <row r="44" spans="1:13" x14ac:dyDescent="0.2">
      <c r="A44" s="237" t="s">
        <v>867</v>
      </c>
      <c r="C44" s="238"/>
      <c r="D44" s="238"/>
      <c r="E44" s="238"/>
      <c r="F44" s="238"/>
      <c r="G44" s="238"/>
      <c r="H44" s="43"/>
      <c r="I44" s="43"/>
      <c r="J44" s="43"/>
      <c r="L44" s="241"/>
    </row>
    <row r="45" spans="1:13" x14ac:dyDescent="0.2">
      <c r="A45" s="239" t="s">
        <v>132</v>
      </c>
      <c r="B45" s="43"/>
      <c r="C45" s="43"/>
      <c r="D45" s="43"/>
      <c r="E45" s="43"/>
      <c r="F45" s="43"/>
      <c r="G45" s="43"/>
      <c r="H45" s="43"/>
      <c r="I45" s="43"/>
      <c r="J45" s="43"/>
      <c r="L45" s="241"/>
    </row>
    <row r="46" spans="1:13" x14ac:dyDescent="0.2">
      <c r="C46" s="249"/>
      <c r="E46" s="249"/>
      <c r="H46" s="249"/>
      <c r="L46" s="241"/>
    </row>
    <row r="47" spans="1:13" x14ac:dyDescent="0.2">
      <c r="C47" s="249"/>
      <c r="L47" s="241"/>
    </row>
    <row r="48" spans="1:13" x14ac:dyDescent="0.2">
      <c r="C48" s="249"/>
      <c r="E48" s="249"/>
      <c r="H48" s="249"/>
      <c r="L48" s="241"/>
    </row>
    <row r="49" spans="3:12" x14ac:dyDescent="0.2">
      <c r="C49" s="249"/>
      <c r="G49" s="250"/>
      <c r="L49" s="241"/>
    </row>
    <row r="50" spans="3:12" x14ac:dyDescent="0.2">
      <c r="G50" s="250"/>
      <c r="L50" s="241"/>
    </row>
    <row r="51" spans="3:12" x14ac:dyDescent="0.2">
      <c r="G51" s="250"/>
      <c r="L51" s="241"/>
    </row>
    <row r="52" spans="3:12" x14ac:dyDescent="0.2">
      <c r="G52" s="250"/>
    </row>
    <row r="53" spans="3:12" x14ac:dyDescent="0.2">
      <c r="G53" s="250"/>
    </row>
    <row r="54" spans="3:12" x14ac:dyDescent="0.2">
      <c r="G54" s="250"/>
    </row>
    <row r="55" spans="3:12" x14ac:dyDescent="0.2">
      <c r="G55" s="250"/>
    </row>
    <row r="56" spans="3:12" x14ac:dyDescent="0.2">
      <c r="G56" s="250"/>
    </row>
    <row r="57" spans="3:12" x14ac:dyDescent="0.2">
      <c r="G57" s="250"/>
    </row>
    <row r="58" spans="3:12" x14ac:dyDescent="0.2">
      <c r="G58" s="250"/>
    </row>
    <row r="59" spans="3:12" x14ac:dyDescent="0.2">
      <c r="G59" s="250"/>
    </row>
    <row r="60" spans="3:12" x14ac:dyDescent="0.2">
      <c r="G60" s="250"/>
    </row>
    <row r="61" spans="3:12" x14ac:dyDescent="0.2">
      <c r="G61" s="250"/>
    </row>
    <row r="62" spans="3:12" x14ac:dyDescent="0.2">
      <c r="G62" s="250"/>
    </row>
  </sheetData>
  <mergeCells count="6">
    <mergeCell ref="A2:J2"/>
    <mergeCell ref="A3:J3"/>
    <mergeCell ref="A4:J4"/>
    <mergeCell ref="A7:B7"/>
    <mergeCell ref="A8:B8"/>
    <mergeCell ref="C8:D8"/>
  </mergeCells>
  <pageMargins left="0.7" right="0.7" top="0.75" bottom="0.75" header="0.3" footer="0.3"/>
  <pageSetup scale="91"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7"/>
  <sheetViews>
    <sheetView zoomScaleNormal="100" workbookViewId="0">
      <pane ySplit="11" topLeftCell="A12" activePane="bottomLeft" state="frozen"/>
      <selection pane="bottomLeft"/>
    </sheetView>
  </sheetViews>
  <sheetFormatPr defaultRowHeight="12.75" x14ac:dyDescent="0.2"/>
  <cols>
    <col min="1" max="1" width="12.7109375" style="69" customWidth="1"/>
    <col min="2" max="5" width="14.7109375" style="69" customWidth="1"/>
    <col min="6" max="8" width="14.7109375" style="413" customWidth="1"/>
    <col min="9" max="9" width="14.7109375" style="69" customWidth="1"/>
    <col min="10" max="10" width="10.140625" bestFit="1" customWidth="1"/>
    <col min="11" max="11" width="10.5703125" bestFit="1" customWidth="1"/>
  </cols>
  <sheetData>
    <row r="1" spans="1:9" x14ac:dyDescent="0.2">
      <c r="A1" s="932"/>
      <c r="B1" s="933"/>
      <c r="C1" s="933"/>
      <c r="D1" s="933"/>
      <c r="E1" s="933"/>
      <c r="F1" s="933"/>
      <c r="G1" s="933"/>
      <c r="H1" s="933"/>
      <c r="I1" s="934"/>
    </row>
    <row r="2" spans="1:9" ht="23.25" x14ac:dyDescent="0.2">
      <c r="A2" s="935" t="s">
        <v>713</v>
      </c>
      <c r="B2" s="71"/>
      <c r="C2" s="71"/>
      <c r="D2" s="71"/>
      <c r="E2" s="71"/>
      <c r="F2" s="71"/>
      <c r="G2" s="71"/>
      <c r="H2" s="71"/>
      <c r="I2" s="936"/>
    </row>
    <row r="3" spans="1:9" ht="23.25" x14ac:dyDescent="0.2">
      <c r="A3" s="937" t="s">
        <v>989</v>
      </c>
      <c r="B3" s="75"/>
      <c r="C3" s="75"/>
      <c r="D3" s="75"/>
      <c r="E3" s="75"/>
      <c r="F3" s="75"/>
      <c r="G3" s="75"/>
      <c r="H3" s="75"/>
      <c r="I3" s="938"/>
    </row>
    <row r="4" spans="1:9" ht="23.25" x14ac:dyDescent="0.2">
      <c r="A4" s="937" t="s">
        <v>662</v>
      </c>
      <c r="B4" s="75"/>
      <c r="C4" s="75"/>
      <c r="D4" s="75"/>
      <c r="E4" s="75"/>
      <c r="F4" s="75"/>
      <c r="G4" s="75"/>
      <c r="H4" s="75"/>
      <c r="I4" s="938"/>
    </row>
    <row r="5" spans="1:9" ht="23.25" x14ac:dyDescent="0.2">
      <c r="A5" s="937"/>
      <c r="B5" s="75"/>
      <c r="C5" s="75"/>
      <c r="D5" s="75"/>
      <c r="E5" s="75"/>
      <c r="F5" s="75"/>
      <c r="G5" s="75"/>
      <c r="H5" s="75"/>
      <c r="I5" s="938"/>
    </row>
    <row r="6" spans="1:9" x14ac:dyDescent="0.2">
      <c r="A6" s="939"/>
      <c r="B6" s="940"/>
      <c r="C6" s="941"/>
      <c r="D6" s="941"/>
      <c r="E6" s="941"/>
      <c r="F6" s="941"/>
      <c r="G6" s="941"/>
      <c r="H6" s="941"/>
      <c r="I6" s="942"/>
    </row>
    <row r="7" spans="1:9" x14ac:dyDescent="0.2">
      <c r="A7" s="943"/>
      <c r="B7" s="1922" t="s">
        <v>350</v>
      </c>
      <c r="C7" s="86" t="s">
        <v>351</v>
      </c>
      <c r="D7" s="86" t="s">
        <v>351</v>
      </c>
      <c r="E7" s="86" t="s">
        <v>351</v>
      </c>
      <c r="F7" s="86" t="s">
        <v>351</v>
      </c>
      <c r="G7" s="86" t="s">
        <v>351</v>
      </c>
      <c r="H7" s="86" t="s">
        <v>351</v>
      </c>
      <c r="I7" s="945" t="s">
        <v>351</v>
      </c>
    </row>
    <row r="8" spans="1:9" x14ac:dyDescent="0.2">
      <c r="A8" s="943"/>
      <c r="B8" s="448" t="s">
        <v>352</v>
      </c>
      <c r="C8" s="86" t="s">
        <v>353</v>
      </c>
      <c r="D8" s="86" t="s">
        <v>354</v>
      </c>
      <c r="E8" s="86" t="s">
        <v>714</v>
      </c>
      <c r="F8" s="86" t="s">
        <v>715</v>
      </c>
      <c r="G8" s="86" t="s">
        <v>716</v>
      </c>
      <c r="H8" s="86" t="s">
        <v>717</v>
      </c>
      <c r="I8" s="945" t="s">
        <v>718</v>
      </c>
    </row>
    <row r="9" spans="1:9" x14ac:dyDescent="0.2">
      <c r="A9" s="943" t="s">
        <v>97</v>
      </c>
      <c r="B9" s="448" t="s">
        <v>221</v>
      </c>
      <c r="C9" s="86" t="s">
        <v>221</v>
      </c>
      <c r="D9" s="86" t="s">
        <v>221</v>
      </c>
      <c r="E9" s="86" t="s">
        <v>221</v>
      </c>
      <c r="F9" s="86" t="s">
        <v>221</v>
      </c>
      <c r="G9" s="86" t="s">
        <v>221</v>
      </c>
      <c r="H9" s="86" t="s">
        <v>221</v>
      </c>
      <c r="I9" s="945" t="s">
        <v>221</v>
      </c>
    </row>
    <row r="10" spans="1:9" x14ac:dyDescent="0.2">
      <c r="A10" s="943" t="s">
        <v>86</v>
      </c>
      <c r="B10" s="946" t="s">
        <v>273</v>
      </c>
      <c r="C10" s="270" t="s">
        <v>273</v>
      </c>
      <c r="D10" s="270" t="s">
        <v>273</v>
      </c>
      <c r="E10" s="270" t="s">
        <v>273</v>
      </c>
      <c r="F10" s="270" t="s">
        <v>273</v>
      </c>
      <c r="G10" s="270" t="s">
        <v>273</v>
      </c>
      <c r="H10" s="270" t="s">
        <v>273</v>
      </c>
      <c r="I10" s="271" t="s">
        <v>273</v>
      </c>
    </row>
    <row r="11" spans="1:9" x14ac:dyDescent="0.2">
      <c r="A11" s="947"/>
      <c r="B11" s="948"/>
      <c r="C11" s="94"/>
      <c r="D11" s="94"/>
      <c r="E11" s="94"/>
      <c r="F11" s="94"/>
      <c r="G11" s="94"/>
      <c r="H11" s="94"/>
      <c r="I11" s="949"/>
    </row>
    <row r="12" spans="1:9" ht="9" customHeight="1" x14ac:dyDescent="0.2">
      <c r="A12" s="975"/>
      <c r="B12" s="98"/>
      <c r="C12" s="98"/>
      <c r="D12" s="98"/>
      <c r="E12" s="98"/>
      <c r="F12" s="98"/>
      <c r="G12" s="98"/>
      <c r="H12" s="98"/>
      <c r="I12" s="952"/>
    </row>
    <row r="13" spans="1:9" x14ac:dyDescent="0.2">
      <c r="A13" s="953">
        <v>1980</v>
      </c>
      <c r="B13" s="954">
        <v>7997</v>
      </c>
      <c r="C13" s="954">
        <v>5072</v>
      </c>
      <c r="D13" s="954">
        <v>925</v>
      </c>
      <c r="E13" s="954">
        <v>751</v>
      </c>
      <c r="F13" s="955">
        <v>731</v>
      </c>
      <c r="G13" s="955">
        <v>299</v>
      </c>
      <c r="H13" s="955">
        <v>147</v>
      </c>
      <c r="I13" s="956">
        <v>71</v>
      </c>
    </row>
    <row r="14" spans="1:9" ht="9" customHeight="1" x14ac:dyDescent="0.2">
      <c r="A14" s="953"/>
      <c r="B14" s="954"/>
      <c r="C14" s="954"/>
      <c r="D14" s="954"/>
      <c r="E14" s="954"/>
      <c r="F14" s="955"/>
      <c r="G14" s="955"/>
      <c r="H14" s="955"/>
      <c r="I14" s="956"/>
    </row>
    <row r="15" spans="1:9" x14ac:dyDescent="0.2">
      <c r="A15" s="953">
        <v>1985</v>
      </c>
      <c r="B15" s="954">
        <v>8209</v>
      </c>
      <c r="C15" s="954">
        <v>5376</v>
      </c>
      <c r="D15" s="954">
        <v>857</v>
      </c>
      <c r="E15" s="954">
        <v>761</v>
      </c>
      <c r="F15" s="955">
        <v>729</v>
      </c>
      <c r="G15" s="955">
        <v>283</v>
      </c>
      <c r="H15" s="955">
        <v>136</v>
      </c>
      <c r="I15" s="956">
        <v>66</v>
      </c>
    </row>
    <row r="16" spans="1:9" ht="9" customHeight="1" x14ac:dyDescent="0.2">
      <c r="A16" s="953"/>
      <c r="B16" s="954"/>
      <c r="C16" s="954"/>
      <c r="D16" s="954"/>
      <c r="E16" s="954"/>
      <c r="F16" s="955"/>
      <c r="G16" s="955"/>
      <c r="H16" s="955"/>
      <c r="I16" s="956"/>
    </row>
    <row r="17" spans="1:11" x14ac:dyDescent="0.2">
      <c r="A17" s="953">
        <v>1990</v>
      </c>
      <c r="B17" s="954">
        <v>8534</v>
      </c>
      <c r="C17" s="954">
        <v>5731</v>
      </c>
      <c r="D17" s="955">
        <v>891</v>
      </c>
      <c r="E17" s="955">
        <v>757</v>
      </c>
      <c r="F17" s="955">
        <v>695</v>
      </c>
      <c r="G17" s="955">
        <v>290</v>
      </c>
      <c r="H17" s="955">
        <v>121</v>
      </c>
      <c r="I17" s="956">
        <v>48</v>
      </c>
    </row>
    <row r="18" spans="1:11" ht="9" customHeight="1" x14ac:dyDescent="0.2">
      <c r="A18" s="953"/>
      <c r="B18" s="954"/>
      <c r="C18" s="954"/>
      <c r="D18" s="955"/>
      <c r="E18" s="955"/>
      <c r="F18" s="955"/>
      <c r="G18" s="955"/>
      <c r="H18" s="955"/>
      <c r="I18" s="956"/>
    </row>
    <row r="19" spans="1:11" x14ac:dyDescent="0.2">
      <c r="A19" s="953">
        <v>1995</v>
      </c>
      <c r="B19" s="954">
        <v>8632.4259999999995</v>
      </c>
      <c r="C19" s="954">
        <v>5986</v>
      </c>
      <c r="D19" s="954">
        <v>855.02700000000004</v>
      </c>
      <c r="E19" s="955">
        <v>708.928</v>
      </c>
      <c r="F19" s="955">
        <v>660.96199999999999</v>
      </c>
      <c r="G19" s="955">
        <v>263.70299999999997</v>
      </c>
      <c r="H19" s="955">
        <v>112.464</v>
      </c>
      <c r="I19" s="956">
        <v>44.637</v>
      </c>
    </row>
    <row r="20" spans="1:11" x14ac:dyDescent="0.2">
      <c r="A20" s="953">
        <v>1996</v>
      </c>
      <c r="B20" s="954">
        <v>8648.9010000000017</v>
      </c>
      <c r="C20" s="954">
        <v>5976</v>
      </c>
      <c r="D20" s="954">
        <v>903.85900000000004</v>
      </c>
      <c r="E20" s="955">
        <v>712.92100000000005</v>
      </c>
      <c r="F20" s="955">
        <v>635.81600000000003</v>
      </c>
      <c r="G20" s="955">
        <v>266.46600000000001</v>
      </c>
      <c r="H20" s="955">
        <v>106.223</v>
      </c>
      <c r="I20" s="956">
        <v>47.884999999999998</v>
      </c>
    </row>
    <row r="21" spans="1:11" x14ac:dyDescent="0.2">
      <c r="A21" s="953">
        <v>1997</v>
      </c>
      <c r="B21" s="954">
        <v>8739.9179999999997</v>
      </c>
      <c r="C21" s="954">
        <v>6058</v>
      </c>
      <c r="D21" s="954">
        <v>906.36099999999999</v>
      </c>
      <c r="E21" s="955">
        <v>718.16700000000003</v>
      </c>
      <c r="F21" s="955">
        <v>641.21600000000001</v>
      </c>
      <c r="G21" s="955">
        <v>263.036</v>
      </c>
      <c r="H21" s="955">
        <v>110.42700000000001</v>
      </c>
      <c r="I21" s="956">
        <v>43.901000000000003</v>
      </c>
    </row>
    <row r="22" spans="1:11" x14ac:dyDescent="0.2">
      <c r="A22" s="953">
        <v>1998</v>
      </c>
      <c r="B22" s="954">
        <v>8876</v>
      </c>
      <c r="C22" s="954">
        <v>6212</v>
      </c>
      <c r="D22" s="954">
        <v>930</v>
      </c>
      <c r="E22" s="955">
        <v>675</v>
      </c>
      <c r="F22" s="955">
        <v>650</v>
      </c>
      <c r="G22" s="955">
        <v>259</v>
      </c>
      <c r="H22" s="955">
        <v>108</v>
      </c>
      <c r="I22" s="956">
        <v>42</v>
      </c>
    </row>
    <row r="23" spans="1:11" x14ac:dyDescent="0.2">
      <c r="A23" s="953">
        <v>1999</v>
      </c>
      <c r="B23" s="954">
        <v>8991</v>
      </c>
      <c r="C23" s="954">
        <v>6323</v>
      </c>
      <c r="D23" s="954">
        <v>935</v>
      </c>
      <c r="E23" s="955">
        <v>666</v>
      </c>
      <c r="F23" s="955">
        <v>663</v>
      </c>
      <c r="G23" s="955">
        <v>260</v>
      </c>
      <c r="H23" s="955">
        <v>104</v>
      </c>
      <c r="I23" s="956">
        <v>39</v>
      </c>
    </row>
    <row r="24" spans="1:11" x14ac:dyDescent="0.2">
      <c r="A24" s="953">
        <v>2000</v>
      </c>
      <c r="B24" s="954">
        <v>9132.4629999999997</v>
      </c>
      <c r="C24" s="954">
        <v>6464.067</v>
      </c>
      <c r="D24" s="954">
        <v>952.875</v>
      </c>
      <c r="E24" s="955">
        <v>682.91700000000003</v>
      </c>
      <c r="F24" s="955">
        <v>639.66399999999999</v>
      </c>
      <c r="G24" s="955">
        <v>261.16399999999999</v>
      </c>
      <c r="H24" s="955">
        <v>96.763999999999996</v>
      </c>
      <c r="I24" s="956">
        <v>34.981999999999999</v>
      </c>
    </row>
    <row r="25" spans="1:11" x14ac:dyDescent="0.2">
      <c r="A25" s="953">
        <v>2001</v>
      </c>
      <c r="B25" s="954">
        <v>9422.5970000000016</v>
      </c>
      <c r="C25" s="954">
        <v>6775.9859999999999</v>
      </c>
      <c r="D25" s="954">
        <v>927.05700000000002</v>
      </c>
      <c r="E25" s="955">
        <v>733.10799999999995</v>
      </c>
      <c r="F25" s="955">
        <v>617.31600000000003</v>
      </c>
      <c r="G25" s="955">
        <v>240.03399999999999</v>
      </c>
      <c r="H25" s="955">
        <v>96.013000000000005</v>
      </c>
      <c r="I25" s="956">
        <v>33.082999999999998</v>
      </c>
    </row>
    <row r="26" spans="1:11" x14ac:dyDescent="0.2">
      <c r="A26" s="953">
        <v>2002</v>
      </c>
      <c r="B26" s="954">
        <v>9630.19</v>
      </c>
      <c r="C26" s="954">
        <v>6970.3289999999997</v>
      </c>
      <c r="D26" s="954">
        <v>929.80200000000002</v>
      </c>
      <c r="E26" s="955">
        <v>739.16700000000003</v>
      </c>
      <c r="F26" s="955">
        <v>646.94600000000003</v>
      </c>
      <c r="G26" s="955">
        <v>227.32499999999999</v>
      </c>
      <c r="H26" s="955">
        <v>87.396000000000001</v>
      </c>
      <c r="I26" s="956">
        <v>29.225000000000001</v>
      </c>
    </row>
    <row r="27" spans="1:11" x14ac:dyDescent="0.2">
      <c r="A27" s="953">
        <v>2003</v>
      </c>
      <c r="B27" s="954">
        <v>9698.94</v>
      </c>
      <c r="C27" s="954">
        <v>7126.5150000000003</v>
      </c>
      <c r="D27" s="954">
        <v>884.89300000000003</v>
      </c>
      <c r="E27" s="955">
        <v>715.125</v>
      </c>
      <c r="F27" s="955">
        <v>641.73299999999995</v>
      </c>
      <c r="G27" s="955">
        <v>228.33799999999999</v>
      </c>
      <c r="H27" s="955">
        <v>75.286000000000001</v>
      </c>
      <c r="I27" s="956">
        <v>27.05</v>
      </c>
      <c r="J27" s="169"/>
    </row>
    <row r="28" spans="1:11" x14ac:dyDescent="0.2">
      <c r="A28" s="953">
        <v>2004</v>
      </c>
      <c r="B28" s="954">
        <v>9829</v>
      </c>
      <c r="C28" s="954">
        <v>7248</v>
      </c>
      <c r="D28" s="954">
        <v>897</v>
      </c>
      <c r="E28" s="955">
        <v>723</v>
      </c>
      <c r="F28" s="955">
        <v>643</v>
      </c>
      <c r="G28" s="955">
        <v>217</v>
      </c>
      <c r="H28" s="955">
        <v>74</v>
      </c>
      <c r="I28" s="956">
        <v>26</v>
      </c>
      <c r="J28" s="169"/>
    </row>
    <row r="29" spans="1:11" x14ac:dyDescent="0.2">
      <c r="A29" s="953">
        <v>2005</v>
      </c>
      <c r="B29" s="954">
        <v>9887</v>
      </c>
      <c r="C29" s="954">
        <v>7286</v>
      </c>
      <c r="D29" s="954">
        <v>938</v>
      </c>
      <c r="E29" s="955">
        <v>709</v>
      </c>
      <c r="F29" s="955">
        <v>631</v>
      </c>
      <c r="G29" s="955">
        <v>224</v>
      </c>
      <c r="H29" s="955">
        <v>74</v>
      </c>
      <c r="I29" s="956">
        <v>25</v>
      </c>
      <c r="J29" s="169"/>
    </row>
    <row r="30" spans="1:11" x14ac:dyDescent="0.2">
      <c r="A30" s="953">
        <v>2006</v>
      </c>
      <c r="B30" s="954">
        <v>9911</v>
      </c>
      <c r="C30" s="954">
        <v>7320</v>
      </c>
      <c r="D30" s="954">
        <v>944</v>
      </c>
      <c r="E30" s="955">
        <v>709</v>
      </c>
      <c r="F30" s="955">
        <v>627</v>
      </c>
      <c r="G30" s="955">
        <v>219</v>
      </c>
      <c r="H30" s="955">
        <v>68</v>
      </c>
      <c r="I30" s="956">
        <v>24</v>
      </c>
      <c r="J30" s="169"/>
    </row>
    <row r="31" spans="1:11" x14ac:dyDescent="0.2">
      <c r="A31" s="953">
        <v>2007</v>
      </c>
      <c r="B31" s="1064">
        <v>10032</v>
      </c>
      <c r="C31" s="954">
        <v>7504</v>
      </c>
      <c r="D31" s="954">
        <v>884</v>
      </c>
      <c r="E31" s="954">
        <v>696</v>
      </c>
      <c r="F31" s="954">
        <v>644</v>
      </c>
      <c r="G31" s="954">
        <v>212</v>
      </c>
      <c r="H31" s="954">
        <v>67</v>
      </c>
      <c r="I31" s="958">
        <v>24</v>
      </c>
      <c r="J31" s="169"/>
      <c r="K31" s="169"/>
    </row>
    <row r="32" spans="1:11" x14ac:dyDescent="0.2">
      <c r="A32" s="953">
        <v>2008</v>
      </c>
      <c r="B32" s="954">
        <v>10170</v>
      </c>
      <c r="C32" s="954">
        <v>7589</v>
      </c>
      <c r="D32" s="954">
        <v>930</v>
      </c>
      <c r="E32" s="954">
        <v>716</v>
      </c>
      <c r="F32" s="954">
        <v>639</v>
      </c>
      <c r="G32" s="954">
        <v>205</v>
      </c>
      <c r="H32" s="954">
        <v>67</v>
      </c>
      <c r="I32" s="958">
        <v>24</v>
      </c>
      <c r="J32" s="169"/>
      <c r="K32" s="169"/>
    </row>
    <row r="33" spans="1:11" x14ac:dyDescent="0.2">
      <c r="A33" s="953">
        <v>2009</v>
      </c>
      <c r="B33" s="954">
        <v>10396</v>
      </c>
      <c r="C33" s="954">
        <v>7864</v>
      </c>
      <c r="D33" s="954">
        <v>907</v>
      </c>
      <c r="E33" s="954">
        <v>708</v>
      </c>
      <c r="F33" s="954">
        <v>628</v>
      </c>
      <c r="G33" s="954">
        <v>203</v>
      </c>
      <c r="H33" s="954">
        <v>64</v>
      </c>
      <c r="I33" s="958">
        <v>23</v>
      </c>
      <c r="J33" s="169"/>
      <c r="K33" s="169"/>
    </row>
    <row r="34" spans="1:11" x14ac:dyDescent="0.2">
      <c r="A34" s="953">
        <v>2010</v>
      </c>
      <c r="B34" s="954">
        <v>10413</v>
      </c>
      <c r="C34" s="954">
        <v>7921</v>
      </c>
      <c r="D34" s="954">
        <v>895</v>
      </c>
      <c r="E34" s="954">
        <v>701</v>
      </c>
      <c r="F34" s="954">
        <v>612</v>
      </c>
      <c r="G34" s="954">
        <v>199</v>
      </c>
      <c r="H34" s="954">
        <v>63</v>
      </c>
      <c r="I34" s="958">
        <v>23</v>
      </c>
      <c r="J34" s="169"/>
      <c r="K34" s="169"/>
    </row>
    <row r="35" spans="1:11" x14ac:dyDescent="0.2">
      <c r="A35" s="953">
        <v>2011</v>
      </c>
      <c r="B35" s="954">
        <v>10281</v>
      </c>
      <c r="C35" s="954">
        <v>7867</v>
      </c>
      <c r="D35" s="954">
        <v>827</v>
      </c>
      <c r="E35" s="954">
        <v>699</v>
      </c>
      <c r="F35" s="954">
        <v>600</v>
      </c>
      <c r="G35" s="954">
        <v>202</v>
      </c>
      <c r="H35" s="954">
        <v>64</v>
      </c>
      <c r="I35" s="958">
        <v>22</v>
      </c>
      <c r="J35" s="169"/>
      <c r="K35" s="169"/>
    </row>
    <row r="36" spans="1:11" x14ac:dyDescent="0.2">
      <c r="A36" s="953">
        <v>2012</v>
      </c>
      <c r="B36" s="954">
        <v>10372</v>
      </c>
      <c r="C36" s="954">
        <v>7972</v>
      </c>
      <c r="D36" s="954">
        <v>823</v>
      </c>
      <c r="E36" s="954">
        <v>689</v>
      </c>
      <c r="F36" s="954">
        <v>607</v>
      </c>
      <c r="G36" s="954">
        <v>200</v>
      </c>
      <c r="H36" s="954">
        <v>61</v>
      </c>
      <c r="I36" s="958">
        <v>21</v>
      </c>
      <c r="J36" s="169"/>
      <c r="K36" s="169"/>
    </row>
    <row r="37" spans="1:11" s="2485" customFormat="1" x14ac:dyDescent="0.2">
      <c r="A37" s="953">
        <v>2013</v>
      </c>
      <c r="B37" s="954">
        <v>10398.724</v>
      </c>
      <c r="C37" s="954">
        <v>7970.5420000000004</v>
      </c>
      <c r="D37" s="954">
        <v>834.85599999999999</v>
      </c>
      <c r="E37" s="954">
        <v>699.71100000000001</v>
      </c>
      <c r="F37" s="954">
        <v>612.58399999999995</v>
      </c>
      <c r="G37" s="954">
        <v>201.97900000000001</v>
      </c>
      <c r="H37" s="954">
        <v>57.750999999999998</v>
      </c>
      <c r="I37" s="958">
        <v>21.370999999999999</v>
      </c>
      <c r="J37" s="169"/>
      <c r="K37" s="169"/>
    </row>
    <row r="38" spans="1:11" ht="4.5" customHeight="1" thickBot="1" x14ac:dyDescent="0.25">
      <c r="A38" s="960"/>
      <c r="B38" s="961"/>
      <c r="C38" s="961"/>
      <c r="D38" s="961"/>
      <c r="E38" s="961"/>
      <c r="F38" s="961"/>
      <c r="G38" s="961"/>
      <c r="H38" s="961"/>
      <c r="I38" s="962"/>
    </row>
    <row r="39" spans="1:11" ht="9" customHeight="1" x14ac:dyDescent="0.2">
      <c r="A39" s="413"/>
      <c r="B39" s="413"/>
      <c r="C39" s="413"/>
      <c r="D39" s="413"/>
    </row>
    <row r="40" spans="1:11" x14ac:dyDescent="0.2">
      <c r="A40" s="113" t="s">
        <v>358</v>
      </c>
      <c r="B40" s="413"/>
      <c r="C40" s="413"/>
      <c r="D40" s="413"/>
    </row>
    <row r="41" spans="1:11" x14ac:dyDescent="0.2">
      <c r="A41" s="63" t="s">
        <v>240</v>
      </c>
      <c r="F41" s="69"/>
    </row>
    <row r="43" spans="1:11" x14ac:dyDescent="0.2">
      <c r="B43" s="983" t="s">
        <v>86</v>
      </c>
    </row>
    <row r="44" spans="1:11" x14ac:dyDescent="0.2">
      <c r="B44" s="983"/>
    </row>
    <row r="45" spans="1:11" x14ac:dyDescent="0.2">
      <c r="C45" s="983"/>
    </row>
    <row r="47" spans="1:11" x14ac:dyDescent="0.2">
      <c r="F47" s="69"/>
      <c r="G47" s="69"/>
      <c r="H47" s="69"/>
    </row>
  </sheetData>
  <pageMargins left="0.25" right="0.25" top="0.75" bottom="0.75" header="0.3" footer="0.3"/>
  <pageSetup scale="90" fitToHeight="0" orientation="landscape" r:id="rId1"/>
  <rowBreaks count="1" manualBreakCount="1">
    <brk id="42" max="16383"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4"/>
  <sheetViews>
    <sheetView workbookViewId="0"/>
  </sheetViews>
  <sheetFormatPr defaultRowHeight="12.75" x14ac:dyDescent="0.2"/>
  <cols>
    <col min="1" max="1" width="12.7109375" style="69" customWidth="1"/>
    <col min="2" max="6" width="14.7109375" style="69" customWidth="1"/>
    <col min="7" max="8" width="14.7109375" style="413" customWidth="1"/>
    <col min="9" max="9" width="14.7109375" style="69" customWidth="1"/>
    <col min="10" max="10" width="10.140625" bestFit="1" customWidth="1"/>
  </cols>
  <sheetData>
    <row r="1" spans="1:9" x14ac:dyDescent="0.2">
      <c r="A1" s="932"/>
      <c r="B1" s="933"/>
      <c r="C1" s="933"/>
      <c r="D1" s="933"/>
      <c r="E1" s="933"/>
      <c r="F1" s="933"/>
      <c r="G1" s="933"/>
      <c r="H1" s="933"/>
      <c r="I1" s="934"/>
    </row>
    <row r="2" spans="1:9" ht="23.25" x14ac:dyDescent="0.35">
      <c r="A2" s="726" t="s">
        <v>719</v>
      </c>
      <c r="B2" s="964"/>
      <c r="C2" s="964"/>
      <c r="D2" s="964"/>
      <c r="E2" s="964"/>
      <c r="F2" s="964"/>
      <c r="G2" s="964"/>
      <c r="H2" s="964"/>
      <c r="I2" s="965"/>
    </row>
    <row r="3" spans="1:9" ht="23.25" x14ac:dyDescent="0.35">
      <c r="A3" s="13" t="s">
        <v>990</v>
      </c>
      <c r="B3" s="966"/>
      <c r="C3" s="966"/>
      <c r="D3" s="966"/>
      <c r="E3" s="966"/>
      <c r="F3" s="966"/>
      <c r="G3" s="966"/>
      <c r="H3" s="966"/>
      <c r="I3" s="967"/>
    </row>
    <row r="4" spans="1:9" ht="23.25" x14ac:dyDescent="0.35">
      <c r="A4" s="13" t="s">
        <v>662</v>
      </c>
      <c r="B4" s="966"/>
      <c r="C4" s="966"/>
      <c r="D4" s="966"/>
      <c r="E4" s="966"/>
      <c r="F4" s="966"/>
      <c r="G4" s="966"/>
      <c r="H4" s="966"/>
      <c r="I4" s="967"/>
    </row>
    <row r="5" spans="1:9" x14ac:dyDescent="0.2">
      <c r="A5" s="969"/>
      <c r="B5" s="318"/>
      <c r="C5" s="318"/>
      <c r="D5" s="318"/>
      <c r="E5" s="318"/>
      <c r="F5" s="318"/>
      <c r="G5" s="318"/>
      <c r="H5" s="318"/>
      <c r="I5" s="970"/>
    </row>
    <row r="6" spans="1:9" x14ac:dyDescent="0.2">
      <c r="A6" s="939"/>
      <c r="B6" s="940"/>
      <c r="C6" s="941"/>
      <c r="D6" s="941"/>
      <c r="E6" s="941"/>
      <c r="F6" s="941"/>
      <c r="G6" s="941"/>
      <c r="H6" s="941"/>
      <c r="I6" s="942"/>
    </row>
    <row r="7" spans="1:9" x14ac:dyDescent="0.2">
      <c r="A7" s="971"/>
      <c r="B7" s="972"/>
      <c r="C7" s="327" t="s">
        <v>352</v>
      </c>
      <c r="D7" s="327" t="s">
        <v>352</v>
      </c>
      <c r="E7" s="327" t="s">
        <v>352</v>
      </c>
      <c r="F7" s="327" t="s">
        <v>352</v>
      </c>
      <c r="G7" s="327" t="s">
        <v>352</v>
      </c>
      <c r="H7" s="327" t="s">
        <v>352</v>
      </c>
      <c r="I7" s="973" t="s">
        <v>352</v>
      </c>
    </row>
    <row r="8" spans="1:9" x14ac:dyDescent="0.2">
      <c r="A8" s="974"/>
      <c r="B8" s="326" t="s">
        <v>89</v>
      </c>
      <c r="C8" s="327" t="s">
        <v>360</v>
      </c>
      <c r="D8" s="327" t="s">
        <v>360</v>
      </c>
      <c r="E8" s="327" t="s">
        <v>360</v>
      </c>
      <c r="F8" s="327" t="s">
        <v>360</v>
      </c>
      <c r="G8" s="327" t="s">
        <v>360</v>
      </c>
      <c r="H8" s="327" t="s">
        <v>360</v>
      </c>
      <c r="I8" s="973" t="s">
        <v>360</v>
      </c>
    </row>
    <row r="9" spans="1:9" x14ac:dyDescent="0.2">
      <c r="A9" s="974"/>
      <c r="B9" s="326" t="s">
        <v>352</v>
      </c>
      <c r="C9" s="327" t="s">
        <v>353</v>
      </c>
      <c r="D9" s="327" t="s">
        <v>354</v>
      </c>
      <c r="E9" s="327" t="s">
        <v>714</v>
      </c>
      <c r="F9" s="327" t="s">
        <v>715</v>
      </c>
      <c r="G9" s="327" t="s">
        <v>716</v>
      </c>
      <c r="H9" s="327" t="s">
        <v>717</v>
      </c>
      <c r="I9" s="973" t="s">
        <v>825</v>
      </c>
    </row>
    <row r="10" spans="1:9" x14ac:dyDescent="0.2">
      <c r="A10" s="974" t="s">
        <v>97</v>
      </c>
      <c r="B10" s="326" t="s">
        <v>145</v>
      </c>
      <c r="C10" s="327" t="s">
        <v>221</v>
      </c>
      <c r="D10" s="327" t="s">
        <v>221</v>
      </c>
      <c r="E10" s="327" t="s">
        <v>221</v>
      </c>
      <c r="F10" s="327" t="s">
        <v>221</v>
      </c>
      <c r="G10" s="327" t="s">
        <v>221</v>
      </c>
      <c r="H10" s="327" t="s">
        <v>221</v>
      </c>
      <c r="I10" s="973" t="s">
        <v>221</v>
      </c>
    </row>
    <row r="11" spans="1:9" x14ac:dyDescent="0.2">
      <c r="A11" s="947"/>
      <c r="B11" s="333"/>
      <c r="C11" s="95"/>
      <c r="D11" s="95"/>
      <c r="E11" s="95"/>
      <c r="F11" s="94"/>
      <c r="G11" s="94"/>
      <c r="H11" s="94"/>
      <c r="I11" s="949"/>
    </row>
    <row r="12" spans="1:9" ht="9" customHeight="1" x14ac:dyDescent="0.2">
      <c r="A12" s="975"/>
      <c r="B12" s="98"/>
      <c r="C12" s="98"/>
      <c r="D12" s="98"/>
      <c r="E12" s="98"/>
      <c r="F12" s="98"/>
      <c r="G12" s="98"/>
      <c r="H12" s="98"/>
      <c r="I12" s="952"/>
    </row>
    <row r="13" spans="1:9" x14ac:dyDescent="0.2">
      <c r="A13" s="953">
        <v>1980</v>
      </c>
      <c r="B13" s="955">
        <v>2244</v>
      </c>
      <c r="C13" s="955">
        <v>120</v>
      </c>
      <c r="D13" s="955">
        <v>131</v>
      </c>
      <c r="E13" s="955">
        <v>211</v>
      </c>
      <c r="F13" s="954">
        <v>452</v>
      </c>
      <c r="G13" s="955">
        <v>420</v>
      </c>
      <c r="H13" s="955">
        <v>404</v>
      </c>
      <c r="I13" s="956">
        <v>506</v>
      </c>
    </row>
    <row r="14" spans="1:9" ht="9" customHeight="1" x14ac:dyDescent="0.2">
      <c r="A14" s="953"/>
      <c r="B14" s="955"/>
      <c r="C14" s="955"/>
      <c r="D14" s="955"/>
      <c r="E14" s="955"/>
      <c r="F14" s="954"/>
      <c r="G14" s="955"/>
      <c r="H14" s="955"/>
      <c r="I14" s="956"/>
    </row>
    <row r="15" spans="1:9" x14ac:dyDescent="0.2">
      <c r="A15" s="953">
        <v>1985</v>
      </c>
      <c r="B15" s="955">
        <v>2188</v>
      </c>
      <c r="C15" s="955">
        <v>137</v>
      </c>
      <c r="D15" s="955">
        <v>124</v>
      </c>
      <c r="E15" s="955">
        <v>216</v>
      </c>
      <c r="F15" s="954">
        <v>459</v>
      </c>
      <c r="G15" s="955">
        <v>402</v>
      </c>
      <c r="H15" s="955">
        <v>376</v>
      </c>
      <c r="I15" s="956">
        <v>474</v>
      </c>
    </row>
    <row r="16" spans="1:9" ht="9" customHeight="1" x14ac:dyDescent="0.2">
      <c r="A16" s="953"/>
      <c r="B16" s="955"/>
      <c r="C16" s="955"/>
      <c r="D16" s="955"/>
      <c r="E16" s="955"/>
      <c r="F16" s="954"/>
      <c r="G16" s="955"/>
      <c r="H16" s="955"/>
      <c r="I16" s="956"/>
    </row>
    <row r="17" spans="1:10" x14ac:dyDescent="0.2">
      <c r="A17" s="953">
        <v>1990</v>
      </c>
      <c r="B17" s="955">
        <v>1983</v>
      </c>
      <c r="C17" s="955">
        <v>140</v>
      </c>
      <c r="D17" s="955">
        <v>127</v>
      </c>
      <c r="E17" s="955">
        <v>214</v>
      </c>
      <c r="F17" s="955">
        <v>428</v>
      </c>
      <c r="G17" s="955">
        <v>402</v>
      </c>
      <c r="H17" s="955">
        <v>332</v>
      </c>
      <c r="I17" s="956">
        <v>340</v>
      </c>
    </row>
    <row r="18" spans="1:10" ht="9" customHeight="1" x14ac:dyDescent="0.2">
      <c r="A18" s="953"/>
      <c r="B18" s="955"/>
      <c r="C18" s="955"/>
      <c r="D18" s="955"/>
      <c r="E18" s="955"/>
      <c r="F18" s="955"/>
      <c r="G18" s="955"/>
      <c r="H18" s="955"/>
      <c r="I18" s="956"/>
    </row>
    <row r="19" spans="1:10" x14ac:dyDescent="0.2">
      <c r="A19" s="953">
        <v>1995</v>
      </c>
      <c r="B19" s="955">
        <v>1879</v>
      </c>
      <c r="C19" s="955">
        <v>144</v>
      </c>
      <c r="D19" s="955">
        <v>123</v>
      </c>
      <c r="E19" s="955">
        <v>205</v>
      </c>
      <c r="F19" s="955">
        <v>409</v>
      </c>
      <c r="G19" s="955">
        <v>368</v>
      </c>
      <c r="H19" s="955">
        <v>303</v>
      </c>
      <c r="I19" s="956">
        <v>327</v>
      </c>
    </row>
    <row r="20" spans="1:10" x14ac:dyDescent="0.2">
      <c r="A20" s="953">
        <v>1996</v>
      </c>
      <c r="B20" s="955">
        <v>1876</v>
      </c>
      <c r="C20" s="955">
        <v>143</v>
      </c>
      <c r="D20" s="955">
        <v>132</v>
      </c>
      <c r="E20" s="955">
        <v>206</v>
      </c>
      <c r="F20" s="955">
        <v>400</v>
      </c>
      <c r="G20" s="955">
        <v>373</v>
      </c>
      <c r="H20" s="955">
        <v>287</v>
      </c>
      <c r="I20" s="956">
        <v>335</v>
      </c>
    </row>
    <row r="21" spans="1:10" x14ac:dyDescent="0.2">
      <c r="A21" s="953">
        <v>1997</v>
      </c>
      <c r="B21" s="955">
        <v>1846</v>
      </c>
      <c r="C21" s="955">
        <v>145</v>
      </c>
      <c r="D21" s="955">
        <v>131</v>
      </c>
      <c r="E21" s="955">
        <v>206</v>
      </c>
      <c r="F21" s="955">
        <v>401</v>
      </c>
      <c r="G21" s="955">
        <v>365</v>
      </c>
      <c r="H21" s="955">
        <v>296</v>
      </c>
      <c r="I21" s="956">
        <v>302</v>
      </c>
    </row>
    <row r="22" spans="1:10" x14ac:dyDescent="0.2">
      <c r="A22" s="953">
        <v>1998</v>
      </c>
      <c r="B22" s="955">
        <v>1817</v>
      </c>
      <c r="C22" s="955">
        <v>147</v>
      </c>
      <c r="D22" s="955">
        <v>136</v>
      </c>
      <c r="E22" s="955">
        <v>193</v>
      </c>
      <c r="F22" s="955">
        <v>400</v>
      </c>
      <c r="G22" s="955">
        <v>357</v>
      </c>
      <c r="H22" s="955">
        <v>290</v>
      </c>
      <c r="I22" s="956">
        <v>294</v>
      </c>
    </row>
    <row r="23" spans="1:10" x14ac:dyDescent="0.2">
      <c r="A23" s="953">
        <v>1999</v>
      </c>
      <c r="B23" s="955">
        <v>1800</v>
      </c>
      <c r="C23" s="955">
        <v>149</v>
      </c>
      <c r="D23" s="955">
        <v>137</v>
      </c>
      <c r="E23" s="955">
        <v>189</v>
      </c>
      <c r="F23" s="955">
        <v>403</v>
      </c>
      <c r="G23" s="955">
        <v>357</v>
      </c>
      <c r="H23" s="955">
        <v>279</v>
      </c>
      <c r="I23" s="956">
        <v>286</v>
      </c>
    </row>
    <row r="24" spans="1:10" x14ac:dyDescent="0.2">
      <c r="A24" s="953">
        <v>2000</v>
      </c>
      <c r="B24" s="955">
        <v>1744</v>
      </c>
      <c r="C24" s="955">
        <v>152</v>
      </c>
      <c r="D24" s="955">
        <v>138</v>
      </c>
      <c r="E24" s="955">
        <v>197</v>
      </c>
      <c r="F24" s="955">
        <v>388</v>
      </c>
      <c r="G24" s="955">
        <v>357</v>
      </c>
      <c r="H24" s="955">
        <v>258</v>
      </c>
      <c r="I24" s="956">
        <v>254</v>
      </c>
    </row>
    <row r="25" spans="1:10" x14ac:dyDescent="0.2">
      <c r="A25" s="953">
        <v>2001</v>
      </c>
      <c r="B25" s="955">
        <v>1707</v>
      </c>
      <c r="C25" s="955">
        <v>159</v>
      </c>
      <c r="D25" s="955">
        <v>133</v>
      </c>
      <c r="E25" s="955">
        <v>210</v>
      </c>
      <c r="F25" s="955">
        <v>377</v>
      </c>
      <c r="G25" s="955">
        <v>327</v>
      </c>
      <c r="H25" s="955">
        <v>254</v>
      </c>
      <c r="I25" s="956">
        <v>247</v>
      </c>
    </row>
    <row r="26" spans="1:10" x14ac:dyDescent="0.2">
      <c r="A26" s="953">
        <v>2002</v>
      </c>
      <c r="B26" s="955">
        <v>1671</v>
      </c>
      <c r="C26" s="955">
        <v>163</v>
      </c>
      <c r="D26" s="955">
        <v>133</v>
      </c>
      <c r="E26" s="955">
        <v>212</v>
      </c>
      <c r="F26" s="955">
        <v>397</v>
      </c>
      <c r="G26" s="955">
        <v>316</v>
      </c>
      <c r="H26" s="955">
        <v>233</v>
      </c>
      <c r="I26" s="956">
        <v>217</v>
      </c>
    </row>
    <row r="27" spans="1:10" x14ac:dyDescent="0.2">
      <c r="A27" s="953">
        <v>2003</v>
      </c>
      <c r="B27" s="955">
        <v>1612</v>
      </c>
      <c r="C27" s="955">
        <v>166</v>
      </c>
      <c r="D27" s="955">
        <v>129</v>
      </c>
      <c r="E27" s="955">
        <v>206</v>
      </c>
      <c r="F27" s="955">
        <v>391</v>
      </c>
      <c r="G27" s="955">
        <v>321</v>
      </c>
      <c r="H27" s="955">
        <v>202</v>
      </c>
      <c r="I27" s="956">
        <v>197</v>
      </c>
      <c r="J27" s="169"/>
    </row>
    <row r="28" spans="1:10" x14ac:dyDescent="0.2">
      <c r="A28" s="953">
        <v>2004</v>
      </c>
      <c r="B28" s="955">
        <v>1586</v>
      </c>
      <c r="C28" s="955">
        <v>166</v>
      </c>
      <c r="D28" s="955">
        <v>129</v>
      </c>
      <c r="E28" s="955">
        <v>208</v>
      </c>
      <c r="F28" s="955">
        <v>393</v>
      </c>
      <c r="G28" s="955">
        <v>305</v>
      </c>
      <c r="H28" s="955">
        <v>198</v>
      </c>
      <c r="I28" s="956">
        <v>187</v>
      </c>
      <c r="J28" s="169"/>
    </row>
    <row r="29" spans="1:10" x14ac:dyDescent="0.2">
      <c r="A29" s="953">
        <v>2005</v>
      </c>
      <c r="B29" s="955">
        <v>1571</v>
      </c>
      <c r="C29" s="955">
        <v>164</v>
      </c>
      <c r="D29" s="955">
        <v>134</v>
      </c>
      <c r="E29" s="955">
        <v>204</v>
      </c>
      <c r="F29" s="955">
        <v>381</v>
      </c>
      <c r="G29" s="955">
        <v>309</v>
      </c>
      <c r="H29" s="955">
        <v>195</v>
      </c>
      <c r="I29" s="956">
        <v>184</v>
      </c>
      <c r="J29" s="169"/>
    </row>
    <row r="30" spans="1:10" x14ac:dyDescent="0.2">
      <c r="A30" s="953">
        <v>2006</v>
      </c>
      <c r="B30" s="955">
        <v>1538</v>
      </c>
      <c r="C30" s="955">
        <v>162</v>
      </c>
      <c r="D30" s="955">
        <v>132</v>
      </c>
      <c r="E30" s="955">
        <v>203</v>
      </c>
      <c r="F30" s="955">
        <v>380</v>
      </c>
      <c r="G30" s="955">
        <v>305</v>
      </c>
      <c r="H30" s="955">
        <v>184</v>
      </c>
      <c r="I30" s="956">
        <v>172</v>
      </c>
      <c r="J30" s="169"/>
    </row>
    <row r="31" spans="1:10" x14ac:dyDescent="0.2">
      <c r="A31" s="953">
        <v>2007</v>
      </c>
      <c r="B31" s="955">
        <v>1522</v>
      </c>
      <c r="C31" s="955">
        <v>167</v>
      </c>
      <c r="D31" s="955">
        <v>124</v>
      </c>
      <c r="E31" s="955">
        <v>197</v>
      </c>
      <c r="F31" s="955">
        <v>388</v>
      </c>
      <c r="G31" s="955">
        <v>293</v>
      </c>
      <c r="H31" s="955">
        <v>177</v>
      </c>
      <c r="I31" s="956">
        <v>176</v>
      </c>
      <c r="J31" s="169"/>
    </row>
    <row r="32" spans="1:10" x14ac:dyDescent="0.2">
      <c r="A32" s="953">
        <v>2008</v>
      </c>
      <c r="B32" s="955">
        <v>1517</v>
      </c>
      <c r="C32" s="955">
        <v>167</v>
      </c>
      <c r="D32" s="955">
        <v>130</v>
      </c>
      <c r="E32" s="955">
        <v>205</v>
      </c>
      <c r="F32" s="955">
        <v>388</v>
      </c>
      <c r="G32" s="955">
        <v>283</v>
      </c>
      <c r="H32" s="955">
        <v>176</v>
      </c>
      <c r="I32" s="956">
        <v>168</v>
      </c>
      <c r="J32" s="169"/>
    </row>
    <row r="33" spans="1:10" x14ac:dyDescent="0.2">
      <c r="A33" s="953">
        <v>2009</v>
      </c>
      <c r="B33" s="955">
        <v>1488</v>
      </c>
      <c r="C33" s="955">
        <v>170</v>
      </c>
      <c r="D33" s="955">
        <v>128</v>
      </c>
      <c r="E33" s="955">
        <v>202</v>
      </c>
      <c r="F33" s="955">
        <v>381</v>
      </c>
      <c r="G33" s="955">
        <v>278</v>
      </c>
      <c r="H33" s="955">
        <v>169</v>
      </c>
      <c r="I33" s="956">
        <v>160</v>
      </c>
      <c r="J33" s="169"/>
    </row>
    <row r="34" spans="1:10" x14ac:dyDescent="0.2">
      <c r="A34" s="953">
        <v>2010</v>
      </c>
      <c r="B34" s="955">
        <v>1475</v>
      </c>
      <c r="C34" s="955">
        <v>168</v>
      </c>
      <c r="D34" s="955">
        <v>126</v>
      </c>
      <c r="E34" s="955">
        <v>199</v>
      </c>
      <c r="F34" s="955">
        <v>372</v>
      </c>
      <c r="G34" s="955">
        <v>273</v>
      </c>
      <c r="H34" s="955">
        <v>169</v>
      </c>
      <c r="I34" s="956">
        <v>168</v>
      </c>
      <c r="J34" s="169"/>
    </row>
    <row r="35" spans="1:10" x14ac:dyDescent="0.2">
      <c r="A35" s="953">
        <v>2011</v>
      </c>
      <c r="B35" s="955">
        <v>1461</v>
      </c>
      <c r="C35" s="955">
        <v>172</v>
      </c>
      <c r="D35" s="955">
        <v>116</v>
      </c>
      <c r="E35" s="955">
        <v>198</v>
      </c>
      <c r="F35" s="955">
        <v>366</v>
      </c>
      <c r="G35" s="955">
        <v>277</v>
      </c>
      <c r="H35" s="955">
        <v>170</v>
      </c>
      <c r="I35" s="956">
        <v>162</v>
      </c>
      <c r="J35" s="169"/>
    </row>
    <row r="36" spans="1:10" x14ac:dyDescent="0.2">
      <c r="A36" s="953">
        <v>2012</v>
      </c>
      <c r="B36" s="955">
        <v>1448</v>
      </c>
      <c r="C36" s="955">
        <v>174</v>
      </c>
      <c r="D36" s="955">
        <v>117</v>
      </c>
      <c r="E36" s="955">
        <v>196</v>
      </c>
      <c r="F36" s="955">
        <v>368</v>
      </c>
      <c r="G36" s="955">
        <v>274</v>
      </c>
      <c r="H36" s="955">
        <v>165</v>
      </c>
      <c r="I36" s="956">
        <v>154</v>
      </c>
      <c r="J36" s="169"/>
    </row>
    <row r="37" spans="1:10" s="2485" customFormat="1" x14ac:dyDescent="0.2">
      <c r="A37" s="953">
        <v>2013</v>
      </c>
      <c r="B37" s="955">
        <v>1435</v>
      </c>
      <c r="C37" s="955">
        <v>171</v>
      </c>
      <c r="D37" s="955">
        <v>115</v>
      </c>
      <c r="E37" s="955">
        <v>195</v>
      </c>
      <c r="F37" s="955">
        <v>370</v>
      </c>
      <c r="G37" s="955">
        <v>277</v>
      </c>
      <c r="H37" s="955">
        <v>157</v>
      </c>
      <c r="I37" s="956">
        <v>150</v>
      </c>
      <c r="J37" s="169"/>
    </row>
    <row r="38" spans="1:10" ht="5.0999999999999996" customHeight="1" thickBot="1" x14ac:dyDescent="0.25">
      <c r="A38" s="960"/>
      <c r="B38" s="981"/>
      <c r="C38" s="981"/>
      <c r="D38" s="981"/>
      <c r="E38" s="981"/>
      <c r="F38" s="981"/>
      <c r="G38" s="981"/>
      <c r="H38" s="981"/>
      <c r="I38" s="982"/>
    </row>
    <row r="39" spans="1:10" ht="9" customHeight="1" x14ac:dyDescent="0.2">
      <c r="A39" s="413"/>
    </row>
    <row r="40" spans="1:10" x14ac:dyDescent="0.2">
      <c r="A40" s="113" t="s">
        <v>358</v>
      </c>
    </row>
    <row r="41" spans="1:10" x14ac:dyDescent="0.2">
      <c r="A41" s="113"/>
    </row>
    <row r="42" spans="1:10" x14ac:dyDescent="0.2">
      <c r="A42" s="113"/>
    </row>
    <row r="43" spans="1:10" x14ac:dyDescent="0.2">
      <c r="A43" s="113"/>
      <c r="B43" s="63"/>
      <c r="C43" s="64"/>
      <c r="D43" s="64"/>
      <c r="E43" s="64"/>
      <c r="F43" s="64"/>
      <c r="G43" s="165"/>
      <c r="H43"/>
      <c r="I43" s="16"/>
    </row>
    <row r="44" spans="1:10" x14ac:dyDescent="0.2">
      <c r="C44" s="983"/>
    </row>
  </sheetData>
  <pageMargins left="0.25" right="0.25" top="0.75" bottom="0.75" header="0.3" footer="0.3"/>
  <pageSetup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D50"/>
  <sheetViews>
    <sheetView zoomScaleNormal="100" workbookViewId="0"/>
  </sheetViews>
  <sheetFormatPr defaultRowHeight="12.75" x14ac:dyDescent="0.2"/>
  <cols>
    <col min="1" max="1" width="22.28515625" customWidth="1"/>
    <col min="2" max="2" width="12.7109375" customWidth="1"/>
    <col min="3" max="3" width="18.7109375" customWidth="1"/>
    <col min="4" max="4" width="12.7109375" customWidth="1"/>
    <col min="5" max="5" width="18.7109375" customWidth="1"/>
    <col min="6" max="6" width="5.42578125" customWidth="1"/>
    <col min="7" max="7" width="30.28515625" customWidth="1"/>
    <col min="8" max="8" width="9.140625" hidden="1" customWidth="1"/>
    <col min="9" max="160" width="9.140625" style="241"/>
  </cols>
  <sheetData>
    <row r="1" spans="1:160" s="1925" customFormat="1" ht="27" customHeight="1" x14ac:dyDescent="0.2">
      <c r="A1" s="985"/>
      <c r="B1" s="986"/>
      <c r="C1" s="986"/>
      <c r="D1" s="986"/>
      <c r="E1" s="986"/>
      <c r="F1" s="986"/>
      <c r="G1" s="987"/>
      <c r="H1" s="988"/>
      <c r="I1" s="1923"/>
      <c r="J1" s="1924"/>
      <c r="K1" s="1924"/>
      <c r="L1" s="1924"/>
      <c r="M1" s="1924"/>
      <c r="N1" s="1924"/>
      <c r="O1" s="1924"/>
      <c r="P1" s="1924"/>
      <c r="Q1" s="1924"/>
      <c r="R1" s="1924"/>
      <c r="S1" s="1924"/>
      <c r="T1" s="1924"/>
      <c r="U1" s="1924"/>
      <c r="V1" s="1924"/>
      <c r="W1" s="1924"/>
      <c r="X1" s="1924"/>
      <c r="Y1" s="1924"/>
      <c r="Z1" s="1924"/>
      <c r="AA1" s="1924"/>
      <c r="AB1" s="1924"/>
      <c r="AC1" s="1924"/>
      <c r="AD1" s="1924"/>
      <c r="AE1" s="1924"/>
      <c r="AF1" s="1924"/>
      <c r="AG1" s="1924"/>
      <c r="AH1" s="1924"/>
      <c r="AI1" s="1924"/>
      <c r="AJ1" s="1924"/>
      <c r="AK1" s="1924"/>
      <c r="AL1" s="1924"/>
      <c r="AM1" s="1924"/>
      <c r="AN1" s="1924"/>
      <c r="AO1" s="1924"/>
      <c r="AP1" s="1924"/>
      <c r="AQ1" s="1924"/>
      <c r="AR1" s="1924"/>
      <c r="AS1" s="1924"/>
      <c r="AT1" s="1924"/>
      <c r="AU1" s="1924"/>
      <c r="AV1" s="1924"/>
      <c r="AW1" s="1924"/>
      <c r="AX1" s="1924"/>
      <c r="AY1" s="1924"/>
      <c r="AZ1" s="1924"/>
      <c r="BA1" s="1924"/>
      <c r="BB1" s="1924"/>
      <c r="BC1" s="1924"/>
      <c r="BD1" s="1924"/>
      <c r="BE1" s="1924"/>
      <c r="BF1" s="1924"/>
      <c r="BG1" s="1924"/>
      <c r="BH1" s="1924"/>
      <c r="BI1" s="1924"/>
      <c r="BJ1" s="1924"/>
      <c r="BK1" s="1924"/>
      <c r="BL1" s="1924"/>
      <c r="BM1" s="1924"/>
      <c r="BN1" s="1924"/>
      <c r="BO1" s="1924"/>
      <c r="BP1" s="1924"/>
      <c r="BQ1" s="1924"/>
      <c r="BR1" s="1924"/>
      <c r="BS1" s="1924"/>
      <c r="BT1" s="1924"/>
      <c r="BU1" s="1924"/>
      <c r="BV1" s="1924"/>
      <c r="BW1" s="1924"/>
      <c r="BX1" s="1924"/>
      <c r="BY1" s="1924"/>
      <c r="BZ1" s="1924"/>
      <c r="CA1" s="1924"/>
      <c r="CB1" s="1924"/>
      <c r="CC1" s="1924"/>
      <c r="CD1" s="1924"/>
      <c r="CE1" s="1924"/>
      <c r="CF1" s="1924"/>
      <c r="CG1" s="1924"/>
      <c r="CH1" s="1924"/>
      <c r="CI1" s="1924"/>
      <c r="CJ1" s="1924"/>
      <c r="CK1" s="1924"/>
      <c r="CL1" s="1924"/>
      <c r="CM1" s="1924"/>
      <c r="CN1" s="1924"/>
      <c r="CO1" s="1924"/>
      <c r="CP1" s="1924"/>
      <c r="CQ1" s="1924"/>
      <c r="CR1" s="1924"/>
      <c r="CS1" s="1924"/>
      <c r="CT1" s="1924"/>
      <c r="CU1" s="1924"/>
      <c r="CV1" s="1924"/>
      <c r="CW1" s="1924"/>
      <c r="CX1" s="1924"/>
      <c r="CY1" s="1924"/>
      <c r="CZ1" s="1924"/>
      <c r="DA1" s="1924"/>
      <c r="DB1" s="1924"/>
      <c r="DC1" s="1924"/>
      <c r="DD1" s="1924"/>
      <c r="DE1" s="1924"/>
      <c r="DF1" s="1924"/>
      <c r="DG1" s="1924"/>
      <c r="DH1" s="1924"/>
      <c r="DI1" s="1924"/>
      <c r="DJ1" s="1924"/>
      <c r="DK1" s="1924"/>
      <c r="DL1" s="1924"/>
      <c r="DM1" s="1924"/>
      <c r="DN1" s="1924"/>
      <c r="DO1" s="1924"/>
      <c r="DP1" s="1924"/>
      <c r="DQ1" s="1924"/>
      <c r="DR1" s="1924"/>
      <c r="DS1" s="1924"/>
      <c r="DT1" s="1924"/>
      <c r="DU1" s="1924"/>
      <c r="DV1" s="1924"/>
      <c r="DW1" s="1924"/>
      <c r="DX1" s="1924"/>
      <c r="DY1" s="1924"/>
      <c r="DZ1" s="1924"/>
      <c r="EA1" s="1924"/>
      <c r="EB1" s="1924"/>
      <c r="EC1" s="1924"/>
      <c r="ED1" s="1924"/>
      <c r="EE1" s="1924"/>
      <c r="EF1" s="1924"/>
      <c r="EG1" s="1924"/>
      <c r="EH1" s="1924"/>
      <c r="EI1" s="1924"/>
      <c r="EJ1" s="1924"/>
      <c r="EK1" s="1924"/>
      <c r="EL1" s="1924"/>
      <c r="EM1" s="1924"/>
      <c r="EN1" s="1924"/>
      <c r="EO1" s="1924"/>
      <c r="EP1" s="1924"/>
      <c r="EQ1" s="1924"/>
      <c r="ER1" s="1924"/>
      <c r="ES1" s="1924"/>
      <c r="ET1" s="1924"/>
      <c r="EU1" s="1924"/>
      <c r="EV1" s="1924"/>
      <c r="EW1" s="1924"/>
      <c r="EX1" s="1924"/>
      <c r="EY1" s="1924"/>
      <c r="EZ1" s="1924"/>
      <c r="FA1" s="1924"/>
      <c r="FB1" s="1924"/>
      <c r="FC1" s="1924"/>
      <c r="FD1" s="1924"/>
    </row>
    <row r="2" spans="1:160" s="1928" customFormat="1" ht="27" customHeight="1" x14ac:dyDescent="0.35">
      <c r="A2" s="832" t="s">
        <v>720</v>
      </c>
      <c r="B2" s="990"/>
      <c r="C2" s="990"/>
      <c r="D2" s="990"/>
      <c r="E2" s="990"/>
      <c r="F2" s="990"/>
      <c r="G2" s="992"/>
      <c r="H2" s="993"/>
      <c r="I2" s="1926"/>
      <c r="J2" s="1927"/>
      <c r="K2" s="1927"/>
      <c r="L2" s="1927"/>
      <c r="M2" s="1927"/>
      <c r="N2" s="1927"/>
      <c r="O2" s="1927"/>
      <c r="P2" s="1927"/>
      <c r="Q2" s="1927"/>
      <c r="R2" s="1927"/>
      <c r="S2" s="1927"/>
      <c r="T2" s="1927"/>
      <c r="U2" s="1927"/>
      <c r="V2" s="1927"/>
      <c r="W2" s="1927"/>
      <c r="X2" s="1927"/>
      <c r="Y2" s="1927"/>
      <c r="Z2" s="1927"/>
      <c r="AA2" s="1927"/>
      <c r="AB2" s="1927"/>
      <c r="AC2" s="1927"/>
      <c r="AD2" s="1927"/>
      <c r="AE2" s="1927"/>
      <c r="AF2" s="1927"/>
      <c r="AG2" s="1927"/>
      <c r="AH2" s="1927"/>
      <c r="AI2" s="1927"/>
      <c r="AJ2" s="1927"/>
      <c r="AK2" s="1927"/>
      <c r="AL2" s="1927"/>
      <c r="AM2" s="1927"/>
      <c r="AN2" s="1927"/>
      <c r="AO2" s="1927"/>
      <c r="AP2" s="1927"/>
      <c r="AQ2" s="1927"/>
      <c r="AR2" s="1927"/>
      <c r="AS2" s="1927"/>
      <c r="AT2" s="1927"/>
      <c r="AU2" s="1927"/>
      <c r="AV2" s="1927"/>
      <c r="AW2" s="1927"/>
      <c r="AX2" s="1927"/>
      <c r="AY2" s="1927"/>
      <c r="AZ2" s="1927"/>
      <c r="BA2" s="1927"/>
      <c r="BB2" s="1927"/>
      <c r="BC2" s="1927"/>
      <c r="BD2" s="1927"/>
      <c r="BE2" s="1927"/>
      <c r="BF2" s="1927"/>
      <c r="BG2" s="1927"/>
      <c r="BH2" s="1927"/>
      <c r="BI2" s="1927"/>
      <c r="BJ2" s="1927"/>
      <c r="BK2" s="1927"/>
      <c r="BL2" s="1927"/>
      <c r="BM2" s="1927"/>
      <c r="BN2" s="1927"/>
      <c r="BO2" s="1927"/>
      <c r="BP2" s="1927"/>
      <c r="BQ2" s="1927"/>
      <c r="BR2" s="1927"/>
      <c r="BS2" s="1927"/>
      <c r="BT2" s="1927"/>
      <c r="BU2" s="1927"/>
      <c r="BV2" s="1927"/>
      <c r="BW2" s="1927"/>
      <c r="BX2" s="1927"/>
      <c r="BY2" s="1927"/>
      <c r="BZ2" s="1927"/>
      <c r="CA2" s="1927"/>
      <c r="CB2" s="1927"/>
      <c r="CC2" s="1927"/>
      <c r="CD2" s="1927"/>
      <c r="CE2" s="1927"/>
      <c r="CF2" s="1927"/>
      <c r="CG2" s="1927"/>
      <c r="CH2" s="1927"/>
      <c r="CI2" s="1927"/>
      <c r="CJ2" s="1927"/>
      <c r="CK2" s="1927"/>
      <c r="CL2" s="1927"/>
      <c r="CM2" s="1927"/>
      <c r="CN2" s="1927"/>
      <c r="CO2" s="1927"/>
      <c r="CP2" s="1927"/>
      <c r="CQ2" s="1927"/>
      <c r="CR2" s="1927"/>
      <c r="CS2" s="1927"/>
      <c r="CT2" s="1927"/>
      <c r="CU2" s="1927"/>
      <c r="CV2" s="1927"/>
      <c r="CW2" s="1927"/>
      <c r="CX2" s="1927"/>
      <c r="CY2" s="1927"/>
      <c r="CZ2" s="1927"/>
      <c r="DA2" s="1927"/>
      <c r="DB2" s="1927"/>
      <c r="DC2" s="1927"/>
      <c r="DD2" s="1927"/>
      <c r="DE2" s="1927"/>
      <c r="DF2" s="1927"/>
      <c r="DG2" s="1927"/>
      <c r="DH2" s="1927"/>
      <c r="DI2" s="1927"/>
      <c r="DJ2" s="1927"/>
      <c r="DK2" s="1927"/>
      <c r="DL2" s="1927"/>
      <c r="DM2" s="1927"/>
      <c r="DN2" s="1927"/>
      <c r="DO2" s="1927"/>
      <c r="DP2" s="1927"/>
      <c r="DQ2" s="1927"/>
      <c r="DR2" s="1927"/>
      <c r="DS2" s="1927"/>
      <c r="DT2" s="1927"/>
      <c r="DU2" s="1927"/>
      <c r="DV2" s="1927"/>
      <c r="DW2" s="1927"/>
      <c r="DX2" s="1927"/>
      <c r="DY2" s="1927"/>
      <c r="DZ2" s="1927"/>
      <c r="EA2" s="1927"/>
      <c r="EB2" s="1927"/>
      <c r="EC2" s="1927"/>
      <c r="ED2" s="1927"/>
      <c r="EE2" s="1927"/>
      <c r="EF2" s="1927"/>
      <c r="EG2" s="1927"/>
      <c r="EH2" s="1927"/>
      <c r="EI2" s="1927"/>
      <c r="EJ2" s="1927"/>
      <c r="EK2" s="1927"/>
      <c r="EL2" s="1927"/>
      <c r="EM2" s="1927"/>
      <c r="EN2" s="1927"/>
      <c r="EO2" s="1927"/>
      <c r="EP2" s="1927"/>
      <c r="EQ2" s="1927"/>
      <c r="ER2" s="1927"/>
      <c r="ES2" s="1927"/>
      <c r="ET2" s="1927"/>
      <c r="EU2" s="1927"/>
      <c r="EV2" s="1927"/>
      <c r="EW2" s="1927"/>
      <c r="EX2" s="1927"/>
      <c r="EY2" s="1927"/>
      <c r="EZ2" s="1927"/>
      <c r="FA2" s="1927"/>
      <c r="FB2" s="1927"/>
      <c r="FC2" s="1927"/>
      <c r="FD2" s="1927"/>
    </row>
    <row r="3" spans="1:160" s="1931" customFormat="1" ht="20.25" customHeight="1" x14ac:dyDescent="0.2">
      <c r="A3" s="74" t="s">
        <v>963</v>
      </c>
      <c r="B3" s="995"/>
      <c r="C3" s="995"/>
      <c r="D3" s="995"/>
      <c r="E3" s="995"/>
      <c r="F3" s="995"/>
      <c r="G3" s="997"/>
      <c r="H3" s="998"/>
      <c r="I3" s="1929"/>
      <c r="J3" s="1930"/>
      <c r="K3" s="1930"/>
      <c r="L3" s="1930"/>
      <c r="M3" s="1930"/>
      <c r="N3" s="1930"/>
      <c r="O3" s="1930"/>
      <c r="P3" s="1930"/>
      <c r="Q3" s="1930"/>
      <c r="R3" s="1930"/>
      <c r="S3" s="1930"/>
      <c r="T3" s="1930"/>
      <c r="U3" s="1930"/>
      <c r="V3" s="1930"/>
      <c r="W3" s="1930"/>
      <c r="X3" s="1930"/>
      <c r="Y3" s="1930"/>
      <c r="Z3" s="1930"/>
      <c r="AA3" s="1930"/>
      <c r="AB3" s="1930"/>
      <c r="AC3" s="1930"/>
      <c r="AD3" s="1930"/>
      <c r="AE3" s="1930"/>
      <c r="AF3" s="1930"/>
      <c r="AG3" s="1930"/>
      <c r="AH3" s="1930"/>
      <c r="AI3" s="1930"/>
      <c r="AJ3" s="1930"/>
      <c r="AK3" s="1930"/>
      <c r="AL3" s="1930"/>
      <c r="AM3" s="1930"/>
      <c r="AN3" s="1930"/>
      <c r="AO3" s="1930"/>
      <c r="AP3" s="1930"/>
      <c r="AQ3" s="1930"/>
      <c r="AR3" s="1930"/>
      <c r="AS3" s="1930"/>
      <c r="AT3" s="1930"/>
      <c r="AU3" s="1930"/>
      <c r="AV3" s="1930"/>
      <c r="AW3" s="1930"/>
      <c r="AX3" s="1930"/>
      <c r="AY3" s="1930"/>
      <c r="AZ3" s="1930"/>
      <c r="BA3" s="1930"/>
      <c r="BB3" s="1930"/>
      <c r="BC3" s="1930"/>
      <c r="BD3" s="1930"/>
      <c r="BE3" s="1930"/>
      <c r="BF3" s="1930"/>
      <c r="BG3" s="1930"/>
      <c r="BH3" s="1930"/>
      <c r="BI3" s="1930"/>
      <c r="BJ3" s="1930"/>
      <c r="BK3" s="1930"/>
      <c r="BL3" s="1930"/>
      <c r="BM3" s="1930"/>
      <c r="BN3" s="1930"/>
      <c r="BO3" s="1930"/>
      <c r="BP3" s="1930"/>
      <c r="BQ3" s="1930"/>
      <c r="BR3" s="1930"/>
      <c r="BS3" s="1930"/>
      <c r="BT3" s="1930"/>
      <c r="BU3" s="1930"/>
      <c r="BV3" s="1930"/>
      <c r="BW3" s="1930"/>
      <c r="BX3" s="1930"/>
      <c r="BY3" s="1930"/>
      <c r="BZ3" s="1930"/>
      <c r="CA3" s="1930"/>
      <c r="CB3" s="1930"/>
      <c r="CC3" s="1930"/>
      <c r="CD3" s="1930"/>
      <c r="CE3" s="1930"/>
      <c r="CF3" s="1930"/>
      <c r="CG3" s="1930"/>
      <c r="CH3" s="1930"/>
      <c r="CI3" s="1930"/>
      <c r="CJ3" s="1930"/>
      <c r="CK3" s="1930"/>
      <c r="CL3" s="1930"/>
      <c r="CM3" s="1930"/>
      <c r="CN3" s="1930"/>
      <c r="CO3" s="1930"/>
      <c r="CP3" s="1930"/>
      <c r="CQ3" s="1930"/>
      <c r="CR3" s="1930"/>
      <c r="CS3" s="1930"/>
      <c r="CT3" s="1930"/>
      <c r="CU3" s="1930"/>
      <c r="CV3" s="1930"/>
      <c r="CW3" s="1930"/>
      <c r="CX3" s="1930"/>
      <c r="CY3" s="1930"/>
      <c r="CZ3" s="1930"/>
      <c r="DA3" s="1930"/>
      <c r="DB3" s="1930"/>
      <c r="DC3" s="1930"/>
      <c r="DD3" s="1930"/>
      <c r="DE3" s="1930"/>
      <c r="DF3" s="1930"/>
      <c r="DG3" s="1930"/>
      <c r="DH3" s="1930"/>
      <c r="DI3" s="1930"/>
      <c r="DJ3" s="1930"/>
      <c r="DK3" s="1930"/>
      <c r="DL3" s="1930"/>
      <c r="DM3" s="1930"/>
      <c r="DN3" s="1930"/>
      <c r="DO3" s="1930"/>
      <c r="DP3" s="1930"/>
      <c r="DQ3" s="1930"/>
      <c r="DR3" s="1930"/>
      <c r="DS3" s="1930"/>
      <c r="DT3" s="1930"/>
      <c r="DU3" s="1930"/>
      <c r="DV3" s="1930"/>
      <c r="DW3" s="1930"/>
      <c r="DX3" s="1930"/>
      <c r="DY3" s="1930"/>
      <c r="DZ3" s="1930"/>
      <c r="EA3" s="1930"/>
      <c r="EB3" s="1930"/>
      <c r="EC3" s="1930"/>
      <c r="ED3" s="1930"/>
      <c r="EE3" s="1930"/>
      <c r="EF3" s="1930"/>
      <c r="EG3" s="1930"/>
      <c r="EH3" s="1930"/>
      <c r="EI3" s="1930"/>
      <c r="EJ3" s="1930"/>
      <c r="EK3" s="1930"/>
      <c r="EL3" s="1930"/>
      <c r="EM3" s="1930"/>
      <c r="EN3" s="1930"/>
      <c r="EO3" s="1930"/>
      <c r="EP3" s="1930"/>
      <c r="EQ3" s="1930"/>
      <c r="ER3" s="1930"/>
      <c r="ES3" s="1930"/>
      <c r="ET3" s="1930"/>
      <c r="EU3" s="1930"/>
      <c r="EV3" s="1930"/>
      <c r="EW3" s="1930"/>
      <c r="EX3" s="1930"/>
      <c r="EY3" s="1930"/>
      <c r="EZ3" s="1930"/>
      <c r="FA3" s="1930"/>
      <c r="FB3" s="1930"/>
      <c r="FC3" s="1930"/>
      <c r="FD3" s="1930"/>
    </row>
    <row r="4" spans="1:160" s="1931" customFormat="1" ht="20.25" customHeight="1" x14ac:dyDescent="0.2">
      <c r="A4" s="74" t="s">
        <v>662</v>
      </c>
      <c r="B4" s="995"/>
      <c r="C4" s="995"/>
      <c r="D4" s="995"/>
      <c r="E4" s="995"/>
      <c r="F4" s="995"/>
      <c r="G4" s="997"/>
      <c r="H4" s="998"/>
      <c r="I4" s="1929"/>
      <c r="J4" s="1930"/>
      <c r="K4" s="1930"/>
      <c r="L4" s="1930"/>
      <c r="M4" s="1930"/>
      <c r="N4" s="1930"/>
      <c r="O4" s="1930"/>
      <c r="P4" s="1930"/>
      <c r="Q4" s="1930"/>
      <c r="R4" s="1930"/>
      <c r="S4" s="1930"/>
      <c r="T4" s="1930"/>
      <c r="U4" s="1930"/>
      <c r="V4" s="1930"/>
      <c r="W4" s="1930"/>
      <c r="X4" s="1930"/>
      <c r="Y4" s="1930"/>
      <c r="Z4" s="1930"/>
      <c r="AA4" s="1930"/>
      <c r="AB4" s="1930"/>
      <c r="AC4" s="1930"/>
      <c r="AD4" s="1930"/>
      <c r="AE4" s="1930"/>
      <c r="AF4" s="1930"/>
      <c r="AG4" s="1930"/>
      <c r="AH4" s="1930"/>
      <c r="AI4" s="1930"/>
      <c r="AJ4" s="1930"/>
      <c r="AK4" s="1930"/>
      <c r="AL4" s="1930"/>
      <c r="AM4" s="1930"/>
      <c r="AN4" s="1930"/>
      <c r="AO4" s="1930"/>
      <c r="AP4" s="1930"/>
      <c r="AQ4" s="1930"/>
      <c r="AR4" s="1930"/>
      <c r="AS4" s="1930"/>
      <c r="AT4" s="1930"/>
      <c r="AU4" s="1930"/>
      <c r="AV4" s="1930"/>
      <c r="AW4" s="1930"/>
      <c r="AX4" s="1930"/>
      <c r="AY4" s="1930"/>
      <c r="AZ4" s="1930"/>
      <c r="BA4" s="1930"/>
      <c r="BB4" s="1930"/>
      <c r="BC4" s="1930"/>
      <c r="BD4" s="1930"/>
      <c r="BE4" s="1930"/>
      <c r="BF4" s="1930"/>
      <c r="BG4" s="1930"/>
      <c r="BH4" s="1930"/>
      <c r="BI4" s="1930"/>
      <c r="BJ4" s="1930"/>
      <c r="BK4" s="1930"/>
      <c r="BL4" s="1930"/>
      <c r="BM4" s="1930"/>
      <c r="BN4" s="1930"/>
      <c r="BO4" s="1930"/>
      <c r="BP4" s="1930"/>
      <c r="BQ4" s="1930"/>
      <c r="BR4" s="1930"/>
      <c r="BS4" s="1930"/>
      <c r="BT4" s="1930"/>
      <c r="BU4" s="1930"/>
      <c r="BV4" s="1930"/>
      <c r="BW4" s="1930"/>
      <c r="BX4" s="1930"/>
      <c r="BY4" s="1930"/>
      <c r="BZ4" s="1930"/>
      <c r="CA4" s="1930"/>
      <c r="CB4" s="1930"/>
      <c r="CC4" s="1930"/>
      <c r="CD4" s="1930"/>
      <c r="CE4" s="1930"/>
      <c r="CF4" s="1930"/>
      <c r="CG4" s="1930"/>
      <c r="CH4" s="1930"/>
      <c r="CI4" s="1930"/>
      <c r="CJ4" s="1930"/>
      <c r="CK4" s="1930"/>
      <c r="CL4" s="1930"/>
      <c r="CM4" s="1930"/>
      <c r="CN4" s="1930"/>
      <c r="CO4" s="1930"/>
      <c r="CP4" s="1930"/>
      <c r="CQ4" s="1930"/>
      <c r="CR4" s="1930"/>
      <c r="CS4" s="1930"/>
      <c r="CT4" s="1930"/>
      <c r="CU4" s="1930"/>
      <c r="CV4" s="1930"/>
      <c r="CW4" s="1930"/>
      <c r="CX4" s="1930"/>
      <c r="CY4" s="1930"/>
      <c r="CZ4" s="1930"/>
      <c r="DA4" s="1930"/>
      <c r="DB4" s="1930"/>
      <c r="DC4" s="1930"/>
      <c r="DD4" s="1930"/>
      <c r="DE4" s="1930"/>
      <c r="DF4" s="1930"/>
      <c r="DG4" s="1930"/>
      <c r="DH4" s="1930"/>
      <c r="DI4" s="1930"/>
      <c r="DJ4" s="1930"/>
      <c r="DK4" s="1930"/>
      <c r="DL4" s="1930"/>
      <c r="DM4" s="1930"/>
      <c r="DN4" s="1930"/>
      <c r="DO4" s="1930"/>
      <c r="DP4" s="1930"/>
      <c r="DQ4" s="1930"/>
      <c r="DR4" s="1930"/>
      <c r="DS4" s="1930"/>
      <c r="DT4" s="1930"/>
      <c r="DU4" s="1930"/>
      <c r="DV4" s="1930"/>
      <c r="DW4" s="1930"/>
      <c r="DX4" s="1930"/>
      <c r="DY4" s="1930"/>
      <c r="DZ4" s="1930"/>
      <c r="EA4" s="1930"/>
      <c r="EB4" s="1930"/>
      <c r="EC4" s="1930"/>
      <c r="ED4" s="1930"/>
      <c r="EE4" s="1930"/>
      <c r="EF4" s="1930"/>
      <c r="EG4" s="1930"/>
      <c r="EH4" s="1930"/>
      <c r="EI4" s="1930"/>
      <c r="EJ4" s="1930"/>
      <c r="EK4" s="1930"/>
      <c r="EL4" s="1930"/>
      <c r="EM4" s="1930"/>
      <c r="EN4" s="1930"/>
      <c r="EO4" s="1930"/>
      <c r="EP4" s="1930"/>
      <c r="EQ4" s="1930"/>
      <c r="ER4" s="1930"/>
      <c r="ES4" s="1930"/>
      <c r="ET4" s="1930"/>
      <c r="EU4" s="1930"/>
      <c r="EV4" s="1930"/>
      <c r="EW4" s="1930"/>
      <c r="EX4" s="1930"/>
      <c r="EY4" s="1930"/>
      <c r="EZ4" s="1930"/>
      <c r="FA4" s="1930"/>
      <c r="FB4" s="1930"/>
      <c r="FC4" s="1930"/>
      <c r="FD4" s="1930"/>
    </row>
    <row r="5" spans="1:160" s="1934" customFormat="1" ht="10.5" customHeight="1" x14ac:dyDescent="0.2">
      <c r="A5" s="78"/>
      <c r="B5" s="835"/>
      <c r="C5" s="835"/>
      <c r="D5" s="835"/>
      <c r="E5" s="835"/>
      <c r="F5" s="835"/>
      <c r="G5" s="1000"/>
      <c r="H5" s="998"/>
      <c r="I5" s="1932"/>
      <c r="J5" s="1933"/>
      <c r="K5" s="1933"/>
      <c r="L5" s="1933"/>
      <c r="M5" s="1933"/>
      <c r="N5" s="1933"/>
      <c r="O5" s="1933"/>
      <c r="P5" s="1933"/>
      <c r="Q5" s="1933"/>
      <c r="R5" s="1933"/>
      <c r="S5" s="1933"/>
      <c r="T5" s="1933"/>
      <c r="U5" s="1933"/>
      <c r="V5" s="1933"/>
      <c r="W5" s="1933"/>
      <c r="X5" s="1933"/>
      <c r="Y5" s="1933"/>
      <c r="Z5" s="1933"/>
      <c r="AA5" s="1933"/>
      <c r="AB5" s="1933"/>
      <c r="AC5" s="1933"/>
      <c r="AD5" s="1933"/>
      <c r="AE5" s="1933"/>
      <c r="AF5" s="1933"/>
      <c r="AG5" s="1933"/>
      <c r="AH5" s="1933"/>
      <c r="AI5" s="1933"/>
      <c r="AJ5" s="1933"/>
      <c r="AK5" s="1933"/>
      <c r="AL5" s="1933"/>
      <c r="AM5" s="1933"/>
      <c r="AN5" s="1933"/>
      <c r="AO5" s="1933"/>
      <c r="AP5" s="1933"/>
      <c r="AQ5" s="1933"/>
      <c r="AR5" s="1933"/>
      <c r="AS5" s="1933"/>
      <c r="AT5" s="1933"/>
      <c r="AU5" s="1933"/>
      <c r="AV5" s="1933"/>
      <c r="AW5" s="1933"/>
      <c r="AX5" s="1933"/>
      <c r="AY5" s="1933"/>
      <c r="AZ5" s="1933"/>
      <c r="BA5" s="1933"/>
      <c r="BB5" s="1933"/>
      <c r="BC5" s="1933"/>
      <c r="BD5" s="1933"/>
      <c r="BE5" s="1933"/>
      <c r="BF5" s="1933"/>
      <c r="BG5" s="1933"/>
      <c r="BH5" s="1933"/>
      <c r="BI5" s="1933"/>
      <c r="BJ5" s="1933"/>
      <c r="BK5" s="1933"/>
      <c r="BL5" s="1933"/>
      <c r="BM5" s="1933"/>
      <c r="BN5" s="1933"/>
      <c r="BO5" s="1933"/>
      <c r="BP5" s="1933"/>
      <c r="BQ5" s="1933"/>
      <c r="BR5" s="1933"/>
      <c r="BS5" s="1933"/>
      <c r="BT5" s="1933"/>
      <c r="BU5" s="1933"/>
      <c r="BV5" s="1933"/>
      <c r="BW5" s="1933"/>
      <c r="BX5" s="1933"/>
      <c r="BY5" s="1933"/>
      <c r="BZ5" s="1933"/>
      <c r="CA5" s="1933"/>
      <c r="CB5" s="1933"/>
      <c r="CC5" s="1933"/>
      <c r="CD5" s="1933"/>
      <c r="CE5" s="1933"/>
      <c r="CF5" s="1933"/>
      <c r="CG5" s="1933"/>
      <c r="CH5" s="1933"/>
      <c r="CI5" s="1933"/>
      <c r="CJ5" s="1933"/>
      <c r="CK5" s="1933"/>
      <c r="CL5" s="1933"/>
      <c r="CM5" s="1933"/>
      <c r="CN5" s="1933"/>
      <c r="CO5" s="1933"/>
      <c r="CP5" s="1933"/>
      <c r="CQ5" s="1933"/>
      <c r="CR5" s="1933"/>
      <c r="CS5" s="1933"/>
      <c r="CT5" s="1933"/>
      <c r="CU5" s="1933"/>
      <c r="CV5" s="1933"/>
      <c r="CW5" s="1933"/>
      <c r="CX5" s="1933"/>
      <c r="CY5" s="1933"/>
      <c r="CZ5" s="1933"/>
      <c r="DA5" s="1933"/>
      <c r="DB5" s="1933"/>
      <c r="DC5" s="1933"/>
      <c r="DD5" s="1933"/>
      <c r="DE5" s="1933"/>
      <c r="DF5" s="1933"/>
      <c r="DG5" s="1933"/>
      <c r="DH5" s="1933"/>
      <c r="DI5" s="1933"/>
      <c r="DJ5" s="1933"/>
      <c r="DK5" s="1933"/>
      <c r="DL5" s="1933"/>
      <c r="DM5" s="1933"/>
      <c r="DN5" s="1933"/>
      <c r="DO5" s="1933"/>
      <c r="DP5" s="1933"/>
      <c r="DQ5" s="1933"/>
      <c r="DR5" s="1933"/>
      <c r="DS5" s="1933"/>
      <c r="DT5" s="1933"/>
      <c r="DU5" s="1933"/>
      <c r="DV5" s="1933"/>
      <c r="DW5" s="1933"/>
      <c r="DX5" s="1933"/>
      <c r="DY5" s="1933"/>
      <c r="DZ5" s="1933"/>
      <c r="EA5" s="1933"/>
      <c r="EB5" s="1933"/>
      <c r="EC5" s="1933"/>
      <c r="ED5" s="1933"/>
      <c r="EE5" s="1933"/>
      <c r="EF5" s="1933"/>
      <c r="EG5" s="1933"/>
      <c r="EH5" s="1933"/>
      <c r="EI5" s="1933"/>
      <c r="EJ5" s="1933"/>
      <c r="EK5" s="1933"/>
      <c r="EL5" s="1933"/>
      <c r="EM5" s="1933"/>
      <c r="EN5" s="1933"/>
      <c r="EO5" s="1933"/>
      <c r="EP5" s="1933"/>
      <c r="EQ5" s="1933"/>
      <c r="ER5" s="1933"/>
      <c r="ES5" s="1933"/>
      <c r="ET5" s="1933"/>
      <c r="EU5" s="1933"/>
      <c r="EV5" s="1933"/>
      <c r="EW5" s="1933"/>
      <c r="EX5" s="1933"/>
      <c r="EY5" s="1933"/>
      <c r="EZ5" s="1933"/>
      <c r="FA5" s="1933"/>
      <c r="FB5" s="1933"/>
      <c r="FC5" s="1933"/>
      <c r="FD5" s="1933"/>
    </row>
    <row r="6" spans="1:160" s="20" customFormat="1" ht="9.9499999999999993" customHeight="1" x14ac:dyDescent="0.2">
      <c r="A6" s="1033"/>
      <c r="B6" s="1033"/>
      <c r="C6" s="1034"/>
      <c r="D6" s="1034"/>
      <c r="E6" s="1034"/>
      <c r="F6" s="1034"/>
      <c r="G6" s="1935"/>
      <c r="H6" s="1002"/>
      <c r="I6" s="1936"/>
      <c r="J6" s="1937"/>
      <c r="K6" s="1937"/>
      <c r="L6" s="1937"/>
      <c r="M6" s="1937"/>
      <c r="N6" s="1937"/>
      <c r="O6" s="1937"/>
      <c r="P6" s="1937"/>
      <c r="Q6" s="1937"/>
      <c r="R6" s="1937"/>
      <c r="S6" s="1937"/>
      <c r="T6" s="1937"/>
      <c r="U6" s="1937"/>
      <c r="V6" s="1937"/>
      <c r="W6" s="1937"/>
      <c r="X6" s="1937"/>
      <c r="Y6" s="1937"/>
      <c r="Z6" s="1937"/>
      <c r="AA6" s="1937"/>
      <c r="AB6" s="1937"/>
      <c r="AC6" s="1937"/>
      <c r="AD6" s="1937"/>
      <c r="AE6" s="1937"/>
      <c r="AF6" s="1937"/>
      <c r="AG6" s="1937"/>
      <c r="AH6" s="1937"/>
      <c r="AI6" s="1937"/>
      <c r="AJ6" s="1937"/>
      <c r="AK6" s="1937"/>
      <c r="AL6" s="1937"/>
      <c r="AM6" s="1937"/>
      <c r="AN6" s="1937"/>
      <c r="AO6" s="1937"/>
      <c r="AP6" s="1937"/>
      <c r="AQ6" s="1937"/>
      <c r="AR6" s="1937"/>
      <c r="AS6" s="1937"/>
      <c r="AT6" s="1937"/>
      <c r="AU6" s="1937"/>
      <c r="AV6" s="1937"/>
      <c r="AW6" s="1937"/>
      <c r="AX6" s="1937"/>
      <c r="AY6" s="1937"/>
      <c r="AZ6" s="1937"/>
      <c r="BA6" s="1937"/>
      <c r="BB6" s="1937"/>
      <c r="BC6" s="1937"/>
      <c r="BD6" s="1937"/>
      <c r="BE6" s="1937"/>
      <c r="BF6" s="1937"/>
      <c r="BG6" s="1937"/>
      <c r="BH6" s="1937"/>
      <c r="BI6" s="1937"/>
      <c r="BJ6" s="1937"/>
      <c r="BK6" s="1937"/>
      <c r="BL6" s="1937"/>
      <c r="BM6" s="1937"/>
      <c r="BN6" s="1937"/>
      <c r="BO6" s="1937"/>
      <c r="BP6" s="1937"/>
      <c r="BQ6" s="1937"/>
      <c r="BR6" s="1937"/>
      <c r="BS6" s="1937"/>
      <c r="BT6" s="1937"/>
      <c r="BU6" s="1937"/>
      <c r="BV6" s="1937"/>
      <c r="BW6" s="1937"/>
      <c r="BX6" s="1937"/>
      <c r="BY6" s="1937"/>
      <c r="BZ6" s="1937"/>
      <c r="CA6" s="1937"/>
      <c r="CB6" s="1937"/>
      <c r="CC6" s="1937"/>
      <c r="CD6" s="1937"/>
      <c r="CE6" s="1937"/>
      <c r="CF6" s="1937"/>
      <c r="CG6" s="1937"/>
      <c r="CH6" s="1937"/>
      <c r="CI6" s="1937"/>
      <c r="CJ6" s="1937"/>
      <c r="CK6" s="1937"/>
      <c r="CL6" s="1937"/>
      <c r="CM6" s="1937"/>
      <c r="CN6" s="1937"/>
      <c r="CO6" s="1937"/>
      <c r="CP6" s="1937"/>
      <c r="CQ6" s="1937"/>
      <c r="CR6" s="1937"/>
      <c r="CS6" s="1937"/>
      <c r="CT6" s="1937"/>
      <c r="CU6" s="1937"/>
      <c r="CV6" s="1937"/>
      <c r="CW6" s="1937"/>
      <c r="CX6" s="1937"/>
      <c r="CY6" s="1937"/>
      <c r="CZ6" s="1937"/>
      <c r="DA6" s="1937"/>
      <c r="DB6" s="1937"/>
      <c r="DC6" s="1937"/>
      <c r="DD6" s="1937"/>
      <c r="DE6" s="1937"/>
      <c r="DF6" s="1937"/>
      <c r="DG6" s="1937"/>
      <c r="DH6" s="1937"/>
      <c r="DI6" s="1937"/>
      <c r="DJ6" s="1937"/>
      <c r="DK6" s="1937"/>
      <c r="DL6" s="1937"/>
      <c r="DM6" s="1937"/>
      <c r="DN6" s="1937"/>
      <c r="DO6" s="1937"/>
      <c r="DP6" s="1937"/>
      <c r="DQ6" s="1937"/>
      <c r="DR6" s="1937"/>
      <c r="DS6" s="1937"/>
      <c r="DT6" s="1937"/>
      <c r="DU6" s="1937"/>
      <c r="DV6" s="1937"/>
      <c r="DW6" s="1937"/>
      <c r="DX6" s="1937"/>
      <c r="DY6" s="1937"/>
      <c r="DZ6" s="1937"/>
      <c r="EA6" s="1937"/>
      <c r="EB6" s="1937"/>
      <c r="EC6" s="1937"/>
      <c r="ED6" s="1937"/>
      <c r="EE6" s="1937"/>
      <c r="EF6" s="1937"/>
      <c r="EG6" s="1937"/>
      <c r="EH6" s="1937"/>
      <c r="EI6" s="1937"/>
      <c r="EJ6" s="1937"/>
      <c r="EK6" s="1937"/>
      <c r="EL6" s="1937"/>
      <c r="EM6" s="1937"/>
      <c r="EN6" s="1937"/>
      <c r="EO6" s="1937"/>
      <c r="EP6" s="1937"/>
      <c r="EQ6" s="1937"/>
      <c r="ER6" s="1937"/>
      <c r="ES6" s="1937"/>
      <c r="ET6" s="1937"/>
      <c r="EU6" s="1937"/>
      <c r="EV6" s="1937"/>
      <c r="EW6" s="1937"/>
      <c r="EX6" s="1937"/>
      <c r="EY6" s="1937"/>
      <c r="EZ6" s="1937"/>
      <c r="FA6" s="1937"/>
      <c r="FB6" s="1937"/>
      <c r="FC6" s="1937"/>
      <c r="FD6" s="1937"/>
    </row>
    <row r="7" spans="1:160" x14ac:dyDescent="0.2">
      <c r="A7" s="85"/>
      <c r="B7" s="1881"/>
      <c r="C7" s="1621" t="s">
        <v>362</v>
      </c>
      <c r="D7" s="1621"/>
      <c r="E7" s="1621" t="s">
        <v>363</v>
      </c>
      <c r="F7" s="1621"/>
      <c r="G7" s="1624" t="s">
        <v>721</v>
      </c>
    </row>
    <row r="8" spans="1:160" ht="23.25" customHeight="1" x14ac:dyDescent="0.2">
      <c r="A8" s="1886" t="s">
        <v>97</v>
      </c>
      <c r="B8" s="1886"/>
      <c r="C8" s="1885" t="s">
        <v>221</v>
      </c>
      <c r="D8" s="1938"/>
      <c r="E8" s="1885" t="s">
        <v>221</v>
      </c>
      <c r="F8" s="1885"/>
      <c r="G8" s="1939" t="s">
        <v>221</v>
      </c>
    </row>
    <row r="9" spans="1:160" s="1014" customFormat="1" ht="6.75" customHeight="1" x14ac:dyDescent="0.2">
      <c r="A9" s="1009" t="s">
        <v>86</v>
      </c>
      <c r="B9" s="1010"/>
      <c r="C9" s="1011"/>
      <c r="D9" s="1010"/>
      <c r="E9" s="1012"/>
      <c r="F9" s="1012"/>
      <c r="G9" s="1013"/>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c r="DJ9" s="241"/>
      <c r="DK9" s="241"/>
      <c r="DL9" s="241"/>
      <c r="DM9" s="241"/>
      <c r="DN9" s="241"/>
      <c r="DO9" s="241"/>
      <c r="DP9" s="241"/>
      <c r="DQ9" s="241"/>
      <c r="DR9" s="241"/>
      <c r="DS9" s="241"/>
      <c r="DT9" s="241"/>
      <c r="DU9" s="241"/>
      <c r="DV9" s="241"/>
      <c r="DW9" s="241"/>
      <c r="DX9" s="241"/>
      <c r="DY9" s="241"/>
      <c r="DZ9" s="241"/>
      <c r="EA9" s="241"/>
      <c r="EB9" s="241"/>
      <c r="EC9" s="241"/>
      <c r="ED9" s="241"/>
      <c r="EE9" s="241"/>
      <c r="EF9" s="241"/>
      <c r="EG9" s="241"/>
      <c r="EH9" s="241"/>
      <c r="EI9" s="241"/>
      <c r="EJ9" s="241"/>
      <c r="EK9" s="241"/>
      <c r="EL9" s="241"/>
      <c r="EM9" s="241"/>
      <c r="EN9" s="241"/>
      <c r="EO9" s="241"/>
      <c r="EP9" s="241"/>
      <c r="EQ9" s="241"/>
      <c r="ER9" s="241"/>
      <c r="ES9" s="241"/>
      <c r="ET9" s="241"/>
      <c r="EU9" s="241"/>
      <c r="EV9" s="241"/>
      <c r="EW9" s="241"/>
      <c r="EX9" s="241"/>
      <c r="EY9" s="241"/>
      <c r="EZ9" s="241"/>
      <c r="FA9" s="241"/>
      <c r="FB9" s="241"/>
      <c r="FC9" s="241"/>
      <c r="FD9" s="241"/>
    </row>
    <row r="10" spans="1:160" s="1014" customFormat="1" x14ac:dyDescent="0.2">
      <c r="A10" s="1009">
        <v>1980</v>
      </c>
      <c r="B10" s="1010"/>
      <c r="C10" s="2230">
        <v>0.75900000000000001</v>
      </c>
      <c r="D10" s="1015"/>
      <c r="E10" s="2230">
        <v>0.17699999999999999</v>
      </c>
      <c r="F10" s="1015"/>
      <c r="G10" s="1940">
        <v>6.5000000000000002E-2</v>
      </c>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row>
    <row r="11" spans="1:160" s="1014" customFormat="1" ht="9" customHeight="1" x14ac:dyDescent="0.2">
      <c r="A11" s="1009"/>
      <c r="B11" s="1010"/>
      <c r="C11" s="1015"/>
      <c r="D11" s="1015"/>
      <c r="E11" s="1015"/>
      <c r="F11" s="1015"/>
      <c r="G11" s="1940"/>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row>
    <row r="12" spans="1:160" s="1014" customFormat="1" x14ac:dyDescent="0.2">
      <c r="A12" s="1009">
        <v>1985</v>
      </c>
      <c r="B12" s="1010"/>
      <c r="C12" s="2230">
        <v>0.66100000000000003</v>
      </c>
      <c r="D12" s="2222"/>
      <c r="E12" s="2230">
        <v>0.22600000000000001</v>
      </c>
      <c r="F12" s="2222"/>
      <c r="G12" s="1940">
        <v>0.114</v>
      </c>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row>
    <row r="13" spans="1:160" s="1014" customFormat="1" ht="9" customHeight="1" x14ac:dyDescent="0.2">
      <c r="A13" s="1009"/>
      <c r="B13" s="1010"/>
      <c r="C13" s="2230"/>
      <c r="D13" s="2222"/>
      <c r="E13" s="2230"/>
      <c r="F13" s="2222"/>
      <c r="G13" s="1940"/>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c r="CD13" s="241"/>
      <c r="CE13" s="241"/>
      <c r="CF13" s="241"/>
      <c r="CG13" s="241"/>
      <c r="CH13" s="241"/>
      <c r="CI13" s="241"/>
      <c r="CJ13" s="241"/>
      <c r="CK13" s="241"/>
      <c r="CL13" s="241"/>
      <c r="CM13" s="241"/>
      <c r="CN13" s="241"/>
      <c r="CO13" s="241"/>
      <c r="CP13" s="241"/>
      <c r="CQ13" s="241"/>
      <c r="CR13" s="241"/>
      <c r="CS13" s="241"/>
      <c r="CT13" s="241"/>
      <c r="CU13" s="241"/>
      <c r="CV13" s="241"/>
      <c r="CW13" s="241"/>
      <c r="CX13" s="241"/>
      <c r="CY13" s="241"/>
      <c r="CZ13" s="241"/>
      <c r="DA13" s="241"/>
      <c r="DB13" s="241"/>
      <c r="DC13" s="241"/>
      <c r="DD13" s="241"/>
      <c r="DE13" s="241"/>
      <c r="DF13" s="241"/>
      <c r="DG13" s="241"/>
      <c r="DH13" s="241"/>
      <c r="DI13" s="241"/>
      <c r="DJ13" s="241"/>
      <c r="DK13" s="241"/>
      <c r="DL13" s="241"/>
      <c r="DM13" s="241"/>
      <c r="DN13" s="241"/>
      <c r="DO13" s="241"/>
      <c r="DP13" s="241"/>
      <c r="DQ13" s="241"/>
      <c r="DR13" s="241"/>
      <c r="DS13" s="241"/>
      <c r="DT13" s="241"/>
      <c r="DU13" s="241"/>
      <c r="DV13" s="241"/>
      <c r="DW13" s="241"/>
      <c r="DX13" s="241"/>
      <c r="DY13" s="241"/>
      <c r="DZ13" s="241"/>
      <c r="EA13" s="241"/>
      <c r="EB13" s="241"/>
      <c r="EC13" s="241"/>
      <c r="ED13" s="241"/>
      <c r="EE13" s="241"/>
      <c r="EF13" s="241"/>
      <c r="EG13" s="241"/>
      <c r="EH13" s="241"/>
      <c r="EI13" s="241"/>
      <c r="EJ13" s="241"/>
      <c r="EK13" s="241"/>
      <c r="EL13" s="241"/>
      <c r="EM13" s="241"/>
      <c r="EN13" s="241"/>
      <c r="EO13" s="241"/>
      <c r="EP13" s="241"/>
      <c r="EQ13" s="241"/>
      <c r="ER13" s="241"/>
      <c r="ES13" s="241"/>
      <c r="ET13" s="241"/>
      <c r="EU13" s="241"/>
      <c r="EV13" s="241"/>
      <c r="EW13" s="241"/>
      <c r="EX13" s="241"/>
      <c r="EY13" s="241"/>
      <c r="EZ13" s="241"/>
      <c r="FA13" s="241"/>
      <c r="FB13" s="241"/>
      <c r="FC13" s="241"/>
      <c r="FD13" s="241"/>
    </row>
    <row r="14" spans="1:160" s="1014" customFormat="1" x14ac:dyDescent="0.2">
      <c r="A14" s="1009">
        <v>1990</v>
      </c>
      <c r="B14" s="1010"/>
      <c r="C14" s="2230">
        <v>0.58599999999999997</v>
      </c>
      <c r="D14" s="2222"/>
      <c r="E14" s="2230">
        <v>0.252</v>
      </c>
      <c r="F14" s="2222"/>
      <c r="G14" s="1940">
        <v>0.16200000000000001</v>
      </c>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1"/>
      <c r="DH14" s="241"/>
      <c r="DI14" s="241"/>
      <c r="DJ14" s="241"/>
      <c r="DK14" s="241"/>
      <c r="DL14" s="241"/>
      <c r="DM14" s="241"/>
      <c r="DN14" s="241"/>
      <c r="DO14" s="241"/>
      <c r="DP14" s="241"/>
      <c r="DQ14" s="241"/>
      <c r="DR14" s="241"/>
      <c r="DS14" s="241"/>
      <c r="DT14" s="241"/>
      <c r="DU14" s="241"/>
      <c r="DV14" s="241"/>
      <c r="DW14" s="241"/>
      <c r="DX14" s="241"/>
      <c r="DY14" s="241"/>
      <c r="DZ14" s="241"/>
      <c r="EA14" s="241"/>
      <c r="EB14" s="241"/>
      <c r="EC14" s="241"/>
      <c r="ED14" s="241"/>
      <c r="EE14" s="241"/>
      <c r="EF14" s="241"/>
      <c r="EG14" s="241"/>
      <c r="EH14" s="241"/>
      <c r="EI14" s="241"/>
      <c r="EJ14" s="241"/>
      <c r="EK14" s="241"/>
      <c r="EL14" s="241"/>
      <c r="EM14" s="241"/>
      <c r="EN14" s="241"/>
      <c r="EO14" s="241"/>
      <c r="EP14" s="241"/>
      <c r="EQ14" s="241"/>
      <c r="ER14" s="241"/>
      <c r="ES14" s="241"/>
      <c r="ET14" s="241"/>
      <c r="EU14" s="241"/>
      <c r="EV14" s="241"/>
      <c r="EW14" s="241"/>
      <c r="EX14" s="241"/>
      <c r="EY14" s="241"/>
      <c r="EZ14" s="241"/>
      <c r="FA14" s="241"/>
      <c r="FB14" s="241"/>
      <c r="FC14" s="241"/>
      <c r="FD14" s="241"/>
    </row>
    <row r="15" spans="1:160" s="1014" customFormat="1" ht="9" customHeight="1" x14ac:dyDescent="0.2">
      <c r="A15" s="1009"/>
      <c r="B15" s="1010"/>
      <c r="C15" s="2230"/>
      <c r="D15" s="2222"/>
      <c r="E15" s="2230"/>
      <c r="F15" s="2222"/>
      <c r="G15" s="1940"/>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c r="DT15" s="241"/>
      <c r="DU15" s="241"/>
      <c r="DV15" s="241"/>
      <c r="DW15" s="241"/>
      <c r="DX15" s="241"/>
      <c r="DY15" s="241"/>
      <c r="DZ15" s="241"/>
      <c r="EA15" s="241"/>
      <c r="EB15" s="241"/>
      <c r="EC15" s="241"/>
      <c r="ED15" s="241"/>
      <c r="EE15" s="241"/>
      <c r="EF15" s="241"/>
      <c r="EG15" s="241"/>
      <c r="EH15" s="241"/>
      <c r="EI15" s="241"/>
      <c r="EJ15" s="241"/>
      <c r="EK15" s="241"/>
      <c r="EL15" s="241"/>
      <c r="EM15" s="241"/>
      <c r="EN15" s="241"/>
      <c r="EO15" s="241"/>
      <c r="EP15" s="241"/>
      <c r="EQ15" s="241"/>
      <c r="ER15" s="241"/>
      <c r="ES15" s="241"/>
      <c r="ET15" s="241"/>
      <c r="EU15" s="241"/>
      <c r="EV15" s="241"/>
      <c r="EW15" s="241"/>
      <c r="EX15" s="241"/>
      <c r="EY15" s="241"/>
      <c r="EZ15" s="241"/>
      <c r="FA15" s="241"/>
      <c r="FB15" s="241"/>
      <c r="FC15" s="241"/>
      <c r="FD15" s="241"/>
    </row>
    <row r="16" spans="1:160" s="1014" customFormat="1" x14ac:dyDescent="0.2">
      <c r="A16" s="1009">
        <v>1995</v>
      </c>
      <c r="B16" s="1010"/>
      <c r="C16" s="2230">
        <v>0.52400000000000002</v>
      </c>
      <c r="D16" s="2222"/>
      <c r="E16" s="2230">
        <v>0.28899999999999998</v>
      </c>
      <c r="F16" s="2222"/>
      <c r="G16" s="1940">
        <v>0.187</v>
      </c>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1"/>
      <c r="CS16" s="241"/>
      <c r="CT16" s="241"/>
      <c r="CU16" s="241"/>
      <c r="CV16" s="241"/>
      <c r="CW16" s="241"/>
      <c r="CX16" s="241"/>
      <c r="CY16" s="241"/>
      <c r="CZ16" s="241"/>
      <c r="DA16" s="241"/>
      <c r="DB16" s="241"/>
      <c r="DC16" s="241"/>
      <c r="DD16" s="241"/>
      <c r="DE16" s="241"/>
      <c r="DF16" s="241"/>
      <c r="DG16" s="241"/>
      <c r="DH16" s="241"/>
      <c r="DI16" s="241"/>
      <c r="DJ16" s="241"/>
      <c r="DK16" s="241"/>
      <c r="DL16" s="241"/>
      <c r="DM16" s="241"/>
      <c r="DN16" s="241"/>
      <c r="DO16" s="241"/>
      <c r="DP16" s="241"/>
      <c r="DQ16" s="241"/>
      <c r="DR16" s="241"/>
      <c r="DS16" s="241"/>
      <c r="DT16" s="241"/>
      <c r="DU16" s="241"/>
      <c r="DV16" s="241"/>
      <c r="DW16" s="241"/>
      <c r="DX16" s="241"/>
      <c r="DY16" s="241"/>
      <c r="DZ16" s="241"/>
      <c r="EA16" s="241"/>
      <c r="EB16" s="241"/>
      <c r="EC16" s="241"/>
      <c r="ED16" s="241"/>
      <c r="EE16" s="241"/>
      <c r="EF16" s="241"/>
      <c r="EG16" s="241"/>
      <c r="EH16" s="241"/>
      <c r="EI16" s="241"/>
      <c r="EJ16" s="241"/>
      <c r="EK16" s="241"/>
      <c r="EL16" s="241"/>
      <c r="EM16" s="241"/>
      <c r="EN16" s="241"/>
      <c r="EO16" s="241"/>
      <c r="EP16" s="241"/>
      <c r="EQ16" s="241"/>
      <c r="ER16" s="241"/>
      <c r="ES16" s="241"/>
      <c r="ET16" s="241"/>
      <c r="EU16" s="241"/>
      <c r="EV16" s="241"/>
      <c r="EW16" s="241"/>
      <c r="EX16" s="241"/>
      <c r="EY16" s="241"/>
      <c r="EZ16" s="241"/>
      <c r="FA16" s="241"/>
      <c r="FB16" s="241"/>
      <c r="FC16" s="241"/>
      <c r="FD16" s="241"/>
    </row>
    <row r="17" spans="1:160" s="1014" customFormat="1" x14ac:dyDescent="0.2">
      <c r="A17" s="1009">
        <v>1996</v>
      </c>
      <c r="B17" s="1010"/>
      <c r="C17" s="2230">
        <v>0.52100000000000002</v>
      </c>
      <c r="D17" s="2222"/>
      <c r="E17" s="2230">
        <v>0.29099999999999998</v>
      </c>
      <c r="F17" s="2222"/>
      <c r="G17" s="1940">
        <v>0.188</v>
      </c>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c r="CD17" s="241"/>
      <c r="CE17" s="241"/>
      <c r="CF17" s="241"/>
      <c r="CG17" s="241"/>
      <c r="CH17" s="241"/>
      <c r="CI17" s="241"/>
      <c r="CJ17" s="241"/>
      <c r="CK17" s="241"/>
      <c r="CL17" s="241"/>
      <c r="CM17" s="241"/>
      <c r="CN17" s="241"/>
      <c r="CO17" s="241"/>
      <c r="CP17" s="241"/>
      <c r="CQ17" s="241"/>
      <c r="CR17" s="241"/>
      <c r="CS17" s="241"/>
      <c r="CT17" s="241"/>
      <c r="CU17" s="241"/>
      <c r="CV17" s="241"/>
      <c r="CW17" s="241"/>
      <c r="CX17" s="241"/>
      <c r="CY17" s="241"/>
      <c r="CZ17" s="241"/>
      <c r="DA17" s="241"/>
      <c r="DB17" s="241"/>
      <c r="DC17" s="241"/>
      <c r="DD17" s="241"/>
      <c r="DE17" s="241"/>
      <c r="DF17" s="241"/>
      <c r="DG17" s="241"/>
      <c r="DH17" s="241"/>
      <c r="DI17" s="241"/>
      <c r="DJ17" s="241"/>
      <c r="DK17" s="241"/>
      <c r="DL17" s="241"/>
      <c r="DM17" s="241"/>
      <c r="DN17" s="241"/>
      <c r="DO17" s="241"/>
      <c r="DP17" s="241"/>
      <c r="DQ17" s="241"/>
      <c r="DR17" s="241"/>
      <c r="DS17" s="241"/>
      <c r="DT17" s="241"/>
      <c r="DU17" s="241"/>
      <c r="DV17" s="241"/>
      <c r="DW17" s="241"/>
      <c r="DX17" s="241"/>
      <c r="DY17" s="241"/>
      <c r="DZ17" s="241"/>
      <c r="EA17" s="241"/>
      <c r="EB17" s="241"/>
      <c r="EC17" s="241"/>
      <c r="ED17" s="241"/>
      <c r="EE17" s="241"/>
      <c r="EF17" s="241"/>
      <c r="EG17" s="241"/>
      <c r="EH17" s="241"/>
      <c r="EI17" s="241"/>
      <c r="EJ17" s="241"/>
      <c r="EK17" s="241"/>
      <c r="EL17" s="241"/>
      <c r="EM17" s="241"/>
      <c r="EN17" s="241"/>
      <c r="EO17" s="241"/>
      <c r="EP17" s="241"/>
      <c r="EQ17" s="241"/>
      <c r="ER17" s="241"/>
      <c r="ES17" s="241"/>
      <c r="ET17" s="241"/>
      <c r="EU17" s="241"/>
      <c r="EV17" s="241"/>
      <c r="EW17" s="241"/>
      <c r="EX17" s="241"/>
      <c r="EY17" s="241"/>
      <c r="EZ17" s="241"/>
      <c r="FA17" s="241"/>
      <c r="FB17" s="241"/>
      <c r="FC17" s="241"/>
      <c r="FD17" s="241"/>
    </row>
    <row r="18" spans="1:160" s="1014" customFormat="1" x14ac:dyDescent="0.2">
      <c r="A18" s="1009">
        <v>1997</v>
      </c>
      <c r="B18" s="1010"/>
      <c r="C18" s="2230">
        <v>0.52200000000000002</v>
      </c>
      <c r="D18" s="2222"/>
      <c r="E18" s="2230">
        <v>0.28899999999999998</v>
      </c>
      <c r="F18" s="2222"/>
      <c r="G18" s="1940">
        <v>0.189</v>
      </c>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row>
    <row r="19" spans="1:160" s="1014" customFormat="1" x14ac:dyDescent="0.2">
      <c r="A19" s="1009">
        <v>1998</v>
      </c>
      <c r="B19" s="1010"/>
      <c r="C19" s="2230">
        <v>0.51200000000000001</v>
      </c>
      <c r="D19" s="2222"/>
      <c r="E19" s="2230">
        <v>0.30399999999999999</v>
      </c>
      <c r="F19" s="2222"/>
      <c r="G19" s="1940">
        <v>0.183</v>
      </c>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c r="CD19" s="241"/>
      <c r="CE19" s="241"/>
      <c r="CF19" s="241"/>
      <c r="CG19" s="241"/>
      <c r="CH19" s="241"/>
      <c r="CI19" s="241"/>
      <c r="CJ19" s="241"/>
      <c r="CK19" s="241"/>
      <c r="CL19" s="241"/>
      <c r="CM19" s="241"/>
      <c r="CN19" s="241"/>
      <c r="CO19" s="241"/>
      <c r="CP19" s="241"/>
      <c r="CQ19" s="241"/>
      <c r="CR19" s="241"/>
      <c r="CS19" s="241"/>
      <c r="CT19" s="241"/>
      <c r="CU19" s="241"/>
      <c r="CV19" s="241"/>
      <c r="CW19" s="241"/>
      <c r="CX19" s="241"/>
      <c r="CY19" s="241"/>
      <c r="CZ19" s="241"/>
      <c r="DA19" s="241"/>
      <c r="DB19" s="241"/>
      <c r="DC19" s="241"/>
      <c r="DD19" s="241"/>
      <c r="DE19" s="241"/>
      <c r="DF19" s="241"/>
      <c r="DG19" s="241"/>
      <c r="DH19" s="241"/>
      <c r="DI19" s="241"/>
      <c r="DJ19" s="241"/>
      <c r="DK19" s="241"/>
      <c r="DL19" s="241"/>
      <c r="DM19" s="241"/>
      <c r="DN19" s="241"/>
      <c r="DO19" s="241"/>
      <c r="DP19" s="241"/>
      <c r="DQ19" s="241"/>
      <c r="DR19" s="241"/>
      <c r="DS19" s="241"/>
      <c r="DT19" s="241"/>
      <c r="DU19" s="241"/>
      <c r="DV19" s="241"/>
      <c r="DW19" s="241"/>
      <c r="DX19" s="241"/>
      <c r="DY19" s="241"/>
      <c r="DZ19" s="241"/>
      <c r="EA19" s="241"/>
      <c r="EB19" s="241"/>
      <c r="EC19" s="241"/>
      <c r="ED19" s="241"/>
      <c r="EE19" s="241"/>
      <c r="EF19" s="241"/>
      <c r="EG19" s="241"/>
      <c r="EH19" s="241"/>
      <c r="EI19" s="241"/>
      <c r="EJ19" s="241"/>
      <c r="EK19" s="241"/>
      <c r="EL19" s="241"/>
      <c r="EM19" s="241"/>
      <c r="EN19" s="241"/>
      <c r="EO19" s="241"/>
      <c r="EP19" s="241"/>
      <c r="EQ19" s="241"/>
      <c r="ER19" s="241"/>
      <c r="ES19" s="241"/>
      <c r="ET19" s="241"/>
      <c r="EU19" s="241"/>
      <c r="EV19" s="241"/>
      <c r="EW19" s="241"/>
      <c r="EX19" s="241"/>
      <c r="EY19" s="241"/>
      <c r="EZ19" s="241"/>
      <c r="FA19" s="241"/>
      <c r="FB19" s="241"/>
      <c r="FC19" s="241"/>
      <c r="FD19" s="241"/>
    </row>
    <row r="20" spans="1:160" s="1014" customFormat="1" x14ac:dyDescent="0.2">
      <c r="A20" s="1009">
        <v>1999</v>
      </c>
      <c r="B20" s="1010"/>
      <c r="C20" s="2230">
        <v>0.50900000000000001</v>
      </c>
      <c r="D20" s="2222"/>
      <c r="E20" s="2230">
        <v>0.30499999999999999</v>
      </c>
      <c r="F20" s="2222"/>
      <c r="G20" s="1940">
        <v>0.186</v>
      </c>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row>
    <row r="21" spans="1:160" s="1014" customFormat="1" x14ac:dyDescent="0.2">
      <c r="A21" s="1009">
        <v>2000</v>
      </c>
      <c r="B21" s="1010"/>
      <c r="C21" s="2230">
        <v>0.51100000000000001</v>
      </c>
      <c r="D21" s="2222"/>
      <c r="E21" s="2230">
        <v>0.30099999999999999</v>
      </c>
      <c r="F21" s="2222"/>
      <c r="G21" s="1940">
        <v>0.187</v>
      </c>
      <c r="I21" s="19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c r="CD21" s="241"/>
      <c r="CE21" s="241"/>
      <c r="CF21" s="241"/>
      <c r="CG21" s="241"/>
      <c r="CH21" s="241"/>
      <c r="CI21" s="241"/>
      <c r="CJ21" s="241"/>
      <c r="CK21" s="241"/>
      <c r="CL21" s="241"/>
      <c r="CM21" s="241"/>
      <c r="CN21" s="241"/>
      <c r="CO21" s="241"/>
      <c r="CP21" s="241"/>
      <c r="CQ21" s="241"/>
      <c r="CR21" s="241"/>
      <c r="CS21" s="241"/>
      <c r="CT21" s="241"/>
      <c r="CU21" s="241"/>
      <c r="CV21" s="241"/>
      <c r="CW21" s="241"/>
      <c r="CX21" s="241"/>
      <c r="CY21" s="241"/>
      <c r="CZ21" s="241"/>
      <c r="DA21" s="241"/>
      <c r="DB21" s="241"/>
      <c r="DC21" s="241"/>
      <c r="DD21" s="241"/>
      <c r="DE21" s="241"/>
      <c r="DF21" s="241"/>
      <c r="DG21" s="241"/>
      <c r="DH21" s="241"/>
      <c r="DI21" s="241"/>
      <c r="DJ21" s="241"/>
      <c r="DK21" s="241"/>
      <c r="DL21" s="241"/>
      <c r="DM21" s="241"/>
      <c r="DN21" s="241"/>
      <c r="DO21" s="241"/>
      <c r="DP21" s="241"/>
      <c r="DQ21" s="241"/>
      <c r="DR21" s="241"/>
      <c r="DS21" s="241"/>
      <c r="DT21" s="241"/>
      <c r="DU21" s="241"/>
      <c r="DV21" s="241"/>
      <c r="DW21" s="241"/>
      <c r="DX21" s="241"/>
      <c r="DY21" s="241"/>
      <c r="DZ21" s="241"/>
      <c r="EA21" s="241"/>
      <c r="EB21" s="241"/>
      <c r="EC21" s="241"/>
      <c r="ED21" s="241"/>
      <c r="EE21" s="241"/>
      <c r="EF21" s="241"/>
      <c r="EG21" s="241"/>
      <c r="EH21" s="241"/>
      <c r="EI21" s="241"/>
      <c r="EJ21" s="241"/>
      <c r="EK21" s="241"/>
      <c r="EL21" s="241"/>
      <c r="EM21" s="241"/>
      <c r="EN21" s="241"/>
      <c r="EO21" s="241"/>
      <c r="EP21" s="241"/>
      <c r="EQ21" s="241"/>
      <c r="ER21" s="241"/>
      <c r="ES21" s="241"/>
      <c r="ET21" s="241"/>
      <c r="EU21" s="241"/>
      <c r="EV21" s="241"/>
      <c r="EW21" s="241"/>
      <c r="EX21" s="241"/>
      <c r="EY21" s="241"/>
      <c r="EZ21" s="241"/>
      <c r="FA21" s="241"/>
      <c r="FB21" s="241"/>
      <c r="FC21" s="241"/>
      <c r="FD21" s="241"/>
    </row>
    <row r="22" spans="1:160" s="1014" customFormat="1" x14ac:dyDescent="0.2">
      <c r="A22" s="1009">
        <v>2001</v>
      </c>
      <c r="B22" s="1010"/>
      <c r="C22" s="2230">
        <v>0.495</v>
      </c>
      <c r="D22" s="2222"/>
      <c r="E22" s="2230">
        <v>0.29599999999999999</v>
      </c>
      <c r="F22" s="2222"/>
      <c r="G22" s="1940">
        <v>0.20899999999999999</v>
      </c>
      <c r="I22" s="19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c r="CD22" s="241"/>
      <c r="CE22" s="241"/>
      <c r="CF22" s="241"/>
      <c r="CG22" s="241"/>
      <c r="CH22" s="241"/>
      <c r="CI22" s="241"/>
      <c r="CJ22" s="241"/>
      <c r="CK22" s="241"/>
      <c r="CL22" s="241"/>
      <c r="CM22" s="241"/>
      <c r="CN22" s="241"/>
      <c r="CO22" s="241"/>
      <c r="CP22" s="241"/>
      <c r="CQ22" s="241"/>
      <c r="CR22" s="241"/>
      <c r="CS22" s="241"/>
      <c r="CT22" s="241"/>
      <c r="CU22" s="241"/>
      <c r="CV22" s="241"/>
      <c r="CW22" s="241"/>
      <c r="CX22" s="241"/>
      <c r="CY22" s="241"/>
      <c r="CZ22" s="241"/>
      <c r="DA22" s="241"/>
      <c r="DB22" s="241"/>
      <c r="DC22" s="241"/>
      <c r="DD22" s="241"/>
      <c r="DE22" s="241"/>
      <c r="DF22" s="241"/>
      <c r="DG22" s="241"/>
      <c r="DH22" s="241"/>
      <c r="DI22" s="241"/>
      <c r="DJ22" s="241"/>
      <c r="DK22" s="241"/>
      <c r="DL22" s="241"/>
      <c r="DM22" s="241"/>
      <c r="DN22" s="241"/>
      <c r="DO22" s="241"/>
      <c r="DP22" s="241"/>
      <c r="DQ22" s="241"/>
      <c r="DR22" s="241"/>
      <c r="DS22" s="241"/>
      <c r="DT22" s="241"/>
      <c r="DU22" s="241"/>
      <c r="DV22" s="241"/>
      <c r="DW22" s="241"/>
      <c r="DX22" s="241"/>
      <c r="DY22" s="241"/>
      <c r="DZ22" s="241"/>
      <c r="EA22" s="241"/>
      <c r="EB22" s="241"/>
      <c r="EC22" s="241"/>
      <c r="ED22" s="241"/>
      <c r="EE22" s="241"/>
      <c r="EF22" s="241"/>
      <c r="EG22" s="241"/>
      <c r="EH22" s="241"/>
      <c r="EI22" s="241"/>
      <c r="EJ22" s="241"/>
      <c r="EK22" s="241"/>
      <c r="EL22" s="241"/>
      <c r="EM22" s="241"/>
      <c r="EN22" s="241"/>
      <c r="EO22" s="241"/>
      <c r="EP22" s="241"/>
      <c r="EQ22" s="241"/>
      <c r="ER22" s="241"/>
      <c r="ES22" s="241"/>
      <c r="ET22" s="241"/>
      <c r="EU22" s="241"/>
      <c r="EV22" s="241"/>
      <c r="EW22" s="241"/>
      <c r="EX22" s="241"/>
      <c r="EY22" s="241"/>
      <c r="EZ22" s="241"/>
      <c r="FA22" s="241"/>
      <c r="FB22" s="241"/>
      <c r="FC22" s="241"/>
      <c r="FD22" s="241"/>
    </row>
    <row r="23" spans="1:160" s="1014" customFormat="1" x14ac:dyDescent="0.2">
      <c r="A23" s="1009">
        <v>2002</v>
      </c>
      <c r="B23" s="1010"/>
      <c r="C23" s="2230">
        <v>0.48099999999999998</v>
      </c>
      <c r="D23" s="2222"/>
      <c r="E23" s="2230">
        <v>0.29699999999999999</v>
      </c>
      <c r="F23" s="2222"/>
      <c r="G23" s="1940">
        <v>0.222</v>
      </c>
      <c r="I23" s="19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row>
    <row r="24" spans="1:160" s="1014" customFormat="1" x14ac:dyDescent="0.2">
      <c r="A24" s="1009">
        <v>2003</v>
      </c>
      <c r="B24" s="1010"/>
      <c r="C24" s="2230">
        <v>0.47099999999999997</v>
      </c>
      <c r="D24" s="2222"/>
      <c r="E24" s="2230">
        <v>0.30199999999999999</v>
      </c>
      <c r="F24" s="2222"/>
      <c r="G24" s="1940">
        <v>0.22800000000000001</v>
      </c>
      <c r="I24" s="19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1"/>
      <c r="DH24" s="241"/>
      <c r="DI24" s="241"/>
      <c r="DJ24" s="241"/>
      <c r="DK24" s="241"/>
      <c r="DL24" s="241"/>
      <c r="DM24" s="241"/>
      <c r="DN24" s="241"/>
      <c r="DO24" s="241"/>
      <c r="DP24" s="241"/>
      <c r="DQ24" s="241"/>
      <c r="DR24" s="241"/>
      <c r="DS24" s="241"/>
      <c r="DT24" s="241"/>
      <c r="DU24" s="241"/>
      <c r="DV24" s="241"/>
      <c r="DW24" s="241"/>
      <c r="DX24" s="241"/>
      <c r="DY24" s="241"/>
      <c r="DZ24" s="241"/>
      <c r="EA24" s="241"/>
      <c r="EB24" s="241"/>
      <c r="EC24" s="241"/>
      <c r="ED24" s="241"/>
      <c r="EE24" s="241"/>
      <c r="EF24" s="241"/>
      <c r="EG24" s="241"/>
      <c r="EH24" s="241"/>
      <c r="EI24" s="241"/>
      <c r="EJ24" s="241"/>
      <c r="EK24" s="241"/>
      <c r="EL24" s="241"/>
      <c r="EM24" s="241"/>
      <c r="EN24" s="241"/>
      <c r="EO24" s="241"/>
      <c r="EP24" s="241"/>
      <c r="EQ24" s="241"/>
      <c r="ER24" s="241"/>
      <c r="ES24" s="241"/>
      <c r="ET24" s="241"/>
      <c r="EU24" s="241"/>
      <c r="EV24" s="241"/>
      <c r="EW24" s="241"/>
      <c r="EX24" s="241"/>
      <c r="EY24" s="241"/>
      <c r="EZ24" s="241"/>
      <c r="FA24" s="241"/>
      <c r="FB24" s="241"/>
      <c r="FC24" s="241"/>
      <c r="FD24" s="241"/>
    </row>
    <row r="25" spans="1:160" s="1014" customFormat="1" x14ac:dyDescent="0.2">
      <c r="A25" s="1009">
        <v>2004</v>
      </c>
      <c r="B25" s="1010"/>
      <c r="C25" s="2230">
        <v>0.46</v>
      </c>
      <c r="D25" s="2222"/>
      <c r="E25" s="2230">
        <v>0.308</v>
      </c>
      <c r="F25" s="2222"/>
      <c r="G25" s="1940">
        <v>0.23200000000000001</v>
      </c>
      <c r="I25" s="19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c r="DE25" s="241"/>
      <c r="DF25" s="241"/>
      <c r="DG25" s="241"/>
      <c r="DH25" s="241"/>
      <c r="DI25" s="241"/>
      <c r="DJ25" s="241"/>
      <c r="DK25" s="241"/>
      <c r="DL25" s="241"/>
      <c r="DM25" s="241"/>
      <c r="DN25" s="241"/>
      <c r="DO25" s="241"/>
      <c r="DP25" s="241"/>
      <c r="DQ25" s="241"/>
      <c r="DR25" s="241"/>
      <c r="DS25" s="241"/>
      <c r="DT25" s="241"/>
      <c r="DU25" s="241"/>
      <c r="DV25" s="241"/>
      <c r="DW25" s="241"/>
      <c r="DX25" s="241"/>
      <c r="DY25" s="241"/>
      <c r="DZ25" s="241"/>
      <c r="EA25" s="241"/>
      <c r="EB25" s="241"/>
      <c r="EC25" s="241"/>
      <c r="ED25" s="241"/>
      <c r="EE25" s="241"/>
      <c r="EF25" s="241"/>
      <c r="EG25" s="241"/>
      <c r="EH25" s="241"/>
      <c r="EI25" s="241"/>
      <c r="EJ25" s="241"/>
      <c r="EK25" s="241"/>
      <c r="EL25" s="241"/>
      <c r="EM25" s="241"/>
      <c r="EN25" s="241"/>
      <c r="EO25" s="241"/>
      <c r="EP25" s="241"/>
      <c r="EQ25" s="241"/>
      <c r="ER25" s="241"/>
      <c r="ES25" s="241"/>
      <c r="ET25" s="241"/>
      <c r="EU25" s="241"/>
      <c r="EV25" s="241"/>
      <c r="EW25" s="241"/>
      <c r="EX25" s="241"/>
      <c r="EY25" s="241"/>
      <c r="EZ25" s="241"/>
      <c r="FA25" s="241"/>
      <c r="FB25" s="241"/>
      <c r="FC25" s="241"/>
      <c r="FD25" s="241"/>
    </row>
    <row r="26" spans="1:160" s="1014" customFormat="1" x14ac:dyDescent="0.2">
      <c r="A26" s="1009">
        <v>2005</v>
      </c>
      <c r="B26" s="1010"/>
      <c r="C26" s="2230">
        <v>0.45700000000000002</v>
      </c>
      <c r="D26" s="2222"/>
      <c r="E26" s="2230">
        <v>0.308</v>
      </c>
      <c r="F26" s="2222"/>
      <c r="G26" s="1940">
        <v>0.23499999999999999</v>
      </c>
      <c r="I26" s="1941"/>
      <c r="J26" s="1942"/>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1"/>
      <c r="DS26" s="241"/>
      <c r="DT26" s="241"/>
      <c r="DU26" s="241"/>
      <c r="DV26" s="241"/>
      <c r="DW26" s="241"/>
      <c r="DX26" s="241"/>
      <c r="DY26" s="241"/>
      <c r="DZ26" s="241"/>
      <c r="EA26" s="241"/>
      <c r="EB26" s="241"/>
      <c r="EC26" s="241"/>
      <c r="ED26" s="241"/>
      <c r="EE26" s="241"/>
      <c r="EF26" s="241"/>
      <c r="EG26" s="241"/>
      <c r="EH26" s="241"/>
      <c r="EI26" s="241"/>
      <c r="EJ26" s="241"/>
      <c r="EK26" s="241"/>
      <c r="EL26" s="241"/>
      <c r="EM26" s="241"/>
      <c r="EN26" s="241"/>
      <c r="EO26" s="241"/>
      <c r="EP26" s="241"/>
      <c r="EQ26" s="241"/>
      <c r="ER26" s="241"/>
      <c r="ES26" s="241"/>
      <c r="ET26" s="241"/>
      <c r="EU26" s="241"/>
      <c r="EV26" s="241"/>
      <c r="EW26" s="241"/>
      <c r="EX26" s="241"/>
      <c r="EY26" s="241"/>
      <c r="EZ26" s="241"/>
      <c r="FA26" s="241"/>
      <c r="FB26" s="241"/>
      <c r="FC26" s="241"/>
      <c r="FD26" s="241"/>
    </row>
    <row r="27" spans="1:160" s="1014" customFormat="1" x14ac:dyDescent="0.2">
      <c r="A27" s="1009">
        <v>2006</v>
      </c>
      <c r="B27" s="1010"/>
      <c r="C27" s="2230">
        <v>0.45300000000000001</v>
      </c>
      <c r="D27" s="2222"/>
      <c r="E27" s="2230">
        <v>0.309</v>
      </c>
      <c r="F27" s="2222"/>
      <c r="G27" s="1940">
        <v>0.23799999999999999</v>
      </c>
      <c r="I27" s="1941"/>
      <c r="J27" s="1942"/>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D27" s="241"/>
      <c r="CE27" s="241"/>
      <c r="CF27" s="241"/>
      <c r="CG27" s="241"/>
      <c r="CH27" s="241"/>
      <c r="CI27" s="241"/>
      <c r="CJ27" s="241"/>
      <c r="CK27" s="241"/>
      <c r="CL27" s="241"/>
      <c r="CM27" s="241"/>
      <c r="CN27" s="241"/>
      <c r="CO27" s="241"/>
      <c r="CP27" s="241"/>
      <c r="CQ27" s="241"/>
      <c r="CR27" s="241"/>
      <c r="CS27" s="241"/>
      <c r="CT27" s="241"/>
      <c r="CU27" s="241"/>
      <c r="CV27" s="241"/>
      <c r="CW27" s="241"/>
      <c r="CX27" s="241"/>
      <c r="CY27" s="241"/>
      <c r="CZ27" s="241"/>
      <c r="DA27" s="241"/>
      <c r="DB27" s="241"/>
      <c r="DC27" s="241"/>
      <c r="DD27" s="241"/>
      <c r="DE27" s="241"/>
      <c r="DF27" s="241"/>
      <c r="DG27" s="241"/>
      <c r="DH27" s="241"/>
      <c r="DI27" s="241"/>
      <c r="DJ27" s="241"/>
      <c r="DK27" s="241"/>
      <c r="DL27" s="241"/>
      <c r="DM27" s="241"/>
      <c r="DN27" s="241"/>
      <c r="DO27" s="241"/>
      <c r="DP27" s="241"/>
      <c r="DQ27" s="241"/>
      <c r="DR27" s="241"/>
      <c r="DS27" s="241"/>
      <c r="DT27" s="241"/>
      <c r="DU27" s="241"/>
      <c r="DV27" s="241"/>
      <c r="DW27" s="241"/>
      <c r="DX27" s="241"/>
      <c r="DY27" s="241"/>
      <c r="DZ27" s="241"/>
      <c r="EA27" s="241"/>
      <c r="EB27" s="241"/>
      <c r="EC27" s="241"/>
      <c r="ED27" s="241"/>
      <c r="EE27" s="241"/>
      <c r="EF27" s="241"/>
      <c r="EG27" s="241"/>
      <c r="EH27" s="241"/>
      <c r="EI27" s="241"/>
      <c r="EJ27" s="241"/>
      <c r="EK27" s="241"/>
      <c r="EL27" s="241"/>
      <c r="EM27" s="241"/>
      <c r="EN27" s="241"/>
      <c r="EO27" s="241"/>
      <c r="EP27" s="241"/>
      <c r="EQ27" s="241"/>
      <c r="ER27" s="241"/>
      <c r="ES27" s="241"/>
      <c r="ET27" s="241"/>
      <c r="EU27" s="241"/>
      <c r="EV27" s="241"/>
      <c r="EW27" s="241"/>
      <c r="EX27" s="241"/>
      <c r="EY27" s="241"/>
      <c r="EZ27" s="241"/>
      <c r="FA27" s="241"/>
      <c r="FB27" s="241"/>
      <c r="FC27" s="241"/>
      <c r="FD27" s="241"/>
    </row>
    <row r="28" spans="1:160" s="1014" customFormat="1" x14ac:dyDescent="0.2">
      <c r="A28" s="1009">
        <v>2007</v>
      </c>
      <c r="B28" s="1010"/>
      <c r="C28" s="2230">
        <v>0.44600000000000001</v>
      </c>
      <c r="D28" s="2222"/>
      <c r="E28" s="2230">
        <v>0.309</v>
      </c>
      <c r="F28" s="2222"/>
      <c r="G28" s="1940">
        <v>0.245</v>
      </c>
      <c r="I28" s="1941"/>
      <c r="J28" s="1942"/>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41"/>
      <c r="CL28" s="241"/>
      <c r="CM28" s="241"/>
      <c r="CN28" s="241"/>
      <c r="CO28" s="241"/>
      <c r="CP28" s="241"/>
      <c r="CQ28" s="241"/>
      <c r="CR28" s="241"/>
      <c r="CS28" s="241"/>
      <c r="CT28" s="241"/>
      <c r="CU28" s="241"/>
      <c r="CV28" s="241"/>
      <c r="CW28" s="241"/>
      <c r="CX28" s="241"/>
      <c r="CY28" s="241"/>
      <c r="CZ28" s="241"/>
      <c r="DA28" s="241"/>
      <c r="DB28" s="241"/>
      <c r="DC28" s="241"/>
      <c r="DD28" s="241"/>
      <c r="DE28" s="241"/>
      <c r="DF28" s="241"/>
      <c r="DG28" s="241"/>
      <c r="DH28" s="241"/>
      <c r="DI28" s="241"/>
      <c r="DJ28" s="241"/>
      <c r="DK28" s="241"/>
      <c r="DL28" s="241"/>
      <c r="DM28" s="241"/>
      <c r="DN28" s="241"/>
      <c r="DO28" s="241"/>
      <c r="DP28" s="241"/>
      <c r="DQ28" s="241"/>
      <c r="DR28" s="241"/>
      <c r="DS28" s="241"/>
      <c r="DT28" s="241"/>
      <c r="DU28" s="241"/>
      <c r="DV28" s="241"/>
      <c r="DW28" s="241"/>
      <c r="DX28" s="241"/>
      <c r="DY28" s="241"/>
      <c r="DZ28" s="241"/>
      <c r="EA28" s="241"/>
      <c r="EB28" s="241"/>
      <c r="EC28" s="241"/>
      <c r="ED28" s="241"/>
      <c r="EE28" s="241"/>
      <c r="EF28" s="241"/>
      <c r="EG28" s="241"/>
      <c r="EH28" s="241"/>
      <c r="EI28" s="241"/>
      <c r="EJ28" s="241"/>
      <c r="EK28" s="241"/>
      <c r="EL28" s="241"/>
      <c r="EM28" s="241"/>
      <c r="EN28" s="241"/>
      <c r="EO28" s="241"/>
      <c r="EP28" s="241"/>
      <c r="EQ28" s="241"/>
      <c r="ER28" s="241"/>
      <c r="ES28" s="241"/>
      <c r="ET28" s="241"/>
      <c r="EU28" s="241"/>
      <c r="EV28" s="241"/>
      <c r="EW28" s="241"/>
      <c r="EX28" s="241"/>
      <c r="EY28" s="241"/>
      <c r="EZ28" s="241"/>
      <c r="FA28" s="241"/>
      <c r="FB28" s="241"/>
      <c r="FC28" s="241"/>
      <c r="FD28" s="241"/>
    </row>
    <row r="29" spans="1:160" s="1014" customFormat="1" x14ac:dyDescent="0.2">
      <c r="A29" s="1009">
        <v>2008</v>
      </c>
      <c r="B29" s="1010"/>
      <c r="C29" s="2230">
        <v>0.438</v>
      </c>
      <c r="D29" s="2222"/>
      <c r="E29" s="2230">
        <v>0.32</v>
      </c>
      <c r="F29" s="2222"/>
      <c r="G29" s="1940">
        <v>0.24199999999999999</v>
      </c>
      <c r="I29" s="1941"/>
      <c r="J29" s="1942"/>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1"/>
      <c r="CS29" s="241"/>
      <c r="CT29" s="241"/>
      <c r="CU29" s="241"/>
      <c r="CV29" s="241"/>
      <c r="CW29" s="241"/>
      <c r="CX29" s="241"/>
      <c r="CY29" s="241"/>
      <c r="CZ29" s="241"/>
      <c r="DA29" s="241"/>
      <c r="DB29" s="241"/>
      <c r="DC29" s="241"/>
      <c r="DD29" s="241"/>
      <c r="DE29" s="241"/>
      <c r="DF29" s="241"/>
      <c r="DG29" s="241"/>
      <c r="DH29" s="241"/>
      <c r="DI29" s="241"/>
      <c r="DJ29" s="241"/>
      <c r="DK29" s="241"/>
      <c r="DL29" s="241"/>
      <c r="DM29" s="241"/>
      <c r="DN29" s="241"/>
      <c r="DO29" s="241"/>
      <c r="DP29" s="241"/>
      <c r="DQ29" s="241"/>
      <c r="DR29" s="241"/>
      <c r="DS29" s="241"/>
      <c r="DT29" s="241"/>
      <c r="DU29" s="241"/>
      <c r="DV29" s="241"/>
      <c r="DW29" s="241"/>
      <c r="DX29" s="241"/>
      <c r="DY29" s="241"/>
      <c r="DZ29" s="241"/>
      <c r="EA29" s="241"/>
      <c r="EB29" s="241"/>
      <c r="EC29" s="241"/>
      <c r="ED29" s="241"/>
      <c r="EE29" s="241"/>
      <c r="EF29" s="241"/>
      <c r="EG29" s="241"/>
      <c r="EH29" s="241"/>
      <c r="EI29" s="241"/>
      <c r="EJ29" s="241"/>
      <c r="EK29" s="241"/>
      <c r="EL29" s="241"/>
      <c r="EM29" s="241"/>
      <c r="EN29" s="241"/>
      <c r="EO29" s="241"/>
      <c r="EP29" s="241"/>
      <c r="EQ29" s="241"/>
      <c r="ER29" s="241"/>
      <c r="ES29" s="241"/>
      <c r="ET29" s="241"/>
      <c r="EU29" s="241"/>
      <c r="EV29" s="241"/>
      <c r="EW29" s="241"/>
      <c r="EX29" s="241"/>
      <c r="EY29" s="241"/>
      <c r="EZ29" s="241"/>
      <c r="FA29" s="241"/>
      <c r="FB29" s="241"/>
      <c r="FC29" s="241"/>
      <c r="FD29" s="241"/>
    </row>
    <row r="30" spans="1:160" s="1014" customFormat="1" x14ac:dyDescent="0.2">
      <c r="A30" s="1009">
        <v>2009</v>
      </c>
      <c r="B30" s="1010"/>
      <c r="C30" s="2230">
        <v>0.41260000000000002</v>
      </c>
      <c r="D30" s="2222"/>
      <c r="E30" s="2230">
        <v>0.32069999999999999</v>
      </c>
      <c r="F30" s="2222"/>
      <c r="G30" s="1940">
        <v>0.26700000000000002</v>
      </c>
      <c r="I30" s="1941"/>
      <c r="J30" s="1942"/>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D30" s="241"/>
      <c r="CE30" s="241"/>
      <c r="CF30" s="241"/>
      <c r="CG30" s="241"/>
      <c r="CH30" s="241"/>
      <c r="CI30" s="241"/>
      <c r="CJ30" s="241"/>
      <c r="CK30" s="241"/>
      <c r="CL30" s="241"/>
      <c r="CM30" s="241"/>
      <c r="CN30" s="241"/>
      <c r="CO30" s="241"/>
      <c r="CP30" s="241"/>
      <c r="CQ30" s="241"/>
      <c r="CR30" s="241"/>
      <c r="CS30" s="241"/>
      <c r="CT30" s="241"/>
      <c r="CU30" s="241"/>
      <c r="CV30" s="241"/>
      <c r="CW30" s="241"/>
      <c r="CX30" s="241"/>
      <c r="CY30" s="241"/>
      <c r="CZ30" s="241"/>
      <c r="DA30" s="241"/>
      <c r="DB30" s="241"/>
      <c r="DC30" s="241"/>
      <c r="DD30" s="241"/>
      <c r="DE30" s="241"/>
      <c r="DF30" s="241"/>
      <c r="DG30" s="241"/>
      <c r="DH30" s="241"/>
      <c r="DI30" s="241"/>
      <c r="DJ30" s="241"/>
      <c r="DK30" s="241"/>
      <c r="DL30" s="241"/>
      <c r="DM30" s="241"/>
      <c r="DN30" s="241"/>
      <c r="DO30" s="241"/>
      <c r="DP30" s="241"/>
      <c r="DQ30" s="241"/>
      <c r="DR30" s="241"/>
      <c r="DS30" s="241"/>
      <c r="DT30" s="241"/>
      <c r="DU30" s="241"/>
      <c r="DV30" s="241"/>
      <c r="DW30" s="241"/>
      <c r="DX30" s="241"/>
      <c r="DY30" s="241"/>
      <c r="DZ30" s="241"/>
      <c r="EA30" s="241"/>
      <c r="EB30" s="241"/>
      <c r="EC30" s="241"/>
      <c r="ED30" s="241"/>
      <c r="EE30" s="241"/>
      <c r="EF30" s="241"/>
      <c r="EG30" s="241"/>
      <c r="EH30" s="241"/>
      <c r="EI30" s="241"/>
      <c r="EJ30" s="241"/>
      <c r="EK30" s="241"/>
      <c r="EL30" s="241"/>
      <c r="EM30" s="241"/>
      <c r="EN30" s="241"/>
      <c r="EO30" s="241"/>
      <c r="EP30" s="241"/>
      <c r="EQ30" s="241"/>
      <c r="ER30" s="241"/>
      <c r="ES30" s="241"/>
      <c r="ET30" s="241"/>
      <c r="EU30" s="241"/>
      <c r="EV30" s="241"/>
      <c r="EW30" s="241"/>
      <c r="EX30" s="241"/>
      <c r="EY30" s="241"/>
      <c r="EZ30" s="241"/>
      <c r="FA30" s="241"/>
      <c r="FB30" s="241"/>
      <c r="FC30" s="241"/>
      <c r="FD30" s="241"/>
    </row>
    <row r="31" spans="1:160" s="1014" customFormat="1" x14ac:dyDescent="0.2">
      <c r="A31" s="1009">
        <v>2010</v>
      </c>
      <c r="B31" s="1010"/>
      <c r="C31" s="2230">
        <v>0.39100000000000001</v>
      </c>
      <c r="D31" s="2222"/>
      <c r="E31" s="2230">
        <v>0.33100000000000002</v>
      </c>
      <c r="F31" s="2222"/>
      <c r="G31" s="1940">
        <v>0.27700000000000002</v>
      </c>
      <c r="I31" s="1941"/>
      <c r="J31" s="1942"/>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1"/>
      <c r="CS31" s="241"/>
      <c r="CT31" s="241"/>
      <c r="CU31" s="241"/>
      <c r="CV31" s="241"/>
      <c r="CW31" s="241"/>
      <c r="CX31" s="241"/>
      <c r="CY31" s="241"/>
      <c r="CZ31" s="241"/>
      <c r="DA31" s="241"/>
      <c r="DB31" s="241"/>
      <c r="DC31" s="241"/>
      <c r="DD31" s="241"/>
      <c r="DE31" s="241"/>
      <c r="DF31" s="241"/>
      <c r="DG31" s="241"/>
      <c r="DH31" s="241"/>
      <c r="DI31" s="241"/>
      <c r="DJ31" s="241"/>
      <c r="DK31" s="241"/>
      <c r="DL31" s="241"/>
      <c r="DM31" s="241"/>
      <c r="DN31" s="241"/>
      <c r="DO31" s="241"/>
      <c r="DP31" s="241"/>
      <c r="DQ31" s="241"/>
      <c r="DR31" s="241"/>
      <c r="DS31" s="241"/>
      <c r="DT31" s="241"/>
      <c r="DU31" s="241"/>
      <c r="DV31" s="241"/>
      <c r="DW31" s="241"/>
      <c r="DX31" s="241"/>
      <c r="DY31" s="241"/>
      <c r="DZ31" s="241"/>
      <c r="EA31" s="241"/>
      <c r="EB31" s="241"/>
      <c r="EC31" s="241"/>
      <c r="ED31" s="241"/>
      <c r="EE31" s="241"/>
      <c r="EF31" s="241"/>
      <c r="EG31" s="241"/>
      <c r="EH31" s="241"/>
      <c r="EI31" s="241"/>
      <c r="EJ31" s="241"/>
      <c r="EK31" s="241"/>
      <c r="EL31" s="241"/>
      <c r="EM31" s="241"/>
      <c r="EN31" s="241"/>
      <c r="EO31" s="241"/>
      <c r="EP31" s="241"/>
      <c r="EQ31" s="241"/>
      <c r="ER31" s="241"/>
      <c r="ES31" s="241"/>
      <c r="ET31" s="241"/>
      <c r="EU31" s="241"/>
      <c r="EV31" s="241"/>
      <c r="EW31" s="241"/>
      <c r="EX31" s="241"/>
      <c r="EY31" s="241"/>
      <c r="EZ31" s="241"/>
      <c r="FA31" s="241"/>
      <c r="FB31" s="241"/>
      <c r="FC31" s="241"/>
      <c r="FD31" s="241"/>
    </row>
    <row r="32" spans="1:160" s="1014" customFormat="1" x14ac:dyDescent="0.2">
      <c r="A32" s="1009">
        <v>2011</v>
      </c>
      <c r="B32" s="1010"/>
      <c r="C32" s="2230">
        <v>0.38300000000000001</v>
      </c>
      <c r="D32" s="2222"/>
      <c r="E32" s="2230">
        <v>0.33700000000000002</v>
      </c>
      <c r="F32" s="2222"/>
      <c r="G32" s="1940">
        <v>0.27900000000000003</v>
      </c>
      <c r="I32" s="1941"/>
      <c r="J32" s="1942"/>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1"/>
      <c r="CP32" s="241"/>
      <c r="CQ32" s="241"/>
      <c r="CR32" s="241"/>
      <c r="CS32" s="241"/>
      <c r="CT32" s="241"/>
      <c r="CU32" s="241"/>
      <c r="CV32" s="241"/>
      <c r="CW32" s="241"/>
      <c r="CX32" s="241"/>
      <c r="CY32" s="241"/>
      <c r="CZ32" s="241"/>
      <c r="DA32" s="241"/>
      <c r="DB32" s="241"/>
      <c r="DC32" s="241"/>
      <c r="DD32" s="241"/>
      <c r="DE32" s="241"/>
      <c r="DF32" s="241"/>
      <c r="DG32" s="241"/>
      <c r="DH32" s="241"/>
      <c r="DI32" s="241"/>
      <c r="DJ32" s="241"/>
      <c r="DK32" s="241"/>
      <c r="DL32" s="241"/>
      <c r="DM32" s="241"/>
      <c r="DN32" s="241"/>
      <c r="DO32" s="241"/>
      <c r="DP32" s="241"/>
      <c r="DQ32" s="241"/>
      <c r="DR32" s="241"/>
      <c r="DS32" s="241"/>
      <c r="DT32" s="241"/>
      <c r="DU32" s="241"/>
      <c r="DV32" s="241"/>
      <c r="DW32" s="241"/>
      <c r="DX32" s="241"/>
      <c r="DY32" s="241"/>
      <c r="DZ32" s="241"/>
      <c r="EA32" s="241"/>
      <c r="EB32" s="241"/>
      <c r="EC32" s="241"/>
      <c r="ED32" s="241"/>
      <c r="EE32" s="241"/>
      <c r="EF32" s="241"/>
      <c r="EG32" s="241"/>
      <c r="EH32" s="241"/>
      <c r="EI32" s="241"/>
      <c r="EJ32" s="241"/>
      <c r="EK32" s="241"/>
      <c r="EL32" s="241"/>
      <c r="EM32" s="241"/>
      <c r="EN32" s="241"/>
      <c r="EO32" s="241"/>
      <c r="EP32" s="241"/>
      <c r="EQ32" s="241"/>
      <c r="ER32" s="241"/>
      <c r="ES32" s="241"/>
      <c r="ET32" s="241"/>
      <c r="EU32" s="241"/>
      <c r="EV32" s="241"/>
      <c r="EW32" s="241"/>
      <c r="EX32" s="241"/>
      <c r="EY32" s="241"/>
      <c r="EZ32" s="241"/>
      <c r="FA32" s="241"/>
      <c r="FB32" s="241"/>
      <c r="FC32" s="241"/>
      <c r="FD32" s="241"/>
    </row>
    <row r="33" spans="1:160" s="1014" customFormat="1" x14ac:dyDescent="0.2">
      <c r="A33" s="1009"/>
      <c r="B33" s="1010"/>
      <c r="C33" s="2222"/>
      <c r="D33" s="2222"/>
      <c r="E33" s="2222"/>
      <c r="F33" s="2222"/>
      <c r="G33" s="2229"/>
      <c r="I33" s="19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row>
    <row r="34" spans="1:160" s="1014" customFormat="1" ht="0.75" customHeight="1" x14ac:dyDescent="0.2">
      <c r="A34" s="1019"/>
      <c r="B34" s="1943"/>
      <c r="C34" s="1021"/>
      <c r="D34" s="1020"/>
      <c r="E34" s="1021"/>
      <c r="F34" s="1020"/>
      <c r="G34" s="1944"/>
      <c r="I34" s="1941"/>
      <c r="J34" s="1942"/>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row>
    <row r="35" spans="1:160" x14ac:dyDescent="0.2">
      <c r="A35" s="113" t="s">
        <v>838</v>
      </c>
      <c r="B35" s="1"/>
      <c r="C35" s="1025"/>
      <c r="D35" s="1026"/>
      <c r="E35" s="1025"/>
      <c r="F35" s="1025"/>
      <c r="G35" s="1026"/>
    </row>
    <row r="36" spans="1:160" ht="11.25" customHeight="1" x14ac:dyDescent="0.2">
      <c r="A36" s="113" t="s">
        <v>837</v>
      </c>
      <c r="B36" s="1"/>
      <c r="C36" s="1025"/>
      <c r="D36" s="1026"/>
      <c r="E36" s="1025"/>
      <c r="F36" s="1025"/>
      <c r="G36" s="1026"/>
    </row>
    <row r="37" spans="1:160" s="1946" customFormat="1" ht="11.25" customHeight="1" x14ac:dyDescent="0.2">
      <c r="A37" s="1846" t="s">
        <v>189</v>
      </c>
      <c r="B37" s="1945"/>
      <c r="C37" s="1945"/>
      <c r="D37" s="1945"/>
      <c r="E37" s="1945"/>
      <c r="F37" s="1945"/>
      <c r="G37" s="1945"/>
      <c r="H37" s="1945"/>
    </row>
    <row r="38" spans="1:160" s="2008" customFormat="1" ht="10.35" customHeight="1" x14ac:dyDescent="0.2">
      <c r="A38" s="1397" t="s">
        <v>86</v>
      </c>
      <c r="B38" s="1398"/>
      <c r="C38" s="1398"/>
      <c r="D38" s="1398"/>
      <c r="E38" s="1398"/>
      <c r="F38" s="1398"/>
    </row>
    <row r="39" spans="1:160" s="2008" customFormat="1" ht="10.35" customHeight="1" x14ac:dyDescent="0.2">
      <c r="A39" s="1397" t="s">
        <v>86</v>
      </c>
      <c r="B39" s="1398"/>
      <c r="C39" s="1398"/>
      <c r="D39" s="1398"/>
      <c r="E39" s="1398"/>
      <c r="F39" s="1398"/>
    </row>
    <row r="50" spans="1:1" x14ac:dyDescent="0.2">
      <c r="A50" t="s">
        <v>86</v>
      </c>
    </row>
  </sheetData>
  <pageMargins left="0.7" right="0.7" top="0.75" bottom="0.75" header="0.3" footer="0.3"/>
  <pageSetup scale="76" orientation="landscape" r:id="rId1"/>
  <ignoredErrors>
    <ignoredError sqref="D10 F10" numberStoredAsText="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9"/>
  <sheetViews>
    <sheetView zoomScaleNormal="100" workbookViewId="0"/>
  </sheetViews>
  <sheetFormatPr defaultRowHeight="12.75" x14ac:dyDescent="0.2"/>
  <cols>
    <col min="1" max="1" width="0.85546875" style="12" customWidth="1"/>
    <col min="2" max="2" width="1.5703125" style="12" customWidth="1"/>
    <col min="3" max="3" width="21.42578125" style="12" customWidth="1"/>
    <col min="4" max="4" width="12.42578125" style="12" customWidth="1"/>
    <col min="5" max="5" width="5" style="12" customWidth="1"/>
    <col min="6" max="6" width="8.28515625" style="780" customWidth="1"/>
    <col min="7" max="7" width="14.140625" style="780" customWidth="1"/>
    <col min="8" max="8" width="4.42578125" style="12" customWidth="1"/>
    <col min="9" max="9" width="2.7109375" style="12" customWidth="1"/>
    <col min="10" max="10" width="13.5703125" style="780" customWidth="1"/>
    <col min="11" max="11" width="14.140625" style="780" customWidth="1"/>
    <col min="12" max="12" width="3" style="12" customWidth="1"/>
    <col min="13" max="16384" width="9.140625" style="12"/>
  </cols>
  <sheetData>
    <row r="1" spans="1:18" x14ac:dyDescent="0.2">
      <c r="A1" s="665"/>
      <c r="B1" s="666"/>
      <c r="C1" s="666"/>
      <c r="D1" s="666"/>
      <c r="E1" s="666"/>
      <c r="F1" s="1947"/>
      <c r="G1" s="1947"/>
      <c r="H1" s="666"/>
      <c r="I1" s="666"/>
      <c r="J1" s="1947"/>
      <c r="K1" s="1947"/>
      <c r="L1" s="776"/>
    </row>
    <row r="2" spans="1:18" s="16" customFormat="1" ht="22.5" customHeight="1" x14ac:dyDescent="0.35">
      <c r="A2" s="2787" t="s">
        <v>723</v>
      </c>
      <c r="B2" s="2701"/>
      <c r="C2" s="2701"/>
      <c r="D2" s="2701"/>
      <c r="E2" s="2701"/>
      <c r="F2" s="2701"/>
      <c r="G2" s="2701"/>
      <c r="H2" s="2701"/>
      <c r="I2" s="2701"/>
      <c r="J2" s="2701"/>
      <c r="K2" s="2701"/>
      <c r="L2" s="2788"/>
    </row>
    <row r="3" spans="1:18" ht="23.25" customHeight="1" x14ac:dyDescent="0.2">
      <c r="A3" s="2974" t="s">
        <v>962</v>
      </c>
      <c r="B3" s="2975"/>
      <c r="C3" s="2975"/>
      <c r="D3" s="2975"/>
      <c r="E3" s="2975"/>
      <c r="F3" s="2975"/>
      <c r="G3" s="2975"/>
      <c r="H3" s="2975"/>
      <c r="I3" s="2975"/>
      <c r="J3" s="2975"/>
      <c r="K3" s="2975"/>
      <c r="L3" s="2976"/>
    </row>
    <row r="4" spans="1:18" ht="23.25" customHeight="1" x14ac:dyDescent="0.2">
      <c r="A4" s="2974" t="s">
        <v>662</v>
      </c>
      <c r="B4" s="2975"/>
      <c r="C4" s="2975"/>
      <c r="D4" s="2975"/>
      <c r="E4" s="2975"/>
      <c r="F4" s="2975"/>
      <c r="G4" s="2975"/>
      <c r="H4" s="2975"/>
      <c r="I4" s="2975"/>
      <c r="J4" s="2975"/>
      <c r="K4" s="2975"/>
      <c r="L4" s="2976"/>
    </row>
    <row r="5" spans="1:18" ht="6.75" customHeight="1" x14ac:dyDescent="0.3">
      <c r="A5" s="1130"/>
      <c r="B5" s="14"/>
      <c r="C5" s="727"/>
      <c r="D5" s="547"/>
      <c r="E5" s="727"/>
      <c r="F5" s="1948"/>
      <c r="G5" s="1948"/>
      <c r="H5" s="727"/>
      <c r="I5" s="727"/>
      <c r="J5" s="1948"/>
      <c r="K5" s="1948"/>
      <c r="L5" s="834"/>
    </row>
    <row r="6" spans="1:18" s="43" customFormat="1" ht="24.75" customHeight="1" x14ac:dyDescent="0.2">
      <c r="A6" s="2977" t="s">
        <v>242</v>
      </c>
      <c r="B6" s="2796"/>
      <c r="C6" s="2796"/>
      <c r="D6" s="2978"/>
      <c r="E6" s="2979" t="s">
        <v>395</v>
      </c>
      <c r="F6" s="2980"/>
      <c r="G6" s="2980"/>
      <c r="H6" s="2980"/>
      <c r="I6" s="2981" t="s">
        <v>396</v>
      </c>
      <c r="J6" s="2980"/>
      <c r="K6" s="2980"/>
      <c r="L6" s="2982"/>
    </row>
    <row r="7" spans="1:18" s="38" customFormat="1" x14ac:dyDescent="0.2">
      <c r="A7" s="1563"/>
      <c r="B7" s="1564"/>
      <c r="C7" s="1565"/>
      <c r="D7" s="1565"/>
      <c r="E7" s="1949"/>
      <c r="F7" s="1950"/>
      <c r="G7" s="1950"/>
      <c r="H7" s="1950"/>
      <c r="I7" s="1951"/>
      <c r="J7" s="1952"/>
      <c r="K7" s="1952"/>
      <c r="L7" s="1953"/>
    </row>
    <row r="8" spans="1:18" ht="13.5" x14ac:dyDescent="0.2">
      <c r="A8" s="1954"/>
      <c r="B8" s="564"/>
      <c r="C8" s="1955"/>
      <c r="D8" s="1956"/>
      <c r="E8" s="1957"/>
      <c r="F8" s="1958"/>
      <c r="G8" s="1958"/>
      <c r="H8" s="1959"/>
      <c r="I8" s="1960"/>
      <c r="J8" s="1958"/>
      <c r="K8" s="1958"/>
      <c r="L8" s="1961"/>
    </row>
    <row r="9" spans="1:18" s="43" customFormat="1" ht="12" customHeight="1" x14ac:dyDescent="0.2">
      <c r="A9" s="901"/>
      <c r="B9" s="1962" t="s">
        <v>724</v>
      </c>
      <c r="C9" s="1962"/>
      <c r="D9" s="1963"/>
      <c r="E9" s="1964"/>
      <c r="F9" s="1658">
        <v>8</v>
      </c>
      <c r="G9" s="1965">
        <f>F9/$F$39</f>
        <v>5.4757015742642025E-3</v>
      </c>
      <c r="H9" s="1965"/>
      <c r="I9" s="1717"/>
      <c r="J9" s="1658">
        <v>15204</v>
      </c>
      <c r="K9" s="1965">
        <f>J9/$J$39</f>
        <v>1.4787893807671594E-3</v>
      </c>
      <c r="L9" s="1966"/>
    </row>
    <row r="10" spans="1:18" s="43" customFormat="1" ht="12" customHeight="1" x14ac:dyDescent="0.2">
      <c r="A10" s="901"/>
      <c r="B10" s="1962" t="s">
        <v>725</v>
      </c>
      <c r="C10" s="1962"/>
      <c r="D10" s="1963"/>
      <c r="E10" s="1964"/>
      <c r="F10" s="1658">
        <v>10</v>
      </c>
      <c r="G10" s="1965">
        <f>F10/$F$39</f>
        <v>6.8446269678302529E-3</v>
      </c>
      <c r="H10" s="1965"/>
      <c r="I10" s="1717"/>
      <c r="J10" s="1658">
        <v>140663</v>
      </c>
      <c r="K10" s="1965">
        <f t="shared" ref="K10:K11" si="0">J10/$J$39</f>
        <v>1.3681330614762625E-2</v>
      </c>
      <c r="L10" s="1966"/>
    </row>
    <row r="11" spans="1:18" s="43" customFormat="1" ht="12" customHeight="1" x14ac:dyDescent="0.2">
      <c r="A11" s="901"/>
      <c r="B11" s="1962" t="s">
        <v>726</v>
      </c>
      <c r="C11" s="1962"/>
      <c r="D11" s="1963"/>
      <c r="E11" s="1964"/>
      <c r="F11" s="1658">
        <f>SUM(F12:F18)</f>
        <v>809</v>
      </c>
      <c r="G11" s="1965">
        <f>F11/$F$39</f>
        <v>0.5537303216974675</v>
      </c>
      <c r="H11" s="1965"/>
      <c r="I11" s="1717"/>
      <c r="J11" s="1658">
        <f>SUM(J12:J18)</f>
        <v>3776016</v>
      </c>
      <c r="K11" s="1965">
        <f t="shared" si="0"/>
        <v>0.36726732191573835</v>
      </c>
      <c r="L11" s="1966"/>
    </row>
    <row r="12" spans="1:18" s="1143" customFormat="1" ht="12" customHeight="1" x14ac:dyDescent="0.2">
      <c r="A12" s="1967"/>
      <c r="B12" s="574"/>
      <c r="C12" s="908" t="s">
        <v>727</v>
      </c>
      <c r="D12" s="578"/>
      <c r="E12" s="1140"/>
      <c r="F12" s="1968">
        <v>91</v>
      </c>
      <c r="G12" s="2293">
        <f>F12/$F$39</f>
        <v>6.2286105407255307E-2</v>
      </c>
      <c r="H12" s="1969"/>
      <c r="I12" s="1140"/>
      <c r="J12" s="1968">
        <v>770862</v>
      </c>
      <c r="K12" s="2293">
        <f>J12/$J$39</f>
        <v>7.4976489057940937E-2</v>
      </c>
      <c r="L12" s="1970"/>
      <c r="P12" s="43"/>
      <c r="R12" s="43"/>
    </row>
    <row r="13" spans="1:18" s="1143" customFormat="1" ht="12" customHeight="1" x14ac:dyDescent="0.2">
      <c r="A13" s="1967"/>
      <c r="B13" s="574"/>
      <c r="C13" s="908" t="s">
        <v>728</v>
      </c>
      <c r="D13" s="578"/>
      <c r="E13" s="1140"/>
      <c r="F13" s="1968">
        <v>81</v>
      </c>
      <c r="G13" s="2293">
        <f t="shared" ref="G13:G18" si="1">F13/$F$39</f>
        <v>5.5441478439425054E-2</v>
      </c>
      <c r="H13" s="1969"/>
      <c r="I13" s="1140"/>
      <c r="J13" s="1968">
        <v>566113</v>
      </c>
      <c r="K13" s="2293">
        <f t="shared" ref="K13:K18" si="2">J13/$J$39</f>
        <v>5.5061950323220137E-2</v>
      </c>
      <c r="L13" s="1970"/>
      <c r="P13" s="43"/>
      <c r="R13" s="43"/>
    </row>
    <row r="14" spans="1:18" s="1143" customFormat="1" ht="12" customHeight="1" x14ac:dyDescent="0.2">
      <c r="A14" s="1967"/>
      <c r="B14" s="574"/>
      <c r="C14" s="908" t="s">
        <v>729</v>
      </c>
      <c r="D14" s="578"/>
      <c r="E14" s="1140"/>
      <c r="F14" s="1968">
        <v>160</v>
      </c>
      <c r="G14" s="2293">
        <f t="shared" si="1"/>
        <v>0.10951403148528405</v>
      </c>
      <c r="H14" s="1969"/>
      <c r="I14" s="1140"/>
      <c r="J14" s="1968">
        <v>401235</v>
      </c>
      <c r="K14" s="2293">
        <f t="shared" si="2"/>
        <v>3.9025391817423781E-2</v>
      </c>
      <c r="L14" s="1970"/>
      <c r="P14" s="43"/>
      <c r="R14" s="43"/>
    </row>
    <row r="15" spans="1:18" s="1143" customFormat="1" ht="12" customHeight="1" x14ac:dyDescent="0.2">
      <c r="A15" s="1967"/>
      <c r="B15" s="574"/>
      <c r="C15" s="908" t="s">
        <v>730</v>
      </c>
      <c r="D15" s="578"/>
      <c r="E15" s="1140"/>
      <c r="F15" s="1968">
        <v>122</v>
      </c>
      <c r="G15" s="2293">
        <f t="shared" si="1"/>
        <v>8.3504449007529083E-2</v>
      </c>
      <c r="H15" s="1969"/>
      <c r="I15" s="1140"/>
      <c r="J15" s="1968">
        <v>795214</v>
      </c>
      <c r="K15" s="2293">
        <f t="shared" si="2"/>
        <v>7.7345042004563005E-2</v>
      </c>
      <c r="L15" s="1970"/>
      <c r="P15" s="43"/>
      <c r="R15" s="43"/>
    </row>
    <row r="16" spans="1:18" s="1143" customFormat="1" ht="12" customHeight="1" x14ac:dyDescent="0.2">
      <c r="A16" s="1967"/>
      <c r="B16" s="574"/>
      <c r="C16" s="908" t="s">
        <v>731</v>
      </c>
      <c r="D16" s="578"/>
      <c r="E16" s="1140"/>
      <c r="F16" s="1968">
        <v>85</v>
      </c>
      <c r="G16" s="2293">
        <f t="shared" si="1"/>
        <v>5.817932922655715E-2</v>
      </c>
      <c r="H16" s="1969"/>
      <c r="I16" s="1140"/>
      <c r="J16" s="1968">
        <v>286552</v>
      </c>
      <c r="K16" s="2293">
        <f t="shared" si="2"/>
        <v>2.7870958605471657E-2</v>
      </c>
      <c r="L16" s="1970"/>
      <c r="P16" s="43"/>
      <c r="R16" s="43"/>
    </row>
    <row r="17" spans="1:18" s="1143" customFormat="1" ht="12" customHeight="1" x14ac:dyDescent="0.2">
      <c r="A17" s="1967"/>
      <c r="B17" s="574"/>
      <c r="C17" s="908" t="s">
        <v>732</v>
      </c>
      <c r="D17" s="578"/>
      <c r="E17" s="1140"/>
      <c r="F17" s="1968">
        <v>168</v>
      </c>
      <c r="G17" s="2293">
        <f t="shared" si="1"/>
        <v>0.11498973305954825</v>
      </c>
      <c r="H17" s="1969"/>
      <c r="I17" s="1140"/>
      <c r="J17" s="1968">
        <v>612017</v>
      </c>
      <c r="K17" s="2293">
        <f t="shared" si="2"/>
        <v>5.9526719313928875E-2</v>
      </c>
      <c r="L17" s="1970"/>
      <c r="P17" s="43"/>
      <c r="R17" s="43"/>
    </row>
    <row r="18" spans="1:18" s="1143" customFormat="1" ht="12" customHeight="1" x14ac:dyDescent="0.2">
      <c r="A18" s="1967"/>
      <c r="B18" s="574"/>
      <c r="C18" s="908" t="s">
        <v>733</v>
      </c>
      <c r="D18" s="578"/>
      <c r="E18" s="1140"/>
      <c r="F18" s="1968">
        <v>102</v>
      </c>
      <c r="G18" s="2293">
        <f t="shared" si="1"/>
        <v>6.9815195071868577E-2</v>
      </c>
      <c r="H18" s="1969"/>
      <c r="I18" s="1140"/>
      <c r="J18" s="1968">
        <v>344023</v>
      </c>
      <c r="K18" s="2293">
        <f t="shared" si="2"/>
        <v>3.346077079318998E-2</v>
      </c>
      <c r="L18" s="1970"/>
      <c r="P18" s="43"/>
      <c r="R18" s="43"/>
    </row>
    <row r="19" spans="1:18" s="43" customFormat="1" ht="13.5" customHeight="1" x14ac:dyDescent="0.2">
      <c r="A19" s="901"/>
      <c r="B19" s="1962" t="s">
        <v>245</v>
      </c>
      <c r="C19" s="1962"/>
      <c r="D19" s="1963"/>
      <c r="E19" s="1717"/>
      <c r="F19" s="1658">
        <f>SUM(F20:F26)</f>
        <v>169</v>
      </c>
      <c r="G19" s="1965">
        <f>F19/$F$39</f>
        <v>0.11567419575633128</v>
      </c>
      <c r="H19" s="1965"/>
      <c r="I19" s="1717"/>
      <c r="J19" s="1658">
        <f>SUM(J20:J26)</f>
        <v>1158460</v>
      </c>
      <c r="K19" s="1965">
        <f t="shared" ref="K19:K26" si="3">J19/$J$39</f>
        <v>0.11267550289683791</v>
      </c>
      <c r="L19" s="1966"/>
    </row>
    <row r="20" spans="1:18" s="1143" customFormat="1" ht="12" customHeight="1" x14ac:dyDescent="0.2">
      <c r="A20" s="1967"/>
      <c r="B20" s="574"/>
      <c r="C20" s="908" t="s">
        <v>248</v>
      </c>
      <c r="D20" s="578"/>
      <c r="E20" s="1140"/>
      <c r="F20" s="1968">
        <v>28</v>
      </c>
      <c r="G20" s="2293">
        <f t="shared" ref="G20:G26" si="4">F20/$F$39</f>
        <v>1.9164955509924708E-2</v>
      </c>
      <c r="H20" s="1969"/>
      <c r="I20" s="1140"/>
      <c r="J20" s="1968">
        <v>189584</v>
      </c>
      <c r="K20" s="2293">
        <f t="shared" si="3"/>
        <v>1.8439542617953247E-2</v>
      </c>
      <c r="L20" s="1970"/>
      <c r="P20" s="43"/>
      <c r="R20" s="43"/>
    </row>
    <row r="21" spans="1:18" s="1143" customFormat="1" ht="12" customHeight="1" x14ac:dyDescent="0.2">
      <c r="A21" s="1967"/>
      <c r="B21" s="574"/>
      <c r="C21" s="908" t="s">
        <v>734</v>
      </c>
      <c r="D21" s="578"/>
      <c r="E21" s="1140"/>
      <c r="F21" s="1968">
        <v>8</v>
      </c>
      <c r="G21" s="2293">
        <f t="shared" si="4"/>
        <v>5.4757015742642025E-3</v>
      </c>
      <c r="H21" s="1969"/>
      <c r="I21" s="1140"/>
      <c r="J21" s="1968">
        <v>5080</v>
      </c>
      <c r="K21" s="2293">
        <f t="shared" si="3"/>
        <v>4.9409695174277624E-4</v>
      </c>
      <c r="L21" s="1970"/>
      <c r="P21" s="43"/>
      <c r="R21" s="43"/>
    </row>
    <row r="22" spans="1:18" s="1143" customFormat="1" ht="12" customHeight="1" x14ac:dyDescent="0.2">
      <c r="A22" s="1967"/>
      <c r="B22" s="574"/>
      <c r="C22" s="908" t="s">
        <v>735</v>
      </c>
      <c r="D22" s="578"/>
      <c r="E22" s="1140"/>
      <c r="F22" s="1968">
        <v>5</v>
      </c>
      <c r="G22" s="2293">
        <f t="shared" si="4"/>
        <v>3.4223134839151265E-3</v>
      </c>
      <c r="H22" s="1969"/>
      <c r="I22" s="1140"/>
      <c r="J22" s="1968">
        <v>85382</v>
      </c>
      <c r="K22" s="2293">
        <f t="shared" si="3"/>
        <v>8.3045247900987631E-3</v>
      </c>
      <c r="L22" s="1970"/>
      <c r="P22" s="43"/>
      <c r="R22" s="43"/>
    </row>
    <row r="23" spans="1:18" s="1143" customFormat="1" ht="12" customHeight="1" x14ac:dyDescent="0.2">
      <c r="A23" s="1967"/>
      <c r="B23" s="574"/>
      <c r="C23" s="908" t="s">
        <v>736</v>
      </c>
      <c r="D23" s="578"/>
      <c r="E23" s="1140"/>
      <c r="F23" s="1968">
        <v>25</v>
      </c>
      <c r="G23" s="2293">
        <f t="shared" si="4"/>
        <v>1.7111567419575632E-2</v>
      </c>
      <c r="H23" s="1969"/>
      <c r="I23" s="1140"/>
      <c r="J23" s="1968">
        <v>161833</v>
      </c>
      <c r="K23" s="2293">
        <f t="shared" si="3"/>
        <v>1.5740392124289116E-2</v>
      </c>
      <c r="L23" s="1970"/>
      <c r="P23" s="43"/>
      <c r="R23" s="43"/>
    </row>
    <row r="24" spans="1:18" s="1143" customFormat="1" ht="12" customHeight="1" x14ac:dyDescent="0.2">
      <c r="A24" s="1967"/>
      <c r="B24" s="574"/>
      <c r="C24" s="908" t="s">
        <v>338</v>
      </c>
      <c r="D24" s="578"/>
      <c r="E24" s="1140"/>
      <c r="F24" s="1968">
        <v>6</v>
      </c>
      <c r="G24" s="2293">
        <f t="shared" si="4"/>
        <v>4.1067761806981521E-3</v>
      </c>
      <c r="H24" s="1969"/>
      <c r="I24" s="1140"/>
      <c r="J24" s="1968">
        <v>280919</v>
      </c>
      <c r="K24" s="2293">
        <f t="shared" si="3"/>
        <v>2.732307511547814E-2</v>
      </c>
      <c r="L24" s="1970"/>
      <c r="P24" s="43"/>
      <c r="R24" s="43"/>
    </row>
    <row r="25" spans="1:18" s="1143" customFormat="1" ht="12" customHeight="1" x14ac:dyDescent="0.2">
      <c r="A25" s="1967"/>
      <c r="B25" s="574"/>
      <c r="C25" s="908" t="s">
        <v>737</v>
      </c>
      <c r="D25" s="578"/>
      <c r="E25" s="1140"/>
      <c r="F25" s="1968">
        <v>7</v>
      </c>
      <c r="G25" s="2293">
        <f t="shared" si="4"/>
        <v>4.7912388774811769E-3</v>
      </c>
      <c r="H25" s="1969"/>
      <c r="I25" s="1140"/>
      <c r="J25" s="1968">
        <v>7360</v>
      </c>
      <c r="K25" s="2293">
        <f t="shared" si="3"/>
        <v>7.1585700095016397E-4</v>
      </c>
      <c r="L25" s="1970"/>
      <c r="P25" s="43"/>
      <c r="R25" s="43"/>
    </row>
    <row r="26" spans="1:18" s="1143" customFormat="1" ht="12" customHeight="1" x14ac:dyDescent="0.2">
      <c r="A26" s="1967"/>
      <c r="B26" s="574"/>
      <c r="C26" s="908" t="s">
        <v>253</v>
      </c>
      <c r="D26" s="578"/>
      <c r="E26" s="1140"/>
      <c r="F26" s="1968">
        <v>90</v>
      </c>
      <c r="G26" s="2293">
        <f t="shared" si="4"/>
        <v>6.1601642710472276E-2</v>
      </c>
      <c r="H26" s="1969"/>
      <c r="I26" s="1140"/>
      <c r="J26" s="1968">
        <v>428302</v>
      </c>
      <c r="K26" s="2293">
        <f t="shared" si="3"/>
        <v>4.16580142963257E-2</v>
      </c>
      <c r="L26" s="1970"/>
      <c r="P26" s="43"/>
      <c r="R26" s="43"/>
    </row>
    <row r="27" spans="1:18" s="43" customFormat="1" ht="12" customHeight="1" x14ac:dyDescent="0.2">
      <c r="A27" s="901"/>
      <c r="B27" s="1962" t="s">
        <v>254</v>
      </c>
      <c r="C27" s="1962"/>
      <c r="D27" s="1963"/>
      <c r="E27" s="1717"/>
      <c r="F27" s="1658">
        <f>SUM(F28:F30)</f>
        <v>147</v>
      </c>
      <c r="G27" s="1965">
        <f>F27/$F$39</f>
        <v>0.10061601642710473</v>
      </c>
      <c r="H27" s="1965"/>
      <c r="I27" s="1717"/>
      <c r="J27" s="1658">
        <f>SUM(J28:J30)</f>
        <v>1555149</v>
      </c>
      <c r="K27" s="1965">
        <f t="shared" ref="K27:K30" si="5">J27/$J$39</f>
        <v>0.1512587363003596</v>
      </c>
      <c r="L27" s="1966"/>
    </row>
    <row r="28" spans="1:18" s="1143" customFormat="1" ht="12" customHeight="1" x14ac:dyDescent="0.2">
      <c r="A28" s="1967"/>
      <c r="B28" s="574"/>
      <c r="C28" s="908" t="s">
        <v>738</v>
      </c>
      <c r="D28" s="578"/>
      <c r="E28" s="1140"/>
      <c r="F28" s="1968">
        <v>73</v>
      </c>
      <c r="G28" s="2293">
        <f t="shared" ref="G28:G30" si="6">F28/$F$39</f>
        <v>4.9965776865160849E-2</v>
      </c>
      <c r="H28" s="1969"/>
      <c r="I28" s="1140"/>
      <c r="J28" s="1968">
        <v>1392956</v>
      </c>
      <c r="K28" s="2293">
        <f t="shared" si="5"/>
        <v>0.13548332943145877</v>
      </c>
      <c r="L28" s="1970"/>
      <c r="P28" s="43"/>
      <c r="R28" s="43"/>
    </row>
    <row r="29" spans="1:18" s="1143" customFormat="1" ht="12" customHeight="1" x14ac:dyDescent="0.2">
      <c r="A29" s="1967"/>
      <c r="B29" s="574"/>
      <c r="C29" s="908" t="s">
        <v>739</v>
      </c>
      <c r="D29" s="578"/>
      <c r="E29" s="1140"/>
      <c r="F29" s="1968">
        <v>42</v>
      </c>
      <c r="G29" s="2293">
        <f t="shared" si="6"/>
        <v>2.8747433264887063E-2</v>
      </c>
      <c r="H29" s="1969"/>
      <c r="I29" s="1140"/>
      <c r="J29" s="1968">
        <v>106485</v>
      </c>
      <c r="K29" s="2293">
        <f t="shared" si="5"/>
        <v>1.0357069666600301E-2</v>
      </c>
      <c r="L29" s="1970"/>
      <c r="P29" s="43"/>
      <c r="R29" s="43"/>
    </row>
    <row r="30" spans="1:18" s="1143" customFormat="1" ht="12" customHeight="1" x14ac:dyDescent="0.2">
      <c r="A30" s="1967"/>
      <c r="B30" s="574"/>
      <c r="C30" s="908" t="s">
        <v>740</v>
      </c>
      <c r="D30" s="578"/>
      <c r="E30" s="1140"/>
      <c r="F30" s="1968">
        <v>32</v>
      </c>
      <c r="G30" s="2293">
        <f t="shared" si="6"/>
        <v>2.190280629705681E-2</v>
      </c>
      <c r="H30" s="1969"/>
      <c r="I30" s="1140"/>
      <c r="J30" s="1968">
        <v>55708</v>
      </c>
      <c r="K30" s="2293">
        <f t="shared" si="5"/>
        <v>5.4183372023005076E-3</v>
      </c>
      <c r="L30" s="1970"/>
      <c r="P30" s="43"/>
      <c r="R30" s="43"/>
    </row>
    <row r="31" spans="1:18" s="1143" customFormat="1" ht="12" customHeight="1" x14ac:dyDescent="0.2">
      <c r="A31" s="901"/>
      <c r="B31" s="1962" t="s">
        <v>257</v>
      </c>
      <c r="C31" s="1634"/>
      <c r="D31" s="1963"/>
      <c r="E31" s="1717"/>
      <c r="F31" s="1971">
        <v>33</v>
      </c>
      <c r="G31" s="1965">
        <f t="shared" ref="G31:G38" si="7">F31/$F$39</f>
        <v>2.2587268993839837E-2</v>
      </c>
      <c r="H31" s="1965"/>
      <c r="I31" s="1717"/>
      <c r="J31" s="1971">
        <v>188523</v>
      </c>
      <c r="K31" s="1965">
        <f t="shared" ref="K31:K38" si="8">J31/$J$39</f>
        <v>1.8336346384528229E-2</v>
      </c>
      <c r="L31" s="1970"/>
      <c r="P31" s="43"/>
      <c r="R31" s="43"/>
    </row>
    <row r="32" spans="1:18" s="43" customFormat="1" ht="12" customHeight="1" x14ac:dyDescent="0.2">
      <c r="A32" s="901"/>
      <c r="B32" s="1962" t="s">
        <v>258</v>
      </c>
      <c r="C32" s="1962"/>
      <c r="D32" s="1963"/>
      <c r="E32" s="1717"/>
      <c r="F32" s="1971">
        <v>34</v>
      </c>
      <c r="G32" s="1965">
        <f t="shared" si="7"/>
        <v>2.3271731690622861E-2</v>
      </c>
      <c r="H32" s="1965"/>
      <c r="I32" s="1717"/>
      <c r="J32" s="1971">
        <v>79466</v>
      </c>
      <c r="K32" s="1965">
        <f t="shared" si="8"/>
        <v>7.7291158203132791E-3</v>
      </c>
      <c r="L32" s="1966"/>
    </row>
    <row r="33" spans="1:18" s="43" customFormat="1" ht="12" customHeight="1" x14ac:dyDescent="0.2">
      <c r="A33" s="901"/>
      <c r="B33" s="1962" t="s">
        <v>259</v>
      </c>
      <c r="C33" s="1962"/>
      <c r="D33" s="1963"/>
      <c r="E33" s="1717"/>
      <c r="F33" s="1971">
        <v>84</v>
      </c>
      <c r="G33" s="1965">
        <f t="shared" si="7"/>
        <v>5.7494866529774126E-2</v>
      </c>
      <c r="H33" s="1965"/>
      <c r="I33" s="1717"/>
      <c r="J33" s="1971">
        <v>1478818</v>
      </c>
      <c r="K33" s="1965">
        <f t="shared" si="8"/>
        <v>0.14383454054770647</v>
      </c>
      <c r="L33" s="1966"/>
    </row>
    <row r="34" spans="1:18" s="43" customFormat="1" ht="12" customHeight="1" x14ac:dyDescent="0.2">
      <c r="A34" s="901"/>
      <c r="B34" s="1962" t="s">
        <v>261</v>
      </c>
      <c r="C34" s="1962"/>
      <c r="D34" s="1963"/>
      <c r="E34" s="1717"/>
      <c r="F34" s="1658">
        <f>SUM(F35:F38)</f>
        <v>167</v>
      </c>
      <c r="G34" s="1965">
        <f t="shared" si="7"/>
        <v>0.11430527036276524</v>
      </c>
      <c r="H34" s="1965"/>
      <c r="I34" s="1717"/>
      <c r="J34" s="1658">
        <f>SUM(J35:J38)</f>
        <v>1889084</v>
      </c>
      <c r="K34" s="1965">
        <f t="shared" si="8"/>
        <v>0.18373831613898636</v>
      </c>
      <c r="L34" s="1966"/>
    </row>
    <row r="35" spans="1:18" s="1143" customFormat="1" ht="12" customHeight="1" x14ac:dyDescent="0.2">
      <c r="A35" s="1967"/>
      <c r="B35" s="574"/>
      <c r="C35" s="908" t="s">
        <v>741</v>
      </c>
      <c r="D35" s="578"/>
      <c r="E35" s="1140"/>
      <c r="F35" s="1968">
        <v>40</v>
      </c>
      <c r="G35" s="2293">
        <f t="shared" si="7"/>
        <v>2.7378507871321012E-2</v>
      </c>
      <c r="H35" s="1972"/>
      <c r="I35" s="1140"/>
      <c r="J35" s="1968">
        <v>333888</v>
      </c>
      <c r="K35" s="2293">
        <f t="shared" si="8"/>
        <v>3.2475008469191352E-2</v>
      </c>
      <c r="L35" s="1966"/>
      <c r="N35" s="43"/>
      <c r="P35" s="43"/>
      <c r="R35" s="43"/>
    </row>
    <row r="36" spans="1:18" s="1143" customFormat="1" ht="12" customHeight="1" x14ac:dyDescent="0.2">
      <c r="A36" s="1967"/>
      <c r="B36" s="574"/>
      <c r="C36" s="908" t="s">
        <v>742</v>
      </c>
      <c r="D36" s="578"/>
      <c r="E36" s="1140"/>
      <c r="F36" s="1968">
        <v>17</v>
      </c>
      <c r="G36" s="2293">
        <f t="shared" si="7"/>
        <v>1.1635865845311431E-2</v>
      </c>
      <c r="H36" s="1972"/>
      <c r="I36" s="1140"/>
      <c r="J36" s="1968">
        <v>487937</v>
      </c>
      <c r="K36" s="2293">
        <f t="shared" si="8"/>
        <v>4.7458304004432086E-2</v>
      </c>
      <c r="L36" s="1966"/>
      <c r="N36" s="43"/>
      <c r="P36" s="43"/>
      <c r="R36" s="43"/>
    </row>
    <row r="37" spans="1:18" s="1143" customFormat="1" ht="12" customHeight="1" x14ac:dyDescent="0.2">
      <c r="A37" s="1967"/>
      <c r="B37" s="574"/>
      <c r="C37" s="908" t="s">
        <v>743</v>
      </c>
      <c r="D37" s="578"/>
      <c r="E37" s="1140"/>
      <c r="F37" s="1968">
        <v>23</v>
      </c>
      <c r="G37" s="2293">
        <f t="shared" si="7"/>
        <v>1.5742642026009581E-2</v>
      </c>
      <c r="H37" s="1972"/>
      <c r="I37" s="1140"/>
      <c r="J37" s="1968">
        <v>670301</v>
      </c>
      <c r="K37" s="2293">
        <f t="shared" si="8"/>
        <v>6.5195606466561945E-2</v>
      </c>
      <c r="L37" s="1966"/>
      <c r="N37" s="43"/>
      <c r="P37" s="43"/>
      <c r="R37" s="43"/>
    </row>
    <row r="38" spans="1:18" s="1143" customFormat="1" ht="12" customHeight="1" x14ac:dyDescent="0.2">
      <c r="A38" s="1967"/>
      <c r="B38" s="574"/>
      <c r="C38" s="908" t="s">
        <v>344</v>
      </c>
      <c r="D38" s="578"/>
      <c r="E38" s="1140"/>
      <c r="F38" s="1968">
        <v>87</v>
      </c>
      <c r="G38" s="2293">
        <f t="shared" si="7"/>
        <v>5.9548254620123205E-2</v>
      </c>
      <c r="H38" s="1972"/>
      <c r="I38" s="1140"/>
      <c r="J38" s="1968">
        <v>396958</v>
      </c>
      <c r="K38" s="2293">
        <f t="shared" si="8"/>
        <v>3.8609397198800979E-2</v>
      </c>
      <c r="L38" s="1966"/>
      <c r="P38" s="43"/>
      <c r="R38" s="43"/>
    </row>
    <row r="39" spans="1:18" s="43" customFormat="1" ht="12" customHeight="1" x14ac:dyDescent="0.2">
      <c r="A39" s="1973"/>
      <c r="B39" s="1962" t="s">
        <v>119</v>
      </c>
      <c r="C39" s="1962"/>
      <c r="D39" s="1963"/>
      <c r="E39" s="1717"/>
      <c r="F39" s="1658">
        <f>SUM(F9:F11,F19,F27,F31:F34)</f>
        <v>1461</v>
      </c>
      <c r="G39" s="1965">
        <f t="shared" ref="G39" si="9">F39/$F$39</f>
        <v>1</v>
      </c>
      <c r="H39" s="1965"/>
      <c r="I39" s="1717"/>
      <c r="J39" s="1658">
        <f>SUM(J9:J11,J19,J27,J31:J34)</f>
        <v>10281383</v>
      </c>
      <c r="K39" s="1965">
        <f t="shared" ref="K39" si="10">J39/$J$39</f>
        <v>1</v>
      </c>
      <c r="L39" s="1966"/>
      <c r="N39" s="1143"/>
    </row>
    <row r="40" spans="1:18" ht="6.95" customHeight="1" x14ac:dyDescent="0.2">
      <c r="A40" s="1147"/>
      <c r="B40" s="1148"/>
      <c r="C40" s="1149"/>
      <c r="D40" s="1150"/>
      <c r="E40" s="1151"/>
      <c r="F40" s="1974"/>
      <c r="G40" s="1974"/>
      <c r="H40" s="1152"/>
      <c r="I40" s="1153"/>
      <c r="J40" s="1974"/>
      <c r="K40" s="1974"/>
      <c r="L40" s="1975"/>
    </row>
    <row r="41" spans="1:18" s="1804" customFormat="1" ht="6.95" customHeight="1" x14ac:dyDescent="0.2">
      <c r="A41" s="1024"/>
      <c r="B41" s="160"/>
      <c r="C41" s="160"/>
      <c r="D41" s="160"/>
      <c r="E41" s="160"/>
      <c r="F41" s="1976"/>
      <c r="G41" s="1976"/>
      <c r="H41" s="160"/>
      <c r="I41" s="160"/>
      <c r="J41" s="1976"/>
      <c r="K41" s="1976"/>
      <c r="L41" s="160"/>
    </row>
    <row r="42" spans="1:18" s="1804" customFormat="1" ht="12" customHeight="1" x14ac:dyDescent="0.2">
      <c r="A42" s="1977" t="s">
        <v>358</v>
      </c>
      <c r="B42" s="1976"/>
      <c r="C42" s="1976"/>
      <c r="D42" s="1976"/>
      <c r="E42" s="235"/>
      <c r="F42" s="235"/>
      <c r="G42" s="235"/>
      <c r="H42" s="160"/>
      <c r="I42" s="235"/>
      <c r="J42" s="235"/>
      <c r="K42" s="235"/>
      <c r="L42" s="235"/>
    </row>
    <row r="43" spans="1:18" s="1804" customFormat="1" ht="12" customHeight="1" x14ac:dyDescent="0.2">
      <c r="A43" s="1846" t="s">
        <v>744</v>
      </c>
      <c r="B43" s="1978"/>
      <c r="C43" s="750"/>
      <c r="D43" s="750"/>
      <c r="E43" s="750"/>
      <c r="F43" s="750"/>
      <c r="G43" s="750"/>
      <c r="H43" s="750"/>
      <c r="I43" s="750"/>
      <c r="J43" s="750"/>
      <c r="K43" s="750"/>
      <c r="L43" s="750"/>
    </row>
    <row r="44" spans="1:18" ht="12" customHeight="1" x14ac:dyDescent="0.2">
      <c r="A44" s="1846" t="s">
        <v>400</v>
      </c>
      <c r="B44" s="1945"/>
      <c r="C44" s="38"/>
      <c r="D44" s="38"/>
      <c r="E44" s="38"/>
      <c r="F44" s="38"/>
      <c r="G44" s="1979"/>
      <c r="H44" s="38"/>
      <c r="I44" s="38"/>
      <c r="J44" s="38"/>
      <c r="K44" s="38"/>
      <c r="L44" s="38"/>
    </row>
    <row r="45" spans="1:18" customFormat="1" ht="12" customHeight="1" x14ac:dyDescent="0.2">
      <c r="A45" s="12"/>
      <c r="B45" s="1846" t="s">
        <v>891</v>
      </c>
      <c r="C45" s="1945"/>
      <c r="D45" s="1945"/>
      <c r="E45" s="1945"/>
      <c r="F45" s="1945"/>
      <c r="G45" s="1945"/>
      <c r="H45" s="1945"/>
      <c r="I45" s="1945"/>
      <c r="J45" s="1945"/>
      <c r="K45" s="1945"/>
      <c r="L45" s="1945"/>
    </row>
    <row r="46" spans="1:18" ht="12" customHeight="1" x14ac:dyDescent="0.2">
      <c r="B46" s="1846" t="s">
        <v>890</v>
      </c>
      <c r="G46" s="1980"/>
      <c r="H46" s="165"/>
      <c r="K46" s="1980"/>
    </row>
    <row r="48" spans="1:18" ht="12" customHeight="1" x14ac:dyDescent="0.2"/>
    <row r="49" spans="7:10" x14ac:dyDescent="0.2">
      <c r="G49" s="1028" t="s">
        <v>86</v>
      </c>
      <c r="J49" s="780" t="s">
        <v>86</v>
      </c>
    </row>
  </sheetData>
  <mergeCells count="6">
    <mergeCell ref="A2:L2"/>
    <mergeCell ref="A3:L3"/>
    <mergeCell ref="A4:L4"/>
    <mergeCell ref="A6:D6"/>
    <mergeCell ref="E6:H6"/>
    <mergeCell ref="I6:L6"/>
  </mergeCells>
  <pageMargins left="0.7" right="0.7" top="0.75" bottom="0.75" header="0.3" footer="0.3"/>
  <pageSetup scale="88" orientation="landscape" r:id="rId1"/>
  <ignoredErrors>
    <ignoredError sqref="F27 H27:J27" formulaRange="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U64"/>
  <sheetViews>
    <sheetView workbookViewId="0"/>
  </sheetViews>
  <sheetFormatPr defaultRowHeight="12.75" x14ac:dyDescent="0.2"/>
  <cols>
    <col min="1" max="3" width="19.7109375" style="12" customWidth="1"/>
    <col min="4" max="4" width="19.7109375" style="16" customWidth="1"/>
    <col min="5" max="6" width="19.7109375" style="12" customWidth="1"/>
    <col min="7" max="7" width="19.7109375" style="1804" customWidth="1"/>
    <col min="8" max="8" width="9.140625" style="1804"/>
    <col min="9" max="10" width="14.42578125" style="1804" bestFit="1" customWidth="1"/>
    <col min="11" max="17" width="9.140625" style="1804"/>
    <col min="18" max="16384" width="9.140625" style="12"/>
  </cols>
  <sheetData>
    <row r="1" spans="1:17" x14ac:dyDescent="0.2">
      <c r="A1" s="9"/>
      <c r="B1" s="10"/>
      <c r="C1" s="10"/>
      <c r="D1" s="10"/>
      <c r="E1" s="10"/>
      <c r="F1" s="10"/>
      <c r="G1" s="1981"/>
    </row>
    <row r="2" spans="1:17" s="16" customFormat="1" ht="23.25" x14ac:dyDescent="0.35">
      <c r="A2" s="726" t="s">
        <v>745</v>
      </c>
      <c r="B2" s="14"/>
      <c r="C2" s="14"/>
      <c r="D2" s="14"/>
      <c r="E2" s="14"/>
      <c r="F2" s="14"/>
      <c r="G2" s="1982"/>
      <c r="H2" s="1805"/>
      <c r="I2" s="1805"/>
      <c r="J2" s="1805"/>
      <c r="K2" s="1805"/>
      <c r="L2" s="1805"/>
      <c r="M2" s="1805"/>
      <c r="N2" s="1805"/>
      <c r="O2" s="1805"/>
      <c r="P2" s="1805"/>
      <c r="Q2" s="1805"/>
    </row>
    <row r="3" spans="1:17" ht="20.25" x14ac:dyDescent="0.3">
      <c r="A3" s="13" t="s">
        <v>1015</v>
      </c>
      <c r="B3" s="14"/>
      <c r="C3" s="14"/>
      <c r="D3" s="14"/>
      <c r="E3" s="14"/>
      <c r="F3" s="14"/>
      <c r="G3" s="1982"/>
      <c r="H3" s="12"/>
      <c r="I3" s="12"/>
      <c r="J3" s="12"/>
      <c r="K3" s="12"/>
      <c r="L3" s="12"/>
      <c r="M3" s="12"/>
      <c r="N3" s="12"/>
      <c r="O3" s="12"/>
      <c r="P3" s="12"/>
      <c r="Q3" s="12"/>
    </row>
    <row r="4" spans="1:17" ht="20.25" x14ac:dyDescent="0.3">
      <c r="A4" s="13" t="s">
        <v>662</v>
      </c>
      <c r="B4" s="14"/>
      <c r="C4" s="14"/>
      <c r="D4" s="14"/>
      <c r="E4" s="14"/>
      <c r="F4" s="14"/>
      <c r="G4" s="1982"/>
      <c r="H4" s="12"/>
      <c r="I4" s="12"/>
      <c r="J4" s="12"/>
      <c r="K4" s="12"/>
      <c r="L4" s="12"/>
      <c r="M4" s="12"/>
      <c r="N4" s="12"/>
      <c r="O4" s="12"/>
      <c r="P4" s="12"/>
      <c r="Q4" s="12"/>
    </row>
    <row r="5" spans="1:17" ht="15" customHeight="1" x14ac:dyDescent="0.2">
      <c r="A5" s="171"/>
      <c r="B5" s="173"/>
      <c r="C5" s="173"/>
      <c r="D5" s="173"/>
      <c r="E5" s="173"/>
      <c r="F5" s="173"/>
      <c r="G5" s="1983"/>
    </row>
    <row r="6" spans="1:17" ht="9.75" customHeight="1" x14ac:dyDescent="0.2">
      <c r="A6" s="1984"/>
      <c r="B6" s="1985"/>
      <c r="C6" s="1986"/>
      <c r="D6" s="1986"/>
      <c r="E6" s="1986"/>
      <c r="F6" s="1986"/>
      <c r="G6" s="1987"/>
    </row>
    <row r="7" spans="1:17" ht="12.75" customHeight="1" x14ac:dyDescent="0.2">
      <c r="A7" s="26" t="s">
        <v>382</v>
      </c>
      <c r="B7" s="1988"/>
      <c r="C7" s="1559" t="s">
        <v>86</v>
      </c>
      <c r="D7" s="1989" t="s">
        <v>512</v>
      </c>
      <c r="E7" s="1990"/>
      <c r="F7" s="1990"/>
      <c r="G7" s="1991" t="s">
        <v>507</v>
      </c>
    </row>
    <row r="8" spans="1:17" x14ac:dyDescent="0.2">
      <c r="A8" s="26" t="s">
        <v>384</v>
      </c>
      <c r="B8" s="1558" t="s">
        <v>111</v>
      </c>
      <c r="C8" s="1559" t="s">
        <v>503</v>
      </c>
      <c r="D8" s="1992" t="s">
        <v>508</v>
      </c>
      <c r="E8" s="1559" t="s">
        <v>505</v>
      </c>
      <c r="F8" s="1559" t="s">
        <v>506</v>
      </c>
      <c r="G8" s="1993" t="s">
        <v>509</v>
      </c>
    </row>
    <row r="9" spans="1:17" x14ac:dyDescent="0.2">
      <c r="A9" s="26"/>
      <c r="B9" s="1994" t="s">
        <v>102</v>
      </c>
      <c r="C9" s="1995" t="s">
        <v>102</v>
      </c>
      <c r="D9" s="1996"/>
      <c r="E9" s="1997" t="s">
        <v>102</v>
      </c>
      <c r="F9" s="1995" t="s">
        <v>102</v>
      </c>
      <c r="G9" s="1998"/>
    </row>
    <row r="10" spans="1:17" ht="9.9499999999999993" customHeight="1" x14ac:dyDescent="0.2">
      <c r="A10" s="1999"/>
      <c r="B10" s="2000"/>
      <c r="C10" s="2001"/>
      <c r="D10" s="2001"/>
      <c r="E10" s="2001"/>
      <c r="F10" s="2001"/>
      <c r="G10" s="2002"/>
    </row>
    <row r="11" spans="1:17" ht="9.9499999999999993" customHeight="1" x14ac:dyDescent="0.2">
      <c r="A11" s="1412"/>
      <c r="B11" s="1413"/>
      <c r="C11" s="135"/>
      <c r="D11" s="205"/>
      <c r="E11" s="205"/>
      <c r="F11" s="205"/>
      <c r="G11" s="1414"/>
    </row>
    <row r="12" spans="1:17" s="43" customFormat="1" ht="20.100000000000001" customHeight="1" x14ac:dyDescent="0.2">
      <c r="A12" s="44">
        <v>1980</v>
      </c>
      <c r="B12" s="1415">
        <v>40362.555168999999</v>
      </c>
      <c r="C12" s="1416">
        <v>52123.017404000006</v>
      </c>
      <c r="D12" s="1417">
        <v>0.77437103949976827</v>
      </c>
      <c r="E12" s="1416">
        <v>17886.756641</v>
      </c>
      <c r="F12" s="1416">
        <v>6126.2944059999973</v>
      </c>
      <c r="G12" s="2003">
        <v>8.5000000000000006E-2</v>
      </c>
      <c r="H12" s="1806"/>
      <c r="I12" s="1806"/>
      <c r="J12" s="1806"/>
      <c r="K12" s="1806"/>
      <c r="L12" s="1806"/>
      <c r="M12" s="1806"/>
      <c r="N12" s="1806"/>
      <c r="O12" s="1806"/>
      <c r="P12" s="1806"/>
      <c r="Q12" s="1806"/>
    </row>
    <row r="13" spans="1:17" s="43" customFormat="1" ht="9" customHeight="1" x14ac:dyDescent="0.2">
      <c r="A13" s="44"/>
      <c r="B13" s="1418"/>
      <c r="C13" s="1418"/>
      <c r="D13" s="1417"/>
      <c r="E13" s="1418"/>
      <c r="F13" s="1418"/>
      <c r="G13" s="2003"/>
      <c r="H13" s="1806"/>
      <c r="I13" s="1806"/>
      <c r="J13" s="1806"/>
      <c r="K13" s="1806"/>
      <c r="L13" s="1806"/>
      <c r="M13" s="1806"/>
      <c r="N13" s="1806"/>
      <c r="O13" s="1806"/>
      <c r="P13" s="1806"/>
      <c r="Q13" s="1806"/>
    </row>
    <row r="14" spans="1:17" s="43" customFormat="1" ht="20.100000000000001" customHeight="1" x14ac:dyDescent="0.2">
      <c r="A14" s="44">
        <v>1985</v>
      </c>
      <c r="B14" s="1418">
        <v>88181.67</v>
      </c>
      <c r="C14" s="1418">
        <v>75942.399999999994</v>
      </c>
      <c r="D14" s="2226">
        <f>+(B14/C14)*100</f>
        <v>116.11651725518288</v>
      </c>
      <c r="E14" s="1418">
        <v>6432.32</v>
      </c>
      <c r="F14" s="1418">
        <v>18671.59</v>
      </c>
      <c r="G14" s="2003">
        <v>9.7500000000000003E-2</v>
      </c>
      <c r="H14" s="1806"/>
      <c r="I14" s="1806"/>
      <c r="J14" s="1806"/>
      <c r="K14" s="1806"/>
      <c r="L14" s="1806"/>
      <c r="M14" s="1806"/>
      <c r="N14" s="1806"/>
      <c r="O14" s="1806"/>
      <c r="P14" s="1806"/>
      <c r="Q14" s="1806"/>
    </row>
    <row r="15" spans="1:17" s="43" customFormat="1" ht="9" customHeight="1" x14ac:dyDescent="0.2">
      <c r="A15" s="44"/>
      <c r="B15" s="1418"/>
      <c r="C15" s="1418"/>
      <c r="D15" s="1417"/>
      <c r="E15" s="1418"/>
      <c r="F15" s="1418"/>
      <c r="G15" s="2231"/>
      <c r="H15" s="1806"/>
      <c r="I15" s="1806"/>
      <c r="J15" s="1806"/>
      <c r="K15" s="1806"/>
      <c r="L15" s="1806"/>
      <c r="M15" s="1806"/>
      <c r="N15" s="1806"/>
      <c r="O15" s="1806"/>
      <c r="P15" s="1806"/>
      <c r="Q15" s="1806"/>
    </row>
    <row r="16" spans="1:17" s="43" customFormat="1" ht="15" customHeight="1" x14ac:dyDescent="0.2">
      <c r="A16" s="44">
        <v>1990</v>
      </c>
      <c r="B16" s="1418">
        <v>166348.16</v>
      </c>
      <c r="C16" s="1418">
        <v>156148.85</v>
      </c>
      <c r="D16" s="2226">
        <f t="shared" ref="D16:D37" si="0">+(B16/C16)*100</f>
        <v>106.53178681751419</v>
      </c>
      <c r="E16" s="1418">
        <v>11573.93</v>
      </c>
      <c r="F16" s="1418">
        <v>21773.24</v>
      </c>
      <c r="G16" s="2003">
        <v>7.2499999999999995E-2</v>
      </c>
      <c r="H16" s="1806"/>
      <c r="I16" s="1806"/>
      <c r="J16" s="1806"/>
      <c r="K16" s="1806"/>
      <c r="L16" s="1806"/>
      <c r="M16" s="1806"/>
      <c r="N16" s="1806"/>
      <c r="O16" s="1806"/>
      <c r="P16" s="1806"/>
      <c r="Q16" s="1806"/>
    </row>
    <row r="17" spans="1:17" s="43" customFormat="1" ht="15" customHeight="1" x14ac:dyDescent="0.2">
      <c r="A17" s="44">
        <v>1991</v>
      </c>
      <c r="B17" s="1418">
        <v>165734.18</v>
      </c>
      <c r="C17" s="1418">
        <v>160370.18</v>
      </c>
      <c r="D17" s="2226">
        <f t="shared" si="0"/>
        <v>103.34476147622955</v>
      </c>
      <c r="E17" s="1418">
        <v>13067.89</v>
      </c>
      <c r="F17" s="1418">
        <v>18431.89</v>
      </c>
      <c r="G17" s="2003">
        <v>7.2499999999999995E-2</v>
      </c>
      <c r="H17" s="1806"/>
      <c r="I17" s="1806"/>
      <c r="J17" s="1806"/>
      <c r="K17" s="1806"/>
      <c r="L17" s="1806"/>
      <c r="M17" s="1806"/>
      <c r="N17" s="1806"/>
      <c r="O17" s="1806"/>
      <c r="P17" s="1806"/>
      <c r="Q17" s="1806"/>
    </row>
    <row r="18" spans="1:17" s="43" customFormat="1" ht="15" customHeight="1" x14ac:dyDescent="0.2">
      <c r="A18" s="44">
        <v>1992</v>
      </c>
      <c r="B18" s="1418">
        <v>184670.42</v>
      </c>
      <c r="C18" s="1418">
        <v>187828.8</v>
      </c>
      <c r="D18" s="2226">
        <f t="shared" si="0"/>
        <v>98.318479381223767</v>
      </c>
      <c r="E18" s="1418">
        <v>17834.509999999998</v>
      </c>
      <c r="F18" s="1418">
        <v>14676.13</v>
      </c>
      <c r="G18" s="2003">
        <v>6.25E-2</v>
      </c>
      <c r="H18" s="1806"/>
      <c r="I18" s="1806"/>
      <c r="J18" s="1806"/>
      <c r="K18" s="1806"/>
      <c r="L18" s="1806"/>
      <c r="M18" s="1806"/>
      <c r="N18" s="1806"/>
      <c r="O18" s="1806"/>
      <c r="P18" s="1806"/>
      <c r="Q18" s="1806"/>
    </row>
    <row r="19" spans="1:17" s="43" customFormat="1" ht="15" customHeight="1" x14ac:dyDescent="0.2">
      <c r="A19" s="44">
        <v>1993</v>
      </c>
      <c r="B19" s="1418">
        <v>197460.92</v>
      </c>
      <c r="C19" s="1418">
        <v>202176.59</v>
      </c>
      <c r="D19" s="2226">
        <f t="shared" si="0"/>
        <v>97.667548948174471</v>
      </c>
      <c r="E19" s="1418">
        <v>19864.150000000001</v>
      </c>
      <c r="F19" s="1418">
        <v>15148.48</v>
      </c>
      <c r="G19" s="2003">
        <v>6.4000000000000001E-2</v>
      </c>
      <c r="H19" s="1806"/>
      <c r="I19" s="1806"/>
      <c r="J19" s="1806"/>
      <c r="K19" s="1806"/>
      <c r="L19" s="1806"/>
      <c r="M19" s="1806"/>
      <c r="N19" s="1806"/>
      <c r="O19" s="1806"/>
      <c r="P19" s="1806"/>
      <c r="Q19" s="1806"/>
    </row>
    <row r="20" spans="1:17" s="43" customFormat="1" ht="15" customHeight="1" x14ac:dyDescent="0.2">
      <c r="A20" s="44">
        <v>1994</v>
      </c>
      <c r="B20" s="1418">
        <v>206625.21</v>
      </c>
      <c r="C20" s="1418">
        <v>225981.64</v>
      </c>
      <c r="D20" s="2226">
        <f t="shared" si="0"/>
        <v>91.434512113461949</v>
      </c>
      <c r="E20" s="1418">
        <v>29193.09</v>
      </c>
      <c r="F20" s="1418">
        <v>9836.66</v>
      </c>
      <c r="G20" s="2003">
        <v>5.6500000000000002E-2</v>
      </c>
      <c r="H20" s="1806"/>
      <c r="I20" s="1806"/>
      <c r="J20" s="1806"/>
      <c r="K20" s="1806"/>
      <c r="L20" s="1806"/>
      <c r="M20" s="1806"/>
      <c r="N20" s="1806"/>
      <c r="O20" s="1806"/>
      <c r="P20" s="1806"/>
      <c r="Q20" s="1806"/>
    </row>
    <row r="21" spans="1:17" s="43" customFormat="1" ht="15" customHeight="1" x14ac:dyDescent="0.2">
      <c r="A21" s="44">
        <v>1995</v>
      </c>
      <c r="B21" s="1418">
        <v>209947.18</v>
      </c>
      <c r="C21" s="1418">
        <v>218457.71</v>
      </c>
      <c r="D21" s="2226">
        <f t="shared" si="0"/>
        <v>96.10426658779862</v>
      </c>
      <c r="E21" s="1418">
        <v>22726.48</v>
      </c>
      <c r="F21" s="1418">
        <v>14215.95</v>
      </c>
      <c r="G21" s="2003">
        <v>7.1499999999999994E-2</v>
      </c>
      <c r="H21" s="1806"/>
      <c r="I21" s="1806"/>
      <c r="J21" s="1806"/>
      <c r="K21" s="1806"/>
      <c r="L21" s="1806"/>
      <c r="M21" s="1806"/>
      <c r="N21" s="1806"/>
      <c r="O21" s="1806"/>
      <c r="P21" s="1806"/>
      <c r="Q21" s="1806"/>
    </row>
    <row r="22" spans="1:17" s="43" customFormat="1" ht="15" customHeight="1" x14ac:dyDescent="0.2">
      <c r="A22" s="44">
        <v>1996</v>
      </c>
      <c r="B22" s="1418">
        <v>238571.03</v>
      </c>
      <c r="C22" s="1418">
        <v>270551.15000000002</v>
      </c>
      <c r="D22" s="2226">
        <f t="shared" si="0"/>
        <v>88.17963996826478</v>
      </c>
      <c r="E22" s="1418">
        <v>40018.81</v>
      </c>
      <c r="F22" s="1418">
        <v>8038.69</v>
      </c>
      <c r="G22" s="2003">
        <v>5.2999999999999999E-2</v>
      </c>
      <c r="H22" s="1806"/>
      <c r="I22" s="1806"/>
      <c r="J22" s="1806"/>
      <c r="K22" s="1806"/>
      <c r="L22" s="1806"/>
      <c r="M22" s="1806"/>
      <c r="N22" s="1806"/>
      <c r="O22" s="1806"/>
      <c r="P22" s="1806"/>
      <c r="Q22" s="1806"/>
    </row>
    <row r="23" spans="1:17" s="43" customFormat="1" ht="15" customHeight="1" x14ac:dyDescent="0.2">
      <c r="A23" s="44">
        <v>1997</v>
      </c>
      <c r="B23" s="1418">
        <v>268471</v>
      </c>
      <c r="C23" s="1418">
        <v>287569</v>
      </c>
      <c r="D23" s="2226">
        <f t="shared" si="0"/>
        <v>93.358811276597962</v>
      </c>
      <c r="E23" s="1418">
        <v>32549</v>
      </c>
      <c r="F23" s="1418">
        <v>13452</v>
      </c>
      <c r="G23" s="2003">
        <v>5.8000000000000003E-2</v>
      </c>
      <c r="H23" s="1806"/>
      <c r="I23" s="2004"/>
      <c r="J23" s="1806"/>
      <c r="K23" s="1806"/>
      <c r="L23" s="1806"/>
      <c r="M23" s="1806"/>
      <c r="N23" s="1806"/>
      <c r="O23" s="1806"/>
      <c r="P23" s="1806"/>
      <c r="Q23" s="1806"/>
    </row>
    <row r="24" spans="1:17" s="43" customFormat="1" ht="15" customHeight="1" x14ac:dyDescent="0.2">
      <c r="A24" s="44">
        <v>1998</v>
      </c>
      <c r="B24" s="1418">
        <v>304158</v>
      </c>
      <c r="C24" s="1418">
        <v>331017</v>
      </c>
      <c r="D24" s="2226">
        <f t="shared" si="0"/>
        <v>91.885915224897815</v>
      </c>
      <c r="E24" s="1418">
        <v>39497</v>
      </c>
      <c r="F24" s="1418">
        <v>12638</v>
      </c>
      <c r="G24" s="2003">
        <v>5.3999999999999999E-2</v>
      </c>
      <c r="H24" s="1806"/>
      <c r="I24" s="2004"/>
      <c r="J24" s="1806"/>
      <c r="K24" s="1806"/>
      <c r="L24" s="1806"/>
      <c r="M24" s="1806"/>
      <c r="N24" s="1806"/>
      <c r="O24" s="1806"/>
      <c r="P24" s="1806"/>
      <c r="Q24" s="1806"/>
    </row>
    <row r="25" spans="1:17" s="43" customFormat="1" ht="15" customHeight="1" x14ac:dyDescent="0.2">
      <c r="A25" s="44">
        <v>1999</v>
      </c>
      <c r="B25" s="1418">
        <v>320704.23</v>
      </c>
      <c r="C25" s="1418">
        <v>351020.53</v>
      </c>
      <c r="D25" s="2226">
        <f t="shared" si="0"/>
        <v>91.363382648872403</v>
      </c>
      <c r="E25" s="1418">
        <v>44378.9</v>
      </c>
      <c r="F25" s="1418">
        <v>14062.59</v>
      </c>
      <c r="G25" s="2003">
        <v>5.2999999999999999E-2</v>
      </c>
      <c r="H25" s="1806"/>
      <c r="I25" s="2004"/>
      <c r="J25" s="1806"/>
      <c r="K25" s="1806"/>
      <c r="L25" s="1806"/>
      <c r="M25" s="1806"/>
      <c r="N25" s="1806"/>
      <c r="O25" s="1806"/>
      <c r="P25" s="1806"/>
      <c r="Q25" s="1806"/>
    </row>
    <row r="26" spans="1:17" s="43" customFormat="1" ht="15" customHeight="1" x14ac:dyDescent="0.2">
      <c r="A26" s="44">
        <v>2000</v>
      </c>
      <c r="B26" s="1418">
        <v>356659.09</v>
      </c>
      <c r="C26" s="1418">
        <v>339740.86</v>
      </c>
      <c r="D26" s="2226">
        <f t="shared" si="0"/>
        <v>104.97974544480758</v>
      </c>
      <c r="E26" s="1418">
        <v>21135.279999999999</v>
      </c>
      <c r="F26" s="1418">
        <v>38053.5</v>
      </c>
      <c r="G26" s="2003">
        <v>7.0000000000000007E-2</v>
      </c>
      <c r="H26" s="1806"/>
      <c r="I26" s="2004"/>
      <c r="J26" s="1806"/>
      <c r="K26" s="1806"/>
      <c r="L26" s="1806"/>
      <c r="M26" s="1806"/>
      <c r="N26" s="1806"/>
      <c r="O26" s="1806"/>
      <c r="P26" s="1806"/>
      <c r="Q26" s="1806"/>
    </row>
    <row r="27" spans="1:17" s="43" customFormat="1" ht="15" customHeight="1" x14ac:dyDescent="0.2">
      <c r="A27" s="44">
        <v>2001</v>
      </c>
      <c r="B27" s="1418">
        <v>351108.33</v>
      </c>
      <c r="C27" s="1418">
        <v>385271.77</v>
      </c>
      <c r="D27" s="2226">
        <f t="shared" si="0"/>
        <v>91.132638656603362</v>
      </c>
      <c r="E27" s="1418">
        <v>48411.96</v>
      </c>
      <c r="F27" s="1418">
        <v>14248.52</v>
      </c>
      <c r="G27" s="2003">
        <v>6.4000000000000001E-2</v>
      </c>
      <c r="H27" s="1806"/>
      <c r="I27" s="2005"/>
      <c r="J27" s="1806"/>
      <c r="K27" s="1806"/>
      <c r="L27" s="1806"/>
      <c r="M27" s="1806"/>
      <c r="N27" s="1806"/>
      <c r="O27" s="1806"/>
      <c r="P27" s="1806"/>
      <c r="Q27" s="1806"/>
    </row>
    <row r="28" spans="1:17" s="43" customFormat="1" ht="15" customHeight="1" x14ac:dyDescent="0.2">
      <c r="A28" s="44">
        <v>2002</v>
      </c>
      <c r="B28" s="1418">
        <v>330104.13</v>
      </c>
      <c r="C28" s="1418">
        <v>429329.07</v>
      </c>
      <c r="D28" s="2226">
        <f t="shared" si="0"/>
        <v>76.888371430334317</v>
      </c>
      <c r="E28" s="1418">
        <v>102469.44</v>
      </c>
      <c r="F28" s="1418">
        <v>3244.5</v>
      </c>
      <c r="G28" s="2003">
        <v>5.7000000000000002E-2</v>
      </c>
      <c r="H28" s="1806"/>
      <c r="I28" s="2005"/>
      <c r="J28" s="1806"/>
      <c r="K28" s="1806"/>
      <c r="L28" s="1806"/>
      <c r="M28" s="1806"/>
      <c r="N28" s="1806"/>
      <c r="O28" s="1806"/>
      <c r="P28" s="1806"/>
      <c r="Q28" s="1806"/>
    </row>
    <row r="29" spans="1:17" s="43" customFormat="1" ht="15" customHeight="1" x14ac:dyDescent="0.2">
      <c r="A29" s="44">
        <v>2003</v>
      </c>
      <c r="B29" s="1418">
        <v>308678.36</v>
      </c>
      <c r="C29" s="1418">
        <v>486844.87</v>
      </c>
      <c r="D29" s="2226">
        <f t="shared" si="0"/>
        <v>63.403843610388662</v>
      </c>
      <c r="E29" s="1418">
        <v>178914.92</v>
      </c>
      <c r="F29" s="1418">
        <v>748</v>
      </c>
      <c r="G29" s="2003">
        <v>0.05</v>
      </c>
      <c r="H29" s="1806"/>
      <c r="I29" s="2005"/>
      <c r="J29" s="1806"/>
      <c r="K29" s="1806"/>
      <c r="L29" s="1806"/>
      <c r="M29" s="1806"/>
      <c r="N29" s="1806"/>
      <c r="O29" s="1806"/>
      <c r="P29" s="1806"/>
      <c r="Q29" s="1806"/>
    </row>
    <row r="30" spans="1:17" s="43" customFormat="1" ht="15" customHeight="1" x14ac:dyDescent="0.2">
      <c r="A30" s="44">
        <v>2004</v>
      </c>
      <c r="B30" s="1418">
        <v>347471</v>
      </c>
      <c r="C30" s="1418">
        <v>556018</v>
      </c>
      <c r="D30" s="2226">
        <f t="shared" si="0"/>
        <v>62.492761025722189</v>
      </c>
      <c r="E30" s="1418">
        <v>209181</v>
      </c>
      <c r="F30" s="1418">
        <v>634.22979999999995</v>
      </c>
      <c r="G30" s="2003">
        <v>0.04</v>
      </c>
      <c r="H30" s="1806"/>
      <c r="I30" s="2005"/>
      <c r="J30" s="1806"/>
      <c r="K30" s="1806"/>
      <c r="L30" s="1806"/>
      <c r="M30" s="1806"/>
      <c r="N30" s="1806"/>
      <c r="O30" s="1806"/>
      <c r="P30" s="1806"/>
      <c r="Q30" s="1806"/>
    </row>
    <row r="31" spans="1:17" ht="15" customHeight="1" x14ac:dyDescent="0.2">
      <c r="A31" s="44">
        <v>2005</v>
      </c>
      <c r="B31" s="1420">
        <v>372403.74</v>
      </c>
      <c r="C31" s="1418">
        <v>598551.01</v>
      </c>
      <c r="D31" s="2226">
        <f t="shared" si="0"/>
        <v>62.21754433260417</v>
      </c>
      <c r="E31" s="1418">
        <v>226716.56</v>
      </c>
      <c r="F31" s="1418">
        <v>569.07000000000005</v>
      </c>
      <c r="G31" s="2003">
        <v>3.9E-2</v>
      </c>
      <c r="I31" s="2006"/>
      <c r="J31" s="2006"/>
    </row>
    <row r="32" spans="1:17" ht="15" customHeight="1" x14ac:dyDescent="0.2">
      <c r="A32" s="44">
        <v>2006</v>
      </c>
      <c r="B32" s="1420">
        <v>388962</v>
      </c>
      <c r="C32" s="1418">
        <v>588629</v>
      </c>
      <c r="D32" s="2226">
        <f t="shared" si="0"/>
        <v>66.079313115731637</v>
      </c>
      <c r="E32" s="1418">
        <v>200701</v>
      </c>
      <c r="F32" s="1418">
        <v>1034</v>
      </c>
      <c r="G32" s="2003">
        <v>4.4999999999999998E-2</v>
      </c>
      <c r="I32" s="2006"/>
      <c r="J32" s="2006"/>
    </row>
    <row r="33" spans="1:255" ht="15.75" customHeight="1" x14ac:dyDescent="0.2">
      <c r="A33" s="44">
        <v>2007</v>
      </c>
      <c r="B33" s="1420">
        <v>430090.72</v>
      </c>
      <c r="C33" s="1418">
        <v>621288.67000000004</v>
      </c>
      <c r="D33" s="2226">
        <f t="shared" si="0"/>
        <v>69.225585588097076</v>
      </c>
      <c r="E33" s="1418">
        <v>192848.62</v>
      </c>
      <c r="F33" s="1418">
        <v>1650.67</v>
      </c>
      <c r="G33" s="2003">
        <v>4.99E-2</v>
      </c>
    </row>
    <row r="34" spans="1:255" ht="15.75" customHeight="1" x14ac:dyDescent="0.2">
      <c r="A34" s="44">
        <v>2008</v>
      </c>
      <c r="B34" s="1420">
        <v>440131.52</v>
      </c>
      <c r="C34" s="1418">
        <v>648068.56999999995</v>
      </c>
      <c r="D34" s="2226">
        <f t="shared" si="0"/>
        <v>67.914344310818848</v>
      </c>
      <c r="E34" s="1418">
        <v>210166.68</v>
      </c>
      <c r="F34" s="1418">
        <v>2229.63</v>
      </c>
      <c r="G34" s="2003">
        <v>5.3699999999999998E-2</v>
      </c>
    </row>
    <row r="35" spans="1:255" ht="15.75" customHeight="1" x14ac:dyDescent="0.2">
      <c r="A35" s="44">
        <v>2009</v>
      </c>
      <c r="B35" s="1420">
        <v>326939.63</v>
      </c>
      <c r="C35" s="1418">
        <v>672513.13</v>
      </c>
      <c r="D35" s="2226">
        <f t="shared" ref="D35:D36" si="1">+(B35/C35)*100</f>
        <v>48.614609204730321</v>
      </c>
      <c r="E35" s="1418">
        <v>345788.42</v>
      </c>
      <c r="F35" s="1418">
        <v>214.92</v>
      </c>
      <c r="G35" s="2003">
        <v>5.3800000000000001E-2</v>
      </c>
    </row>
    <row r="36" spans="1:255" ht="15.75" customHeight="1" x14ac:dyDescent="0.2">
      <c r="A36" s="44">
        <v>2010</v>
      </c>
      <c r="B36" s="1420">
        <v>366332.51</v>
      </c>
      <c r="C36" s="1418">
        <v>756999.09</v>
      </c>
      <c r="D36" s="2226">
        <f t="shared" si="1"/>
        <v>48.392727922565932</v>
      </c>
      <c r="E36" s="1418">
        <v>391026.87</v>
      </c>
      <c r="F36" s="1418">
        <v>360.29700000000003</v>
      </c>
      <c r="G36" s="2003">
        <v>4.5199999999999997E-2</v>
      </c>
    </row>
    <row r="37" spans="1:255" ht="15.75" customHeight="1" thickBot="1" x14ac:dyDescent="0.25">
      <c r="A37" s="1421">
        <v>2011</v>
      </c>
      <c r="B37" s="1422">
        <v>398263.15</v>
      </c>
      <c r="C37" s="1423">
        <v>798962.87</v>
      </c>
      <c r="D37" s="2227">
        <f t="shared" si="0"/>
        <v>49.84751669373572</v>
      </c>
      <c r="E37" s="1423">
        <v>401080.08</v>
      </c>
      <c r="F37" s="1423">
        <v>380.36500000000001</v>
      </c>
      <c r="G37" s="2294">
        <v>4.2599999999999999E-2</v>
      </c>
    </row>
    <row r="38" spans="1:255" ht="19.5" customHeight="1" x14ac:dyDescent="0.2">
      <c r="B38" s="1024"/>
      <c r="C38" s="1024"/>
      <c r="D38" s="1024"/>
      <c r="E38" s="160"/>
      <c r="F38" s="160"/>
      <c r="G38" s="160"/>
      <c r="H38" s="160"/>
      <c r="I38" s="160"/>
      <c r="J38" s="165"/>
      <c r="K38" s="12"/>
      <c r="O38" s="12"/>
      <c r="P38" s="12"/>
      <c r="Q38" s="12"/>
    </row>
    <row r="39" spans="1:255" ht="9.9499999999999993" customHeight="1" x14ac:dyDescent="0.2">
      <c r="A39" s="113" t="s">
        <v>722</v>
      </c>
      <c r="B39" s="113"/>
      <c r="C39" s="113"/>
      <c r="D39" s="113"/>
      <c r="E39" s="113"/>
      <c r="F39" s="2007"/>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row>
    <row r="40" spans="1:255" ht="9.9499999999999993" customHeight="1" x14ac:dyDescent="0.2">
      <c r="A40" s="1397" t="s">
        <v>1016</v>
      </c>
      <c r="B40" s="113"/>
      <c r="C40" s="113"/>
      <c r="D40" s="113"/>
      <c r="E40" s="113"/>
      <c r="F40" s="2007"/>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row>
    <row r="41" spans="1:255" s="2008" customFormat="1" ht="10.35" customHeight="1" x14ac:dyDescent="0.2">
      <c r="A41" s="1397" t="s">
        <v>104</v>
      </c>
      <c r="B41" s="1398"/>
      <c r="C41" s="1398"/>
      <c r="D41" s="1398"/>
      <c r="E41" s="1398"/>
      <c r="F41" s="1398"/>
      <c r="G41" s="1398"/>
    </row>
    <row r="42" spans="1:255" s="2008" customFormat="1" ht="10.35" customHeight="1" x14ac:dyDescent="0.15">
      <c r="A42" s="1397" t="s">
        <v>839</v>
      </c>
      <c r="B42" s="1398"/>
      <c r="C42" s="1398"/>
      <c r="D42" s="1398"/>
      <c r="E42" s="1398"/>
      <c r="F42" s="2007"/>
      <c r="G42" s="1398"/>
    </row>
    <row r="43" spans="1:255" ht="9.9499999999999993" customHeight="1" x14ac:dyDescent="0.2">
      <c r="A43" s="1397" t="s">
        <v>841</v>
      </c>
      <c r="B43" s="1804"/>
      <c r="C43" s="1804"/>
      <c r="D43" s="1805"/>
      <c r="E43" s="1804"/>
      <c r="F43" s="1804"/>
    </row>
    <row r="44" spans="1:255" ht="9.9499999999999993" customHeight="1" x14ac:dyDescent="0.2">
      <c r="A44" s="1397" t="s">
        <v>840</v>
      </c>
      <c r="B44" s="1804"/>
      <c r="C44" s="1804"/>
      <c r="D44" s="1805"/>
      <c r="E44" s="1804"/>
      <c r="F44" s="1804"/>
    </row>
    <row r="45" spans="1:255" x14ac:dyDescent="0.2">
      <c r="A45" s="1804"/>
      <c r="B45" s="1804"/>
      <c r="C45" s="1804"/>
      <c r="D45" s="1805"/>
      <c r="E45" s="2006"/>
      <c r="F45" s="1804"/>
    </row>
    <row r="46" spans="1:255" customFormat="1" x14ac:dyDescent="0.2"/>
    <row r="47" spans="1:255" customFormat="1" x14ac:dyDescent="0.2"/>
    <row r="48" spans="1:255"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sheetData>
  <pageMargins left="0.7" right="0.7" top="0.75" bottom="0.75" header="0.3" footer="0.3"/>
  <pageSetup scale="83" orientation="landscape" r:id="rId1"/>
  <ignoredErrors>
    <ignoredError sqref="G15"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W46"/>
  <sheetViews>
    <sheetView zoomScaleNormal="100" workbookViewId="0"/>
  </sheetViews>
  <sheetFormatPr defaultRowHeight="12.75" x14ac:dyDescent="0.2"/>
  <cols>
    <col min="1" max="4" width="21.5703125" style="12" customWidth="1"/>
    <col min="5" max="5" width="21.5703125" style="16" customWidth="1"/>
    <col min="6" max="6" width="21.5703125" style="1804" customWidth="1"/>
    <col min="7" max="7" width="9.140625" style="12"/>
    <col min="8" max="8" width="14.42578125" style="12" bestFit="1" customWidth="1"/>
    <col min="9" max="16384" width="9.140625" style="12"/>
  </cols>
  <sheetData>
    <row r="1" spans="1:6" ht="12" customHeight="1" x14ac:dyDescent="0.2">
      <c r="A1" s="9"/>
      <c r="B1" s="10"/>
      <c r="C1" s="10"/>
      <c r="D1" s="10"/>
      <c r="E1" s="10"/>
      <c r="F1" s="1981"/>
    </row>
    <row r="2" spans="1:6" s="16" customFormat="1" ht="23.25" x14ac:dyDescent="0.35">
      <c r="A2" s="726" t="s">
        <v>746</v>
      </c>
      <c r="B2" s="14"/>
      <c r="C2" s="14"/>
      <c r="D2" s="14"/>
      <c r="E2" s="14"/>
      <c r="F2" s="1982"/>
    </row>
    <row r="3" spans="1:6" ht="20.25" x14ac:dyDescent="0.3">
      <c r="A3" s="13" t="s">
        <v>1007</v>
      </c>
      <c r="B3" s="14"/>
      <c r="C3" s="14"/>
      <c r="D3" s="14"/>
      <c r="E3" s="14"/>
      <c r="F3" s="1982"/>
    </row>
    <row r="4" spans="1:6" ht="20.25" x14ac:dyDescent="0.3">
      <c r="A4" s="13" t="s">
        <v>662</v>
      </c>
      <c r="B4" s="14"/>
      <c r="C4" s="14"/>
      <c r="D4" s="14"/>
      <c r="E4" s="14"/>
      <c r="F4" s="1982"/>
    </row>
    <row r="5" spans="1:6" ht="15" customHeight="1" x14ac:dyDescent="0.2">
      <c r="A5" s="171"/>
      <c r="B5" s="173"/>
      <c r="C5" s="173"/>
      <c r="D5" s="173"/>
      <c r="E5" s="173"/>
      <c r="F5" s="1983"/>
    </row>
    <row r="6" spans="1:6" ht="9.9499999999999993" customHeight="1" x14ac:dyDescent="0.2">
      <c r="A6" s="1984"/>
      <c r="B6" s="1985"/>
      <c r="C6" s="1986"/>
      <c r="D6" s="1986"/>
      <c r="E6" s="1986"/>
      <c r="F6" s="1987"/>
    </row>
    <row r="7" spans="1:6" ht="12.75" customHeight="1" x14ac:dyDescent="0.2">
      <c r="A7" s="26" t="s">
        <v>382</v>
      </c>
      <c r="B7" s="1988"/>
      <c r="C7" s="1559" t="s">
        <v>86</v>
      </c>
      <c r="D7" s="1990"/>
      <c r="E7" s="1989" t="s">
        <v>512</v>
      </c>
      <c r="F7" s="1993" t="s">
        <v>507</v>
      </c>
    </row>
    <row r="8" spans="1:6" x14ac:dyDescent="0.2">
      <c r="A8" s="26" t="s">
        <v>384</v>
      </c>
      <c r="B8" s="1558" t="s">
        <v>111</v>
      </c>
      <c r="C8" s="1559" t="s">
        <v>503</v>
      </c>
      <c r="D8" s="1559" t="s">
        <v>505</v>
      </c>
      <c r="E8" s="1992" t="s">
        <v>508</v>
      </c>
      <c r="F8" s="1998" t="s">
        <v>509</v>
      </c>
    </row>
    <row r="9" spans="1:6" x14ac:dyDescent="0.2">
      <c r="A9" s="26"/>
      <c r="B9" s="1994" t="s">
        <v>102</v>
      </c>
      <c r="C9" s="1997" t="s">
        <v>102</v>
      </c>
      <c r="D9" s="1995" t="s">
        <v>102</v>
      </c>
      <c r="E9" s="1992"/>
      <c r="F9" s="1998"/>
    </row>
    <row r="10" spans="1:6" ht="9.9499999999999993" customHeight="1" x14ac:dyDescent="0.2">
      <c r="A10" s="1999"/>
      <c r="B10" s="2000"/>
      <c r="C10" s="2001"/>
      <c r="D10" s="130"/>
      <c r="E10" s="2001"/>
      <c r="F10" s="2002"/>
    </row>
    <row r="11" spans="1:6" ht="9.9499999999999993" customHeight="1" x14ac:dyDescent="0.2">
      <c r="A11" s="1412"/>
      <c r="B11" s="1413"/>
      <c r="C11" s="135"/>
      <c r="D11" s="205"/>
      <c r="E11" s="205"/>
      <c r="F11" s="1414"/>
    </row>
    <row r="12" spans="1:6" s="43" customFormat="1" ht="20.100000000000001" customHeight="1" x14ac:dyDescent="0.2">
      <c r="A12" s="44">
        <v>1980</v>
      </c>
      <c r="B12" s="1415">
        <v>24819.14272</v>
      </c>
      <c r="C12" s="1416">
        <v>42705.899361000003</v>
      </c>
      <c r="D12" s="1416">
        <v>17886.756641000004</v>
      </c>
      <c r="E12" s="1417">
        <v>0.77437103949976827</v>
      </c>
      <c r="F12" s="2003">
        <v>8.5000000000000006E-2</v>
      </c>
    </row>
    <row r="13" spans="1:6" s="43" customFormat="1" ht="9" customHeight="1" x14ac:dyDescent="0.2">
      <c r="A13" s="44"/>
      <c r="B13" s="1418"/>
      <c r="C13" s="1418"/>
      <c r="D13" s="1418"/>
      <c r="E13" s="1417"/>
      <c r="F13" s="2003"/>
    </row>
    <row r="14" spans="1:6" s="43" customFormat="1" ht="20.100000000000001" customHeight="1" x14ac:dyDescent="0.2">
      <c r="A14" s="44">
        <v>1985</v>
      </c>
      <c r="B14" s="1418">
        <v>22813.35</v>
      </c>
      <c r="C14" s="1418">
        <v>29245.67</v>
      </c>
      <c r="D14" s="1418">
        <v>6432.32</v>
      </c>
      <c r="E14" s="1417">
        <f>+(B14/C14)</f>
        <v>0.78005906515391854</v>
      </c>
      <c r="F14" s="2003">
        <v>9.7500000000000003E-2</v>
      </c>
    </row>
    <row r="15" spans="1:6" s="43" customFormat="1" ht="9" customHeight="1" x14ac:dyDescent="0.2">
      <c r="A15" s="44"/>
      <c r="B15" s="1418"/>
      <c r="C15" s="1418"/>
      <c r="D15" s="1418"/>
      <c r="E15" s="1417" t="s">
        <v>86</v>
      </c>
      <c r="F15" s="2231"/>
    </row>
    <row r="16" spans="1:6" s="43" customFormat="1" ht="20.100000000000001" customHeight="1" x14ac:dyDescent="0.2">
      <c r="A16" s="44">
        <v>1990</v>
      </c>
      <c r="B16" s="1418">
        <v>56512.49</v>
      </c>
      <c r="C16" s="1418">
        <v>68086.42</v>
      </c>
      <c r="D16" s="1418">
        <v>11573.93</v>
      </c>
      <c r="E16" s="1417">
        <f t="shared" ref="E16:E37" si="0">+(B16/C16)</f>
        <v>0.83001118284674091</v>
      </c>
      <c r="F16" s="2003">
        <v>7.2499999999999995E-2</v>
      </c>
    </row>
    <row r="17" spans="1:8" s="43" customFormat="1" ht="20.100000000000001" customHeight="1" x14ac:dyDescent="0.2">
      <c r="A17" s="44">
        <v>1991</v>
      </c>
      <c r="B17" s="1418">
        <v>62563.48</v>
      </c>
      <c r="C17" s="1418">
        <v>75631.37</v>
      </c>
      <c r="D17" s="1418">
        <v>13067.89</v>
      </c>
      <c r="E17" s="1417">
        <f t="shared" si="0"/>
        <v>0.82721600838382281</v>
      </c>
      <c r="F17" s="2003">
        <v>7.2499999999999995E-2</v>
      </c>
    </row>
    <row r="18" spans="1:8" s="43" customFormat="1" ht="20.100000000000001" customHeight="1" x14ac:dyDescent="0.2">
      <c r="A18" s="44">
        <v>1992</v>
      </c>
      <c r="B18" s="1418">
        <v>93790.36</v>
      </c>
      <c r="C18" s="1418">
        <v>111624.87</v>
      </c>
      <c r="D18" s="1418">
        <v>17834.509999999998</v>
      </c>
      <c r="E18" s="1417">
        <f t="shared" si="0"/>
        <v>0.84022816779092335</v>
      </c>
      <c r="F18" s="2003">
        <v>6.25E-2</v>
      </c>
    </row>
    <row r="19" spans="1:8" s="43" customFormat="1" ht="20.100000000000001" customHeight="1" x14ac:dyDescent="0.2">
      <c r="A19" s="44">
        <v>1993</v>
      </c>
      <c r="B19" s="1418">
        <v>95331.16</v>
      </c>
      <c r="C19" s="1418">
        <v>115195.31</v>
      </c>
      <c r="D19" s="1418">
        <v>19864.150000000001</v>
      </c>
      <c r="E19" s="1417">
        <f t="shared" si="0"/>
        <v>0.82756112206304233</v>
      </c>
      <c r="F19" s="2003">
        <v>6.4000000000000001E-2</v>
      </c>
    </row>
    <row r="20" spans="1:8" s="43" customFormat="1" ht="20.100000000000001" customHeight="1" x14ac:dyDescent="0.2">
      <c r="A20" s="44">
        <v>1994</v>
      </c>
      <c r="B20" s="1418">
        <v>128718.25</v>
      </c>
      <c r="C20" s="1418">
        <v>157911.34</v>
      </c>
      <c r="D20" s="1418">
        <v>29193.09</v>
      </c>
      <c r="E20" s="1417">
        <f t="shared" si="0"/>
        <v>0.81512986971043377</v>
      </c>
      <c r="F20" s="2003">
        <v>5.6500000000000002E-2</v>
      </c>
    </row>
    <row r="21" spans="1:8" s="43" customFormat="1" ht="20.100000000000001" customHeight="1" x14ac:dyDescent="0.2">
      <c r="A21" s="44">
        <v>1995</v>
      </c>
      <c r="B21" s="1418">
        <v>118707.28</v>
      </c>
      <c r="C21" s="1418">
        <v>141433.76</v>
      </c>
      <c r="D21" s="1418">
        <v>22726.48</v>
      </c>
      <c r="E21" s="1417">
        <f t="shared" si="0"/>
        <v>0.8393136122521242</v>
      </c>
      <c r="F21" s="2003">
        <v>7.1499999999999994E-2</v>
      </c>
    </row>
    <row r="22" spans="1:8" s="43" customFormat="1" ht="20.100000000000001" customHeight="1" x14ac:dyDescent="0.2">
      <c r="A22" s="44">
        <v>1996</v>
      </c>
      <c r="B22" s="1418">
        <v>168347.47</v>
      </c>
      <c r="C22" s="1418">
        <v>208366.28</v>
      </c>
      <c r="D22" s="1418">
        <v>40018.81</v>
      </c>
      <c r="E22" s="1417">
        <f t="shared" si="0"/>
        <v>0.80794008512317828</v>
      </c>
      <c r="F22" s="2003">
        <v>5.2999999999999999E-2</v>
      </c>
    </row>
    <row r="23" spans="1:8" s="43" customFormat="1" ht="20.100000000000001" customHeight="1" x14ac:dyDescent="0.2">
      <c r="A23" s="44">
        <v>1997</v>
      </c>
      <c r="B23" s="1418">
        <v>152633</v>
      </c>
      <c r="C23" s="1418">
        <v>185182</v>
      </c>
      <c r="D23" s="1418">
        <v>32549</v>
      </c>
      <c r="E23" s="1417">
        <f t="shared" si="0"/>
        <v>0.82423237679688088</v>
      </c>
      <c r="F23" s="2003">
        <v>5.8000000000000003E-2</v>
      </c>
    </row>
    <row r="24" spans="1:8" s="43" customFormat="1" ht="20.100000000000001" customHeight="1" x14ac:dyDescent="0.2">
      <c r="A24" s="44">
        <v>1998</v>
      </c>
      <c r="B24" s="1418">
        <v>180084</v>
      </c>
      <c r="C24" s="1418">
        <v>219582</v>
      </c>
      <c r="D24" s="1418">
        <v>39497</v>
      </c>
      <c r="E24" s="1417">
        <f t="shared" si="0"/>
        <v>0.82012186791267039</v>
      </c>
      <c r="F24" s="2003">
        <v>5.3999999999999999E-2</v>
      </c>
    </row>
    <row r="25" spans="1:8" s="43" customFormat="1" ht="20.100000000000001" customHeight="1" x14ac:dyDescent="0.2">
      <c r="A25" s="44">
        <v>1999</v>
      </c>
      <c r="B25" s="1418">
        <v>206567.97</v>
      </c>
      <c r="C25" s="1418">
        <v>250946.86</v>
      </c>
      <c r="D25" s="1418">
        <v>44378.89</v>
      </c>
      <c r="E25" s="1417">
        <f t="shared" si="0"/>
        <v>0.82315423273277866</v>
      </c>
      <c r="F25" s="2003">
        <v>5.2999999999999999E-2</v>
      </c>
    </row>
    <row r="26" spans="1:8" s="43" customFormat="1" ht="20.100000000000001" customHeight="1" x14ac:dyDescent="0.2">
      <c r="A26" s="44">
        <v>2000</v>
      </c>
      <c r="B26" s="1418">
        <v>110728.63</v>
      </c>
      <c r="C26" s="1418">
        <v>131863.91</v>
      </c>
      <c r="D26" s="1418">
        <v>21135.279999999999</v>
      </c>
      <c r="E26" s="1417">
        <f t="shared" si="0"/>
        <v>0.83971899513672843</v>
      </c>
      <c r="F26" s="2003">
        <v>7.0000000000000007E-2</v>
      </c>
    </row>
    <row r="27" spans="1:8" s="43" customFormat="1" ht="20.100000000000001" customHeight="1" x14ac:dyDescent="0.2">
      <c r="A27" s="44">
        <v>2001</v>
      </c>
      <c r="B27" s="1418">
        <v>222296.04</v>
      </c>
      <c r="C27" s="1418">
        <v>270708</v>
      </c>
      <c r="D27" s="1418">
        <v>48411.96</v>
      </c>
      <c r="E27" s="1417">
        <f t="shared" si="0"/>
        <v>0.82116538853672594</v>
      </c>
      <c r="F27" s="2003">
        <v>6.4000000000000001E-2</v>
      </c>
    </row>
    <row r="28" spans="1:8" s="43" customFormat="1" ht="20.100000000000001" customHeight="1" x14ac:dyDescent="0.2">
      <c r="A28" s="44">
        <v>2002</v>
      </c>
      <c r="B28" s="1418">
        <v>295337.8</v>
      </c>
      <c r="C28" s="1418">
        <v>397807.24</v>
      </c>
      <c r="D28" s="1418">
        <v>102469.44</v>
      </c>
      <c r="E28" s="1417">
        <f t="shared" si="0"/>
        <v>0.74241434117689764</v>
      </c>
      <c r="F28" s="2003">
        <v>5.7000000000000002E-2</v>
      </c>
    </row>
    <row r="29" spans="1:8" s="43" customFormat="1" ht="20.100000000000001" customHeight="1" x14ac:dyDescent="0.2">
      <c r="A29" s="44">
        <v>2003</v>
      </c>
      <c r="B29" s="1418">
        <v>304027.31</v>
      </c>
      <c r="C29" s="1418">
        <v>482942.23</v>
      </c>
      <c r="D29" s="1418">
        <v>178914.92</v>
      </c>
      <c r="E29" s="1417">
        <f t="shared" si="0"/>
        <v>0.62953142449356725</v>
      </c>
      <c r="F29" s="2003">
        <v>0.05</v>
      </c>
    </row>
    <row r="30" spans="1:8" s="43" customFormat="1" ht="20.100000000000001" customHeight="1" x14ac:dyDescent="0.2">
      <c r="A30" s="44">
        <v>2004</v>
      </c>
      <c r="B30" s="1418">
        <v>342777</v>
      </c>
      <c r="C30" s="1418">
        <v>551959</v>
      </c>
      <c r="D30" s="1418">
        <v>209181</v>
      </c>
      <c r="E30" s="1417">
        <f t="shared" si="0"/>
        <v>0.62101895249465988</v>
      </c>
      <c r="F30" s="2003">
        <v>0.04</v>
      </c>
    </row>
    <row r="31" spans="1:8" ht="19.5" customHeight="1" x14ac:dyDescent="0.2">
      <c r="A31" s="44">
        <v>2005</v>
      </c>
      <c r="B31" s="1418">
        <v>368382.36</v>
      </c>
      <c r="C31" s="1418">
        <v>595098.92000000004</v>
      </c>
      <c r="D31" s="1418">
        <v>226716.56</v>
      </c>
      <c r="E31" s="1417">
        <f t="shared" si="0"/>
        <v>0.6190271022504964</v>
      </c>
      <c r="F31" s="2003">
        <v>3.9E-2</v>
      </c>
      <c r="H31" s="2009"/>
    </row>
    <row r="32" spans="1:8" ht="19.5" customHeight="1" x14ac:dyDescent="0.2">
      <c r="A32" s="44">
        <v>2006</v>
      </c>
      <c r="B32" s="1418">
        <v>381439</v>
      </c>
      <c r="C32" s="1418">
        <v>582139.41</v>
      </c>
      <c r="D32" s="1418">
        <v>200700.84</v>
      </c>
      <c r="E32" s="1417">
        <f t="shared" si="0"/>
        <v>0.65523651800176175</v>
      </c>
      <c r="F32" s="2003">
        <v>4.4999999999999998E-2</v>
      </c>
      <c r="H32" s="2009"/>
    </row>
    <row r="33" spans="1:231" ht="19.5" customHeight="1" x14ac:dyDescent="0.2">
      <c r="A33" s="44">
        <v>2007</v>
      </c>
      <c r="B33" s="1418">
        <v>416688.52</v>
      </c>
      <c r="C33" s="1418">
        <v>609537.15</v>
      </c>
      <c r="D33" s="1418">
        <v>192848.62</v>
      </c>
      <c r="E33" s="1417">
        <f t="shared" si="0"/>
        <v>0.68361464104361813</v>
      </c>
      <c r="F33" s="2003">
        <v>4.99E-2</v>
      </c>
      <c r="H33" s="2009"/>
    </row>
    <row r="34" spans="1:231" ht="20.25" customHeight="1" x14ac:dyDescent="0.2">
      <c r="A34" s="44">
        <v>2008</v>
      </c>
      <c r="B34" s="1418">
        <v>410109.17</v>
      </c>
      <c r="C34" s="1418">
        <v>620275.84</v>
      </c>
      <c r="D34" s="1418">
        <v>210166.68</v>
      </c>
      <c r="E34" s="1417">
        <f t="shared" si="0"/>
        <v>0.66117224556094267</v>
      </c>
      <c r="F34" s="2003">
        <v>5.3699999999999998E-2</v>
      </c>
      <c r="H34" s="2009"/>
    </row>
    <row r="35" spans="1:231" ht="20.25" customHeight="1" x14ac:dyDescent="0.2">
      <c r="A35" s="44">
        <v>2009</v>
      </c>
      <c r="B35" s="1418">
        <v>325936.09000000003</v>
      </c>
      <c r="C35" s="1418">
        <v>671724.51</v>
      </c>
      <c r="D35" s="1418">
        <v>345788.42</v>
      </c>
      <c r="E35" s="1417">
        <f t="shared" ref="E35:E36" si="1">+(B35/C35)</f>
        <v>0.48522286316454349</v>
      </c>
      <c r="F35" s="2003">
        <v>5.3800000000000001E-2</v>
      </c>
      <c r="H35" s="2009"/>
    </row>
    <row r="36" spans="1:231" ht="20.25" customHeight="1" x14ac:dyDescent="0.2">
      <c r="A36" s="44">
        <v>2010</v>
      </c>
      <c r="B36" s="1418">
        <v>364673.74</v>
      </c>
      <c r="C36" s="1418">
        <v>755700.62</v>
      </c>
      <c r="D36" s="1418">
        <f>+C36-B36</f>
        <v>391026.88</v>
      </c>
      <c r="E36" s="1417">
        <f t="shared" si="1"/>
        <v>0.48256376976374588</v>
      </c>
      <c r="F36" s="2003">
        <v>4.5199999999999997E-2</v>
      </c>
      <c r="H36" s="2009"/>
    </row>
    <row r="37" spans="1:231" ht="20.25" customHeight="1" thickBot="1" x14ac:dyDescent="0.25">
      <c r="A37" s="1421">
        <v>2011</v>
      </c>
      <c r="B37" s="1423">
        <v>395061.53</v>
      </c>
      <c r="C37" s="1423">
        <v>796141.61</v>
      </c>
      <c r="D37" s="1423">
        <f>+C37-B37</f>
        <v>401080.07999999996</v>
      </c>
      <c r="E37" s="2296">
        <f t="shared" si="0"/>
        <v>0.49622017620709463</v>
      </c>
      <c r="F37" s="2294">
        <v>4.2599999999999999E-2</v>
      </c>
      <c r="H37" s="2009"/>
    </row>
    <row r="38" spans="1:231" ht="9.9499999999999993" customHeight="1" x14ac:dyDescent="0.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row>
    <row r="39" spans="1:231" ht="9.9499999999999993" customHeight="1" x14ac:dyDescent="0.2">
      <c r="A39" s="113" t="s">
        <v>842</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row>
    <row r="40" spans="1:231" s="2008" customFormat="1" ht="10.35" customHeight="1" x14ac:dyDescent="0.2">
      <c r="A40" s="1397" t="s">
        <v>1016</v>
      </c>
      <c r="B40" s="1398"/>
      <c r="C40" s="1398"/>
      <c r="D40" s="1398"/>
      <c r="E40" s="1398"/>
      <c r="F40" s="1398"/>
    </row>
    <row r="41" spans="1:231" s="2008" customFormat="1" ht="10.35" customHeight="1" x14ac:dyDescent="0.2">
      <c r="A41" s="1397" t="s">
        <v>104</v>
      </c>
      <c r="B41" s="1398"/>
      <c r="C41" s="1398"/>
      <c r="D41" s="1398"/>
      <c r="E41" s="1398"/>
      <c r="F41" s="1398"/>
    </row>
    <row r="42" spans="1:231" s="2008" customFormat="1" ht="10.35" customHeight="1" x14ac:dyDescent="0.15">
      <c r="A42" s="1397" t="s">
        <v>839</v>
      </c>
      <c r="B42" s="1398"/>
      <c r="C42" s="1398"/>
      <c r="D42" s="1398"/>
      <c r="E42" s="1398"/>
      <c r="F42" s="2007"/>
      <c r="G42" s="1398"/>
    </row>
    <row r="43" spans="1:231" ht="9.9499999999999993" customHeight="1" x14ac:dyDescent="0.2">
      <c r="A43" s="1397" t="s">
        <v>841</v>
      </c>
      <c r="B43" s="1804"/>
      <c r="C43" s="1804"/>
      <c r="D43" s="1805"/>
      <c r="E43" s="1804"/>
      <c r="G43" s="1804"/>
      <c r="H43" s="1804"/>
      <c r="I43" s="1804"/>
      <c r="J43" s="1804"/>
      <c r="K43" s="1804"/>
      <c r="L43" s="1804"/>
      <c r="M43" s="1804"/>
      <c r="N43" s="1804"/>
      <c r="O43" s="1804"/>
      <c r="P43" s="1804"/>
      <c r="Q43" s="1804"/>
    </row>
    <row r="44" spans="1:231" ht="9.9499999999999993" customHeight="1" x14ac:dyDescent="0.2">
      <c r="A44" s="1397" t="s">
        <v>840</v>
      </c>
      <c r="B44" s="1804"/>
      <c r="C44" s="1804"/>
      <c r="D44" s="1805"/>
      <c r="E44" s="1804"/>
      <c r="G44" s="1804"/>
      <c r="H44" s="1804"/>
      <c r="I44" s="1804"/>
      <c r="J44" s="1804"/>
      <c r="K44" s="1804"/>
      <c r="L44" s="1804"/>
      <c r="M44" s="1804"/>
      <c r="N44" s="1804"/>
      <c r="O44" s="1804"/>
      <c r="P44" s="1804"/>
      <c r="Q44" s="1804"/>
    </row>
    <row r="45" spans="1:231" x14ac:dyDescent="0.2">
      <c r="A45" s="1397" t="s">
        <v>86</v>
      </c>
      <c r="B45" s="1804"/>
      <c r="C45" s="1804"/>
      <c r="D45" s="1804"/>
      <c r="E45" s="1805"/>
    </row>
    <row r="46" spans="1:231" x14ac:dyDescent="0.2">
      <c r="A46" s="1397" t="s">
        <v>86</v>
      </c>
    </row>
  </sheetData>
  <pageMargins left="0.7" right="0.7" top="0.75" bottom="0.75" header="0.3" footer="0.3"/>
  <pageSetup scale="71"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K45"/>
  <sheetViews>
    <sheetView zoomScaleNormal="100" workbookViewId="0"/>
  </sheetViews>
  <sheetFormatPr defaultRowHeight="12.75" x14ac:dyDescent="0.2"/>
  <cols>
    <col min="1" max="1" width="25.7109375" style="12" customWidth="1"/>
    <col min="2" max="2" width="19.140625" style="12" customWidth="1"/>
    <col min="3" max="3" width="19.42578125" style="12" customWidth="1"/>
    <col min="4" max="4" width="20.7109375" style="12" customWidth="1"/>
    <col min="5" max="5" width="18.42578125" style="16" customWidth="1"/>
    <col min="6" max="6" width="20.7109375" style="1804" customWidth="1"/>
    <col min="7" max="7" width="9.140625" style="1804"/>
    <col min="8" max="8" width="12.28515625" style="12" bestFit="1" customWidth="1"/>
    <col min="9" max="16384" width="9.140625" style="12"/>
  </cols>
  <sheetData>
    <row r="1" spans="1:7" ht="5.0999999999999996" customHeight="1" x14ac:dyDescent="0.2">
      <c r="A1" s="9"/>
      <c r="B1" s="10"/>
      <c r="C1" s="10"/>
      <c r="D1" s="10"/>
      <c r="E1" s="10"/>
      <c r="F1" s="1981"/>
    </row>
    <row r="2" spans="1:7" s="16" customFormat="1" ht="23.25" x14ac:dyDescent="0.35">
      <c r="A2" s="726" t="s">
        <v>747</v>
      </c>
      <c r="B2" s="14"/>
      <c r="C2" s="14"/>
      <c r="D2" s="14"/>
      <c r="E2" s="14"/>
      <c r="F2" s="1982"/>
      <c r="G2" s="1805"/>
    </row>
    <row r="3" spans="1:7" ht="20.25" x14ac:dyDescent="0.3">
      <c r="A3" s="13" t="s">
        <v>1017</v>
      </c>
      <c r="B3" s="14"/>
      <c r="C3" s="14"/>
      <c r="D3" s="14"/>
      <c r="E3" s="14"/>
      <c r="F3" s="1982"/>
      <c r="G3" s="12"/>
    </row>
    <row r="4" spans="1:7" ht="20.25" x14ac:dyDescent="0.3">
      <c r="A4" s="13" t="s">
        <v>662</v>
      </c>
      <c r="B4" s="14"/>
      <c r="C4" s="14"/>
      <c r="D4" s="14"/>
      <c r="E4" s="14"/>
      <c r="F4" s="1982"/>
      <c r="G4" s="12"/>
    </row>
    <row r="5" spans="1:7" ht="15" customHeight="1" x14ac:dyDescent="0.2">
      <c r="A5" s="171"/>
      <c r="B5" s="173"/>
      <c r="C5" s="173"/>
      <c r="D5" s="173"/>
      <c r="E5" s="173"/>
      <c r="F5" s="1983"/>
    </row>
    <row r="6" spans="1:7" ht="9.9499999999999993" customHeight="1" x14ac:dyDescent="0.2">
      <c r="A6" s="1984"/>
      <c r="B6" s="1985"/>
      <c r="C6" s="1986"/>
      <c r="D6" s="1986"/>
      <c r="E6" s="1986"/>
      <c r="F6" s="1987"/>
    </row>
    <row r="7" spans="1:7" ht="12.75" customHeight="1" x14ac:dyDescent="0.2">
      <c r="A7" s="26" t="s">
        <v>382</v>
      </c>
      <c r="B7" s="1988"/>
      <c r="C7" s="1559" t="s">
        <v>86</v>
      </c>
      <c r="D7" s="1990"/>
      <c r="E7" s="2010" t="s">
        <v>748</v>
      </c>
      <c r="F7" s="1993" t="s">
        <v>507</v>
      </c>
    </row>
    <row r="8" spans="1:7" x14ac:dyDescent="0.2">
      <c r="A8" s="26" t="s">
        <v>384</v>
      </c>
      <c r="B8" s="1558" t="s">
        <v>111</v>
      </c>
      <c r="C8" s="1559" t="s">
        <v>503</v>
      </c>
      <c r="D8" s="1559" t="s">
        <v>506</v>
      </c>
      <c r="E8" s="2011" t="s">
        <v>749</v>
      </c>
      <c r="F8" s="1998" t="s">
        <v>509</v>
      </c>
    </row>
    <row r="9" spans="1:7" x14ac:dyDescent="0.2">
      <c r="A9" s="26"/>
      <c r="B9" s="1994" t="s">
        <v>102</v>
      </c>
      <c r="C9" s="1997" t="s">
        <v>102</v>
      </c>
      <c r="D9" s="1995" t="s">
        <v>102</v>
      </c>
      <c r="E9" s="1992"/>
      <c r="F9" s="1998"/>
    </row>
    <row r="10" spans="1:7" ht="9.9499999999999993" customHeight="1" x14ac:dyDescent="0.2">
      <c r="A10" s="1999"/>
      <c r="B10" s="2000"/>
      <c r="C10" s="2001"/>
      <c r="D10" s="130"/>
      <c r="E10" s="2001"/>
      <c r="F10" s="2002"/>
    </row>
    <row r="11" spans="1:7" ht="9.9499999999999993" customHeight="1" x14ac:dyDescent="0.2">
      <c r="A11" s="1412"/>
      <c r="B11" s="1413"/>
      <c r="C11" s="135"/>
      <c r="D11" s="205"/>
      <c r="E11" s="205"/>
      <c r="F11" s="1414"/>
    </row>
    <row r="12" spans="1:7" s="43" customFormat="1" ht="20.100000000000001" customHeight="1" x14ac:dyDescent="0.2">
      <c r="A12" s="44">
        <v>1980</v>
      </c>
      <c r="B12" s="1415">
        <v>15543.412448999999</v>
      </c>
      <c r="C12" s="1416">
        <v>9417.1180430000022</v>
      </c>
      <c r="D12" s="1416">
        <v>6126.2944059999973</v>
      </c>
      <c r="E12" s="2232">
        <f>+(B12/C12)</f>
        <v>1.650548753666079</v>
      </c>
      <c r="F12" s="2003">
        <v>8.5000000000000006E-2</v>
      </c>
      <c r="G12" s="1806"/>
    </row>
    <row r="13" spans="1:7" s="43" customFormat="1" ht="9" customHeight="1" x14ac:dyDescent="0.2">
      <c r="A13" s="44"/>
      <c r="B13" s="1418"/>
      <c r="C13" s="1418"/>
      <c r="D13" s="1418"/>
      <c r="E13" s="2225" t="s">
        <v>86</v>
      </c>
      <c r="F13" s="2003"/>
      <c r="G13" s="1806"/>
    </row>
    <row r="14" spans="1:7" s="43" customFormat="1" ht="20.100000000000001" customHeight="1" x14ac:dyDescent="0.2">
      <c r="A14" s="44">
        <v>1985</v>
      </c>
      <c r="B14" s="1418">
        <v>65368.32</v>
      </c>
      <c r="C14" s="1418">
        <v>46696.73</v>
      </c>
      <c r="D14" s="1418">
        <v>18671.59</v>
      </c>
      <c r="E14" s="2232">
        <f>+(B14/C14)</f>
        <v>1.3998479122628071</v>
      </c>
      <c r="F14" s="2003">
        <v>9.7500000000000003E-2</v>
      </c>
      <c r="G14" s="1806"/>
    </row>
    <row r="15" spans="1:7" s="43" customFormat="1" ht="9" customHeight="1" x14ac:dyDescent="0.2">
      <c r="A15" s="44"/>
      <c r="B15" s="1418"/>
      <c r="C15" s="1418"/>
      <c r="D15" s="1418"/>
      <c r="E15" s="2232" t="s">
        <v>86</v>
      </c>
      <c r="F15" s="2231"/>
      <c r="G15" s="1806"/>
    </row>
    <row r="16" spans="1:7" s="43" customFormat="1" ht="20.100000000000001" customHeight="1" x14ac:dyDescent="0.2">
      <c r="A16" s="44">
        <v>1990</v>
      </c>
      <c r="B16" s="1418">
        <v>109835.67</v>
      </c>
      <c r="C16" s="1418">
        <v>88062.43</v>
      </c>
      <c r="D16" s="1418">
        <v>21773.24</v>
      </c>
      <c r="E16" s="2232">
        <f t="shared" ref="E16:E37" si="0">+(B16/C16)</f>
        <v>1.2472477763786443</v>
      </c>
      <c r="F16" s="2003">
        <v>7.2499999999999995E-2</v>
      </c>
      <c r="G16" s="1806"/>
    </row>
    <row r="17" spans="1:8" s="43" customFormat="1" ht="20.100000000000001" customHeight="1" x14ac:dyDescent="0.2">
      <c r="A17" s="44">
        <v>1991</v>
      </c>
      <c r="B17" s="1418">
        <v>103170.7</v>
      </c>
      <c r="C17" s="1418">
        <v>84738.81</v>
      </c>
      <c r="D17" s="1418">
        <v>18431.89</v>
      </c>
      <c r="E17" s="2232">
        <f t="shared" si="0"/>
        <v>1.2175141472956725</v>
      </c>
      <c r="F17" s="2003">
        <v>7.2499999999999995E-2</v>
      </c>
      <c r="G17" s="1806"/>
    </row>
    <row r="18" spans="1:8" s="43" customFormat="1" ht="20.100000000000001" customHeight="1" x14ac:dyDescent="0.2">
      <c r="A18" s="44">
        <v>1992</v>
      </c>
      <c r="B18" s="1418">
        <v>90880.06</v>
      </c>
      <c r="C18" s="1418">
        <v>76203.929999999993</v>
      </c>
      <c r="D18" s="1418">
        <v>14676.13</v>
      </c>
      <c r="E18" s="2232">
        <f t="shared" si="0"/>
        <v>1.1925901984320233</v>
      </c>
      <c r="F18" s="2003">
        <v>6.25E-2</v>
      </c>
      <c r="G18" s="1806"/>
    </row>
    <row r="19" spans="1:8" s="43" customFormat="1" ht="20.100000000000001" customHeight="1" x14ac:dyDescent="0.2">
      <c r="A19" s="44">
        <v>1993</v>
      </c>
      <c r="B19" s="1418">
        <v>102129.76</v>
      </c>
      <c r="C19" s="1418">
        <v>86981.28</v>
      </c>
      <c r="D19" s="1418">
        <v>15148.48</v>
      </c>
      <c r="E19" s="2232">
        <f t="shared" si="0"/>
        <v>1.1741579337531018</v>
      </c>
      <c r="F19" s="2003">
        <v>6.4000000000000001E-2</v>
      </c>
      <c r="G19" s="1806"/>
    </row>
    <row r="20" spans="1:8" s="43" customFormat="1" ht="20.100000000000001" customHeight="1" x14ac:dyDescent="0.2">
      <c r="A20" s="44">
        <v>1994</v>
      </c>
      <c r="B20" s="1418">
        <v>77906.960000000006</v>
      </c>
      <c r="C20" s="1418">
        <v>68070.3</v>
      </c>
      <c r="D20" s="1418">
        <v>9836.66</v>
      </c>
      <c r="E20" s="2232">
        <f t="shared" si="0"/>
        <v>1.14450736958703</v>
      </c>
      <c r="F20" s="2003">
        <v>5.6500000000000002E-2</v>
      </c>
      <c r="G20" s="1806"/>
    </row>
    <row r="21" spans="1:8" s="43" customFormat="1" ht="20.100000000000001" customHeight="1" x14ac:dyDescent="0.2">
      <c r="A21" s="44">
        <v>1995</v>
      </c>
      <c r="B21" s="1418">
        <v>91239.9</v>
      </c>
      <c r="C21" s="1418">
        <v>77023.95</v>
      </c>
      <c r="D21" s="1418">
        <v>14215.95</v>
      </c>
      <c r="E21" s="2232">
        <f t="shared" si="0"/>
        <v>1.1845653202672675</v>
      </c>
      <c r="F21" s="2003">
        <v>7.1499999999999994E-2</v>
      </c>
      <c r="G21" s="1806"/>
    </row>
    <row r="22" spans="1:8" s="43" customFormat="1" ht="20.100000000000001" customHeight="1" x14ac:dyDescent="0.2">
      <c r="A22" s="44">
        <v>1996</v>
      </c>
      <c r="B22" s="1418">
        <v>70223.56</v>
      </c>
      <c r="C22" s="1418">
        <v>62184.87</v>
      </c>
      <c r="D22" s="1418">
        <v>8038.69</v>
      </c>
      <c r="E22" s="2232">
        <f t="shared" si="0"/>
        <v>1.1292708338861204</v>
      </c>
      <c r="F22" s="2003">
        <v>5.2999999999999999E-2</v>
      </c>
      <c r="G22" s="1806"/>
    </row>
    <row r="23" spans="1:8" s="43" customFormat="1" ht="20.100000000000001" customHeight="1" x14ac:dyDescent="0.2">
      <c r="A23" s="44">
        <v>1997</v>
      </c>
      <c r="B23" s="1418">
        <v>115838</v>
      </c>
      <c r="C23" s="1418">
        <v>102386</v>
      </c>
      <c r="D23" s="1418">
        <v>13452</v>
      </c>
      <c r="E23" s="2232">
        <f t="shared" si="0"/>
        <v>1.1313851503135195</v>
      </c>
      <c r="F23" s="2003">
        <v>5.8000000000000003E-2</v>
      </c>
      <c r="G23" s="1806"/>
    </row>
    <row r="24" spans="1:8" s="43" customFormat="1" ht="20.100000000000001" customHeight="1" x14ac:dyDescent="0.2">
      <c r="A24" s="44">
        <v>1998</v>
      </c>
      <c r="B24" s="1418">
        <v>124073</v>
      </c>
      <c r="C24" s="1418">
        <v>111435</v>
      </c>
      <c r="D24" s="1418">
        <v>12638</v>
      </c>
      <c r="E24" s="2232">
        <f t="shared" si="0"/>
        <v>1.1134114057522322</v>
      </c>
      <c r="F24" s="2003">
        <v>5.3999999999999999E-2</v>
      </c>
      <c r="G24" s="1806"/>
    </row>
    <row r="25" spans="1:8" s="43" customFormat="1" ht="20.100000000000001" customHeight="1" x14ac:dyDescent="0.2">
      <c r="A25" s="44">
        <v>1999</v>
      </c>
      <c r="B25" s="1418">
        <v>114136.26</v>
      </c>
      <c r="C25" s="1418">
        <v>100073.67</v>
      </c>
      <c r="D25" s="1418">
        <v>14062.59</v>
      </c>
      <c r="E25" s="2232">
        <f t="shared" si="0"/>
        <v>1.1405223771647428</v>
      </c>
      <c r="F25" s="2003">
        <v>5.2999999999999999E-2</v>
      </c>
      <c r="G25" s="1806"/>
    </row>
    <row r="26" spans="1:8" s="43" customFormat="1" ht="20.100000000000001" customHeight="1" x14ac:dyDescent="0.2">
      <c r="A26" s="44">
        <v>2000</v>
      </c>
      <c r="B26" s="1418">
        <v>245930.45</v>
      </c>
      <c r="C26" s="1418">
        <v>207876.95</v>
      </c>
      <c r="D26" s="1418">
        <v>38053.5</v>
      </c>
      <c r="E26" s="2232">
        <f t="shared" si="0"/>
        <v>1.1830578137691552</v>
      </c>
      <c r="F26" s="2003">
        <v>7.0000000000000007E-2</v>
      </c>
      <c r="G26" s="1806"/>
    </row>
    <row r="27" spans="1:8" s="43" customFormat="1" ht="20.100000000000001" customHeight="1" x14ac:dyDescent="0.2">
      <c r="A27" s="44">
        <v>2001</v>
      </c>
      <c r="B27" s="1418">
        <v>128812.29</v>
      </c>
      <c r="C27" s="1418">
        <v>114563.78</v>
      </c>
      <c r="D27" s="1418">
        <v>14248.51</v>
      </c>
      <c r="E27" s="2232">
        <f t="shared" si="0"/>
        <v>1.1243718564453791</v>
      </c>
      <c r="F27" s="2003">
        <v>6.4000000000000001E-2</v>
      </c>
      <c r="G27" s="1806"/>
    </row>
    <row r="28" spans="1:8" s="43" customFormat="1" ht="20.100000000000001" customHeight="1" x14ac:dyDescent="0.2">
      <c r="A28" s="44">
        <v>2002</v>
      </c>
      <c r="B28" s="1418">
        <v>34766.33</v>
      </c>
      <c r="C28" s="1418">
        <v>31521.84</v>
      </c>
      <c r="D28" s="1418">
        <v>3244.5</v>
      </c>
      <c r="E28" s="2232">
        <f t="shared" si="0"/>
        <v>1.1029283189052417</v>
      </c>
      <c r="F28" s="2003">
        <v>5.7000000000000002E-2</v>
      </c>
      <c r="G28" s="1806"/>
    </row>
    <row r="29" spans="1:8" s="43" customFormat="1" ht="20.100000000000001" customHeight="1" x14ac:dyDescent="0.2">
      <c r="A29" s="44">
        <v>2003</v>
      </c>
      <c r="B29" s="1418">
        <v>4651.05</v>
      </c>
      <c r="C29" s="1418">
        <v>3902.64</v>
      </c>
      <c r="D29" s="1418">
        <v>748.404</v>
      </c>
      <c r="E29" s="2232">
        <f t="shared" si="0"/>
        <v>1.1917701863354038</v>
      </c>
      <c r="F29" s="2003">
        <v>0.05</v>
      </c>
      <c r="G29" s="1806"/>
    </row>
    <row r="30" spans="1:8" s="43" customFormat="1" ht="20.100000000000001" customHeight="1" x14ac:dyDescent="0.2">
      <c r="A30" s="44">
        <v>2004</v>
      </c>
      <c r="B30" s="1418">
        <v>4694.2</v>
      </c>
      <c r="C30" s="1418">
        <v>4059.97</v>
      </c>
      <c r="D30" s="1418">
        <v>634.22969999999998</v>
      </c>
      <c r="E30" s="2232">
        <f t="shared" si="0"/>
        <v>1.1562154400155666</v>
      </c>
      <c r="F30" s="2003">
        <v>0.04</v>
      </c>
      <c r="G30" s="1806"/>
    </row>
    <row r="31" spans="1:8" s="43" customFormat="1" ht="18.75" customHeight="1" x14ac:dyDescent="0.2">
      <c r="A31" s="44">
        <v>2005</v>
      </c>
      <c r="B31" s="1418">
        <v>4021.38</v>
      </c>
      <c r="C31" s="1418">
        <v>3452.09</v>
      </c>
      <c r="D31" s="1418">
        <v>569.07000000000005</v>
      </c>
      <c r="E31" s="2232">
        <f t="shared" si="0"/>
        <v>1.1649116911783877</v>
      </c>
      <c r="F31" s="2003">
        <v>3.9E-2</v>
      </c>
      <c r="G31" s="1806"/>
      <c r="H31" s="2012"/>
    </row>
    <row r="32" spans="1:8" ht="19.5" customHeight="1" x14ac:dyDescent="0.2">
      <c r="A32" s="44">
        <v>2006</v>
      </c>
      <c r="B32" s="1418">
        <v>7523.21</v>
      </c>
      <c r="C32" s="1418">
        <v>6489.31</v>
      </c>
      <c r="D32" s="1418">
        <v>1033.8900000000001</v>
      </c>
      <c r="E32" s="2232">
        <f t="shared" si="0"/>
        <v>1.1593235644467592</v>
      </c>
      <c r="F32" s="2003">
        <v>4.4999999999999998E-2</v>
      </c>
      <c r="H32" s="2009"/>
    </row>
    <row r="33" spans="1:245" ht="19.5" customHeight="1" x14ac:dyDescent="0.2">
      <c r="A33" s="44">
        <v>2007</v>
      </c>
      <c r="B33" s="1418">
        <v>13402.19</v>
      </c>
      <c r="C33" s="1418">
        <v>11751.52</v>
      </c>
      <c r="D33" s="1418">
        <v>1650.67</v>
      </c>
      <c r="E33" s="2232">
        <f t="shared" si="0"/>
        <v>1.1404643824798835</v>
      </c>
      <c r="F33" s="2003">
        <v>4.99E-2</v>
      </c>
      <c r="H33" s="2009"/>
    </row>
    <row r="34" spans="1:245" ht="19.5" customHeight="1" x14ac:dyDescent="0.2">
      <c r="A34" s="44">
        <v>2008</v>
      </c>
      <c r="B34" s="1418">
        <v>30022.36</v>
      </c>
      <c r="C34" s="1418">
        <v>27792.73</v>
      </c>
      <c r="D34" s="1418">
        <v>2229.63</v>
      </c>
      <c r="E34" s="2232">
        <f t="shared" si="0"/>
        <v>1.0802234972958755</v>
      </c>
      <c r="F34" s="2003">
        <v>5.3699999999999998E-2</v>
      </c>
      <c r="H34" s="2009"/>
    </row>
    <row r="35" spans="1:245" ht="19.5" customHeight="1" x14ac:dyDescent="0.2">
      <c r="A35" s="44">
        <v>2009</v>
      </c>
      <c r="B35" s="1418">
        <v>1003.54</v>
      </c>
      <c r="C35" s="1418">
        <v>788.62450000000001</v>
      </c>
      <c r="D35" s="1418">
        <v>214.92</v>
      </c>
      <c r="E35" s="2232">
        <f t="shared" ref="E35:E36" si="1">+(B35/C35)</f>
        <v>1.2725194309839474</v>
      </c>
      <c r="F35" s="2003">
        <v>5.3800000000000001E-2</v>
      </c>
      <c r="H35" s="2009"/>
    </row>
    <row r="36" spans="1:245" ht="19.5" customHeight="1" x14ac:dyDescent="0.2">
      <c r="A36" s="44">
        <v>2010</v>
      </c>
      <c r="B36" s="1418">
        <v>1658.76</v>
      </c>
      <c r="C36" s="1418">
        <v>1298.47</v>
      </c>
      <c r="D36" s="1418">
        <f>+B36-C36</f>
        <v>360.28999999999996</v>
      </c>
      <c r="E36" s="2232">
        <f t="shared" si="1"/>
        <v>1.2774727178910563</v>
      </c>
      <c r="F36" s="2003">
        <v>4.5199999999999997E-2</v>
      </c>
      <c r="H36" s="2009"/>
    </row>
    <row r="37" spans="1:245" ht="19.5" customHeight="1" thickBot="1" x14ac:dyDescent="0.25">
      <c r="A37" s="1421">
        <v>2011</v>
      </c>
      <c r="B37" s="1423">
        <v>3201.62</v>
      </c>
      <c r="C37" s="1423">
        <v>2821.26</v>
      </c>
      <c r="D37" s="1423">
        <f>+B37-C37</f>
        <v>380.35999999999967</v>
      </c>
      <c r="E37" s="2295">
        <f t="shared" si="0"/>
        <v>1.1348191942607202</v>
      </c>
      <c r="F37" s="2294">
        <v>4.2599999999999999E-2</v>
      </c>
      <c r="H37" s="2009"/>
    </row>
    <row r="38" spans="1:245" ht="9.9499999999999993" customHeight="1" x14ac:dyDescent="0.2">
      <c r="A38" s="157"/>
      <c r="B38" s="64"/>
      <c r="C38" s="64"/>
      <c r="D38" s="160"/>
      <c r="E38" s="64"/>
      <c r="F38" s="1936"/>
    </row>
    <row r="39" spans="1:245" ht="9.9499999999999993" customHeight="1" x14ac:dyDescent="0.2">
      <c r="A39" s="113" t="s">
        <v>842</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row>
    <row r="40" spans="1:245" s="2008" customFormat="1" ht="10.35" customHeight="1" x14ac:dyDescent="0.2">
      <c r="A40" s="1397" t="s">
        <v>958</v>
      </c>
      <c r="B40" s="1398"/>
      <c r="C40" s="1398"/>
      <c r="D40" s="1398"/>
      <c r="E40" s="1398"/>
      <c r="F40" s="1398"/>
    </row>
    <row r="41" spans="1:245" s="2008" customFormat="1" ht="10.35" customHeight="1" x14ac:dyDescent="0.2">
      <c r="A41" s="1397" t="s">
        <v>896</v>
      </c>
      <c r="B41" s="1398"/>
      <c r="C41" s="1398"/>
      <c r="D41" s="1398"/>
      <c r="E41" s="1398"/>
      <c r="F41" s="1398"/>
    </row>
    <row r="42" spans="1:245" ht="9.9499999999999993" customHeight="1" x14ac:dyDescent="0.2">
      <c r="A42" s="1397" t="s">
        <v>104</v>
      </c>
      <c r="B42" s="113"/>
      <c r="C42" s="113"/>
      <c r="D42" s="2007"/>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row>
    <row r="43" spans="1:245" s="2008" customFormat="1" ht="10.35" customHeight="1" x14ac:dyDescent="0.15">
      <c r="A43" s="1397" t="s">
        <v>839</v>
      </c>
      <c r="B43" s="1398"/>
      <c r="C43" s="1398"/>
      <c r="D43" s="1398"/>
      <c r="E43" s="1398"/>
      <c r="F43" s="2007"/>
      <c r="G43" s="1398"/>
    </row>
    <row r="44" spans="1:245" ht="9.9499999999999993" customHeight="1" x14ac:dyDescent="0.2">
      <c r="A44" s="1397" t="s">
        <v>841</v>
      </c>
      <c r="B44" s="1804"/>
      <c r="C44" s="1804"/>
      <c r="D44" s="1805"/>
      <c r="E44" s="1804"/>
      <c r="H44" s="1804"/>
      <c r="I44" s="1804"/>
      <c r="J44" s="1804"/>
      <c r="K44" s="1804"/>
      <c r="L44" s="1804"/>
      <c r="M44" s="1804"/>
      <c r="N44" s="1804"/>
      <c r="O44" s="1804"/>
      <c r="P44" s="1804"/>
      <c r="Q44" s="1804"/>
    </row>
    <row r="45" spans="1:245" ht="9.9499999999999993" customHeight="1" x14ac:dyDescent="0.2">
      <c r="A45" s="1397" t="s">
        <v>840</v>
      </c>
      <c r="B45" s="1804"/>
      <c r="C45" s="1804"/>
      <c r="D45" s="1805"/>
      <c r="E45" s="1804"/>
      <c r="H45" s="1804"/>
      <c r="I45" s="1804"/>
      <c r="J45" s="1804"/>
      <c r="K45" s="1804"/>
      <c r="L45" s="1804"/>
      <c r="M45" s="1804"/>
      <c r="N45" s="1804"/>
      <c r="O45" s="1804"/>
      <c r="P45" s="1804"/>
      <c r="Q45" s="1804"/>
    </row>
  </sheetData>
  <pageMargins left="0.7" right="0.7" top="0.75" bottom="0.75" header="0.3" footer="0.3"/>
  <pageSetup scale="71"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K48"/>
  <sheetViews>
    <sheetView zoomScaleNormal="100" workbookViewId="0"/>
  </sheetViews>
  <sheetFormatPr defaultRowHeight="12.75" x14ac:dyDescent="0.2"/>
  <cols>
    <col min="1" max="1" width="25.7109375" style="12" customWidth="1"/>
    <col min="2" max="2" width="18.7109375" style="12" customWidth="1"/>
    <col min="3" max="3" width="12.7109375" style="12" customWidth="1"/>
    <col min="4" max="4" width="15.7109375" style="12" customWidth="1"/>
    <col min="5" max="5" width="14.140625" style="12" customWidth="1"/>
    <col min="6" max="6" width="14" style="12" customWidth="1"/>
    <col min="7" max="7" width="12.5703125" style="12" bestFit="1" customWidth="1"/>
    <col min="8" max="8" width="15.7109375" style="12" customWidth="1"/>
    <col min="9" max="16384" width="9.140625" style="12"/>
  </cols>
  <sheetData>
    <row r="1" spans="1:8" ht="5.0999999999999996" customHeight="1" x14ac:dyDescent="0.2">
      <c r="A1" s="9"/>
      <c r="B1" s="10"/>
      <c r="C1" s="10"/>
      <c r="D1" s="10"/>
      <c r="E1" s="10"/>
      <c r="F1" s="10"/>
      <c r="G1" s="10"/>
      <c r="H1" s="11"/>
    </row>
    <row r="2" spans="1:8" s="16" customFormat="1" ht="18" customHeight="1" x14ac:dyDescent="0.3">
      <c r="A2" s="13" t="s">
        <v>750</v>
      </c>
      <c r="B2" s="727"/>
      <c r="C2" s="727"/>
      <c r="D2" s="727"/>
      <c r="E2" s="727"/>
      <c r="F2" s="727"/>
      <c r="G2" s="727"/>
      <c r="H2" s="545"/>
    </row>
    <row r="3" spans="1:8" ht="15.95" customHeight="1" x14ac:dyDescent="0.25">
      <c r="A3" s="1432" t="s">
        <v>1010</v>
      </c>
      <c r="B3" s="727"/>
      <c r="C3" s="727"/>
      <c r="D3" s="727"/>
      <c r="E3" s="727"/>
      <c r="F3" s="727"/>
      <c r="G3" s="727"/>
      <c r="H3" s="545"/>
    </row>
    <row r="4" spans="1:8" ht="15.95" customHeight="1" x14ac:dyDescent="0.25">
      <c r="A4" s="1432" t="s">
        <v>662</v>
      </c>
      <c r="B4" s="727"/>
      <c r="C4" s="727"/>
      <c r="D4" s="727"/>
      <c r="E4" s="727"/>
      <c r="F4" s="727"/>
      <c r="G4" s="727"/>
      <c r="H4" s="545"/>
    </row>
    <row r="5" spans="1:8" ht="11.1" customHeight="1" x14ac:dyDescent="0.2">
      <c r="A5" s="171"/>
      <c r="B5" s="173"/>
      <c r="C5" s="173"/>
      <c r="D5" s="173"/>
      <c r="E5" s="173"/>
      <c r="F5" s="173"/>
      <c r="G5" s="173"/>
      <c r="H5" s="174"/>
    </row>
    <row r="6" spans="1:8" s="43" customFormat="1" ht="8.1" customHeight="1" x14ac:dyDescent="0.2">
      <c r="A6" s="1984"/>
      <c r="B6" s="2013"/>
      <c r="C6" s="1597"/>
      <c r="D6" s="2014"/>
      <c r="E6" s="2015"/>
      <c r="F6" s="2016"/>
      <c r="G6" s="2015"/>
      <c r="H6" s="2017"/>
    </row>
    <row r="7" spans="1:8" s="43" customFormat="1" ht="12" customHeight="1" x14ac:dyDescent="0.2">
      <c r="A7" s="1623" t="s">
        <v>382</v>
      </c>
      <c r="B7" s="2018" t="s">
        <v>89</v>
      </c>
      <c r="C7" s="1619" t="s">
        <v>751</v>
      </c>
      <c r="D7" s="1559"/>
      <c r="E7" s="1619" t="s">
        <v>517</v>
      </c>
      <c r="F7" s="1559"/>
      <c r="G7" s="1619" t="s">
        <v>518</v>
      </c>
      <c r="H7" s="2019"/>
    </row>
    <row r="8" spans="1:8" s="43" customFormat="1" ht="12" customHeight="1" x14ac:dyDescent="0.2">
      <c r="A8" s="1623" t="s">
        <v>384</v>
      </c>
      <c r="B8" s="2018" t="s">
        <v>505</v>
      </c>
      <c r="C8" s="1619" t="s">
        <v>505</v>
      </c>
      <c r="D8" s="1559"/>
      <c r="E8" s="1619" t="s">
        <v>505</v>
      </c>
      <c r="F8" s="1559"/>
      <c r="G8" s="1619" t="s">
        <v>505</v>
      </c>
      <c r="H8" s="2019"/>
    </row>
    <row r="9" spans="1:8" s="88" customFormat="1" ht="9.9499999999999993" customHeight="1" x14ac:dyDescent="0.2">
      <c r="A9" s="2020"/>
      <c r="B9" s="2021" t="s">
        <v>102</v>
      </c>
      <c r="C9" s="2022" t="s">
        <v>102</v>
      </c>
      <c r="D9" s="2023"/>
      <c r="E9" s="2022" t="s">
        <v>102</v>
      </c>
      <c r="F9" s="2023"/>
      <c r="G9" s="2022" t="s">
        <v>102</v>
      </c>
      <c r="H9" s="2024"/>
    </row>
    <row r="10" spans="1:8" s="38" customFormat="1" ht="8.1" customHeight="1" x14ac:dyDescent="0.2">
      <c r="A10" s="1999"/>
      <c r="B10" s="2025"/>
      <c r="C10" s="1385"/>
      <c r="D10" s="1950"/>
      <c r="E10" s="1385"/>
      <c r="F10" s="1564"/>
      <c r="G10" s="1564"/>
      <c r="H10" s="2026"/>
    </row>
    <row r="11" spans="1:8" ht="8.1" customHeight="1" x14ac:dyDescent="0.2">
      <c r="A11" s="1329"/>
      <c r="B11" s="202"/>
      <c r="C11" s="135"/>
      <c r="D11" s="135"/>
      <c r="E11" s="205"/>
      <c r="F11" s="205"/>
      <c r="G11" s="205"/>
      <c r="H11" s="206"/>
    </row>
    <row r="12" spans="1:8" s="43" customFormat="1" ht="21.95" customHeight="1" x14ac:dyDescent="0.2">
      <c r="A12" s="1332">
        <v>1990</v>
      </c>
      <c r="B12" s="642">
        <v>11573.93</v>
      </c>
      <c r="C12" s="1438">
        <v>6759.93</v>
      </c>
      <c r="D12" s="1335">
        <v>0.58406522244388903</v>
      </c>
      <c r="E12" s="1438">
        <v>2791</v>
      </c>
      <c r="F12" s="1333">
        <v>0.24114540177796132</v>
      </c>
      <c r="G12" s="1438">
        <v>2023</v>
      </c>
      <c r="H12" s="1439">
        <v>0.17478937577814968</v>
      </c>
    </row>
    <row r="13" spans="1:8" s="43" customFormat="1" ht="21.95" customHeight="1" x14ac:dyDescent="0.2">
      <c r="A13" s="1332">
        <v>1991</v>
      </c>
      <c r="B13" s="643">
        <v>13067.89</v>
      </c>
      <c r="C13" s="1440">
        <v>7906.47</v>
      </c>
      <c r="D13" s="1335">
        <f>+(C13/B13)</f>
        <v>0.6050303453732776</v>
      </c>
      <c r="E13" s="1440">
        <v>3123.34</v>
      </c>
      <c r="F13" s="1333">
        <f>+(E13/$B13)</f>
        <v>0.2390087458648642</v>
      </c>
      <c r="G13" s="1440">
        <v>2038.08</v>
      </c>
      <c r="H13" s="1439">
        <f>+(G13/$B13)</f>
        <v>0.15596090876185825</v>
      </c>
    </row>
    <row r="14" spans="1:8" s="43" customFormat="1" ht="21.95" customHeight="1" x14ac:dyDescent="0.2">
      <c r="A14" s="1332">
        <v>1992</v>
      </c>
      <c r="B14" s="643">
        <v>17834.509999999998</v>
      </c>
      <c r="C14" s="1440">
        <v>9500.15</v>
      </c>
      <c r="D14" s="1335">
        <f t="shared" ref="D14:D33" si="0">+(C14/B14)</f>
        <v>0.5326835444315543</v>
      </c>
      <c r="E14" s="1440">
        <v>4411.1000000000004</v>
      </c>
      <c r="F14" s="1333">
        <f t="shared" ref="F14:F33" si="1">+(E14/$B14)</f>
        <v>0.24733508237680771</v>
      </c>
      <c r="G14" s="1440">
        <v>3923.26</v>
      </c>
      <c r="H14" s="1439">
        <f t="shared" ref="H14:H33" si="2">+(G14/$B14)</f>
        <v>0.21998137319163805</v>
      </c>
    </row>
    <row r="15" spans="1:8" s="43" customFormat="1" ht="21.95" customHeight="1" x14ac:dyDescent="0.2">
      <c r="A15" s="1332">
        <v>1993</v>
      </c>
      <c r="B15" s="643">
        <v>19864.150000000001</v>
      </c>
      <c r="C15" s="1440">
        <v>10347.969999999999</v>
      </c>
      <c r="D15" s="1335">
        <f t="shared" si="0"/>
        <v>0.52093696433021286</v>
      </c>
      <c r="E15" s="1440">
        <v>4926.6499999999996</v>
      </c>
      <c r="F15" s="1333">
        <f t="shared" si="1"/>
        <v>0.24801715653576917</v>
      </c>
      <c r="G15" s="1440">
        <v>4589.53</v>
      </c>
      <c r="H15" s="1439">
        <f t="shared" si="2"/>
        <v>0.23104587913401778</v>
      </c>
    </row>
    <row r="16" spans="1:8" s="43" customFormat="1" ht="21.95" customHeight="1" x14ac:dyDescent="0.2">
      <c r="A16" s="1332">
        <v>1994</v>
      </c>
      <c r="B16" s="643">
        <v>29193.09</v>
      </c>
      <c r="C16" s="1440">
        <v>13574.88</v>
      </c>
      <c r="D16" s="1335">
        <f t="shared" si="0"/>
        <v>0.46500319082358182</v>
      </c>
      <c r="E16" s="1440">
        <v>7012.44</v>
      </c>
      <c r="F16" s="1333">
        <f t="shared" si="1"/>
        <v>0.24020889874966986</v>
      </c>
      <c r="G16" s="1440">
        <v>8605.77</v>
      </c>
      <c r="H16" s="1439">
        <f t="shared" si="2"/>
        <v>0.29478791042674823</v>
      </c>
    </row>
    <row r="17" spans="1:11" s="43" customFormat="1" ht="21.95" customHeight="1" x14ac:dyDescent="0.2">
      <c r="A17" s="1332">
        <v>1995</v>
      </c>
      <c r="B17" s="643">
        <v>22726.48</v>
      </c>
      <c r="C17" s="1440">
        <v>11340</v>
      </c>
      <c r="D17" s="1335">
        <f t="shared" si="0"/>
        <v>0.49897740433186311</v>
      </c>
      <c r="E17" s="1440">
        <v>6236.02</v>
      </c>
      <c r="F17" s="1333">
        <f t="shared" si="1"/>
        <v>0.27439445087844666</v>
      </c>
      <c r="G17" s="1440">
        <v>5150.46</v>
      </c>
      <c r="H17" s="1439">
        <f t="shared" si="2"/>
        <v>0.22662814478969026</v>
      </c>
    </row>
    <row r="18" spans="1:11" s="43" customFormat="1" ht="21.95" customHeight="1" x14ac:dyDescent="0.2">
      <c r="A18" s="1332">
        <v>1996</v>
      </c>
      <c r="B18" s="643">
        <v>40018.81</v>
      </c>
      <c r="C18" s="1440">
        <v>16156.5</v>
      </c>
      <c r="D18" s="1335">
        <f t="shared" si="0"/>
        <v>0.40372264942410835</v>
      </c>
      <c r="E18" s="1440">
        <v>10900.19</v>
      </c>
      <c r="F18" s="1333">
        <f t="shared" si="1"/>
        <v>0.27237666487334333</v>
      </c>
      <c r="G18" s="1440">
        <v>12962.12</v>
      </c>
      <c r="H18" s="1439">
        <f t="shared" si="2"/>
        <v>0.32390068570254843</v>
      </c>
    </row>
    <row r="19" spans="1:11" s="43" customFormat="1" ht="21.95" customHeight="1" x14ac:dyDescent="0.2">
      <c r="A19" s="1332">
        <v>1997</v>
      </c>
      <c r="B19" s="643">
        <v>32549</v>
      </c>
      <c r="C19" s="1440">
        <v>14666</v>
      </c>
      <c r="D19" s="1335">
        <f t="shared" si="0"/>
        <v>0.45058219914590308</v>
      </c>
      <c r="E19" s="1440">
        <v>8166</v>
      </c>
      <c r="F19" s="1333">
        <f t="shared" si="1"/>
        <v>0.2508832836646287</v>
      </c>
      <c r="G19" s="1440">
        <v>9717</v>
      </c>
      <c r="H19" s="1439">
        <f t="shared" si="2"/>
        <v>0.29853451718946816</v>
      </c>
    </row>
    <row r="20" spans="1:11" s="43" customFormat="1" ht="21.95" customHeight="1" x14ac:dyDescent="0.2">
      <c r="A20" s="1332">
        <v>1998</v>
      </c>
      <c r="B20" s="643">
        <v>39497</v>
      </c>
      <c r="C20" s="1440">
        <v>17532</v>
      </c>
      <c r="D20" s="1335">
        <f t="shared" si="0"/>
        <v>0.44388181380864372</v>
      </c>
      <c r="E20" s="1440">
        <v>9375</v>
      </c>
      <c r="F20" s="1333">
        <f t="shared" si="1"/>
        <v>0.23735979947844141</v>
      </c>
      <c r="G20" s="1440">
        <v>12590</v>
      </c>
      <c r="H20" s="1439">
        <f t="shared" si="2"/>
        <v>0.3187583867129149</v>
      </c>
    </row>
    <row r="21" spans="1:11" s="43" customFormat="1" ht="21.95" customHeight="1" x14ac:dyDescent="0.2">
      <c r="A21" s="1332">
        <v>1999</v>
      </c>
      <c r="B21" s="643">
        <v>44378.9</v>
      </c>
      <c r="C21" s="1440">
        <v>19244.189999999999</v>
      </c>
      <c r="D21" s="1335">
        <f t="shared" si="0"/>
        <v>0.43363377641176321</v>
      </c>
      <c r="E21" s="1440">
        <f>-C21+29919.64</f>
        <v>10675.45</v>
      </c>
      <c r="F21" s="1333">
        <f t="shared" si="1"/>
        <v>0.24055237962184733</v>
      </c>
      <c r="G21" s="1440">
        <f>+B21-E21-C21</f>
        <v>14459.259999999998</v>
      </c>
      <c r="H21" s="1439">
        <f t="shared" si="2"/>
        <v>0.3258138439663894</v>
      </c>
    </row>
    <row r="22" spans="1:11" s="43" customFormat="1" ht="21.95" customHeight="1" x14ac:dyDescent="0.2">
      <c r="A22" s="1332">
        <v>2000</v>
      </c>
      <c r="B22" s="643">
        <v>21135.279999999999</v>
      </c>
      <c r="C22" s="1440">
        <v>11493.4</v>
      </c>
      <c r="D22" s="1335">
        <f t="shared" si="0"/>
        <v>0.5438016435079166</v>
      </c>
      <c r="E22" s="1440">
        <f>16748.44-C22</f>
        <v>5255.0399999999991</v>
      </c>
      <c r="F22" s="1333">
        <f t="shared" si="1"/>
        <v>0.24863829577843299</v>
      </c>
      <c r="G22" s="1440">
        <f>+B22-E22-C22</f>
        <v>4386.84</v>
      </c>
      <c r="H22" s="1439">
        <f t="shared" si="2"/>
        <v>0.20756006071365038</v>
      </c>
    </row>
    <row r="23" spans="1:11" s="43" customFormat="1" ht="21.95" customHeight="1" x14ac:dyDescent="0.2">
      <c r="A23" s="1332">
        <v>2001</v>
      </c>
      <c r="B23" s="643">
        <v>48411.96</v>
      </c>
      <c r="C23" s="1440">
        <v>20032.46</v>
      </c>
      <c r="D23" s="1335">
        <f t="shared" si="0"/>
        <v>0.41379155068293039</v>
      </c>
      <c r="E23" s="1440">
        <v>11192.94</v>
      </c>
      <c r="F23" s="1333">
        <f t="shared" si="1"/>
        <v>0.23120195918529224</v>
      </c>
      <c r="G23" s="1440">
        <f>+B23-E23-C23</f>
        <v>17186.559999999998</v>
      </c>
      <c r="H23" s="1439">
        <f t="shared" si="2"/>
        <v>0.35500649013177732</v>
      </c>
    </row>
    <row r="24" spans="1:11" s="43" customFormat="1" ht="21.95" customHeight="1" x14ac:dyDescent="0.2">
      <c r="A24" s="1332">
        <v>2002</v>
      </c>
      <c r="B24" s="643">
        <v>102469.44</v>
      </c>
      <c r="C24" s="1440">
        <v>34276.44</v>
      </c>
      <c r="D24" s="1335">
        <f t="shared" si="0"/>
        <v>0.3345040238338377</v>
      </c>
      <c r="E24" s="1440">
        <v>24640.93</v>
      </c>
      <c r="F24" s="1333">
        <f t="shared" si="1"/>
        <v>0.24047101262581311</v>
      </c>
      <c r="G24" s="1440">
        <v>43552.07</v>
      </c>
      <c r="H24" s="1439">
        <f t="shared" si="2"/>
        <v>0.42502496354034919</v>
      </c>
    </row>
    <row r="25" spans="1:11" s="43" customFormat="1" ht="21.95" customHeight="1" x14ac:dyDescent="0.2">
      <c r="A25" s="1332">
        <v>2003</v>
      </c>
      <c r="B25" s="643">
        <v>178914.92</v>
      </c>
      <c r="C25" s="1440">
        <v>57901.77</v>
      </c>
      <c r="D25" s="1335">
        <f t="shared" si="0"/>
        <v>0.3236273978715693</v>
      </c>
      <c r="E25" s="1440">
        <v>40599.910000000003</v>
      </c>
      <c r="F25" s="1333">
        <f t="shared" si="1"/>
        <v>0.22692299781370945</v>
      </c>
      <c r="G25" s="1440">
        <v>80413.240000000005</v>
      </c>
      <c r="H25" s="1439">
        <f t="shared" si="2"/>
        <v>0.4494496043147212</v>
      </c>
    </row>
    <row r="26" spans="1:11" s="88" customFormat="1" ht="21.95" customHeight="1" x14ac:dyDescent="0.2">
      <c r="A26" s="1332">
        <v>2004</v>
      </c>
      <c r="B26" s="643">
        <v>209181</v>
      </c>
      <c r="C26" s="1440">
        <v>63736</v>
      </c>
      <c r="D26" s="1335">
        <f t="shared" si="0"/>
        <v>0.30469306485770697</v>
      </c>
      <c r="E26" s="1440">
        <v>48901.06</v>
      </c>
      <c r="F26" s="1333">
        <f t="shared" si="1"/>
        <v>0.23377390872019924</v>
      </c>
      <c r="G26" s="1440">
        <v>96544</v>
      </c>
      <c r="H26" s="1439">
        <f t="shared" si="2"/>
        <v>0.46153331325502794</v>
      </c>
    </row>
    <row r="27" spans="1:11" ht="21.95" customHeight="1" x14ac:dyDescent="0.2">
      <c r="A27" s="2027">
        <v>2005</v>
      </c>
      <c r="B27" s="1443">
        <f>C27+E27+G27</f>
        <v>226717.01</v>
      </c>
      <c r="C27" s="1440">
        <v>68829.009999999995</v>
      </c>
      <c r="D27" s="1335">
        <f t="shared" si="0"/>
        <v>0.30358996883383382</v>
      </c>
      <c r="E27" s="1440">
        <v>52710</v>
      </c>
      <c r="F27" s="1333">
        <f t="shared" si="1"/>
        <v>0.23249248038336426</v>
      </c>
      <c r="G27" s="1440">
        <v>105178</v>
      </c>
      <c r="H27" s="1439">
        <f t="shared" si="2"/>
        <v>0.46391755078280184</v>
      </c>
      <c r="J27" s="812"/>
    </row>
    <row r="28" spans="1:11" ht="22.5" customHeight="1" x14ac:dyDescent="0.2">
      <c r="A28" s="2027">
        <v>2006</v>
      </c>
      <c r="B28" s="1443">
        <f>C28+E28+G28</f>
        <v>200700.84</v>
      </c>
      <c r="C28" s="1440">
        <v>62460.93</v>
      </c>
      <c r="D28" s="1335">
        <f t="shared" si="0"/>
        <v>0.31121409357330043</v>
      </c>
      <c r="E28" s="1440">
        <v>47821.760000000002</v>
      </c>
      <c r="F28" s="1333">
        <f t="shared" si="1"/>
        <v>0.23827384080704397</v>
      </c>
      <c r="G28" s="1440">
        <v>90418.15</v>
      </c>
      <c r="H28" s="1439">
        <f t="shared" si="2"/>
        <v>0.45051206561965557</v>
      </c>
      <c r="J28" s="812"/>
    </row>
    <row r="29" spans="1:11" ht="22.5" customHeight="1" x14ac:dyDescent="0.2">
      <c r="A29" s="637">
        <v>2007</v>
      </c>
      <c r="B29" s="1443">
        <f>+C29+E29+G29</f>
        <v>192848.62</v>
      </c>
      <c r="C29" s="1440">
        <v>59583.38</v>
      </c>
      <c r="D29" s="1335">
        <f t="shared" si="0"/>
        <v>0.30896451320211676</v>
      </c>
      <c r="E29" s="1440">
        <v>47345.22</v>
      </c>
      <c r="F29" s="1333">
        <f t="shared" si="1"/>
        <v>0.24550458281734142</v>
      </c>
      <c r="G29" s="1440">
        <v>85920.02</v>
      </c>
      <c r="H29" s="1439">
        <f t="shared" si="2"/>
        <v>0.44553090398054185</v>
      </c>
      <c r="J29" s="812"/>
      <c r="K29" s="812"/>
    </row>
    <row r="30" spans="1:11" ht="22.5" customHeight="1" x14ac:dyDescent="0.2">
      <c r="A30" s="637">
        <v>2008</v>
      </c>
      <c r="B30" s="1443">
        <f>+C30+E30+G30</f>
        <v>210166.68</v>
      </c>
      <c r="C30" s="1440">
        <v>58099.98</v>
      </c>
      <c r="D30" s="1335">
        <f t="shared" si="0"/>
        <v>0.27644715137527986</v>
      </c>
      <c r="E30" s="1440">
        <v>55648.17</v>
      </c>
      <c r="F30" s="1333">
        <f t="shared" si="1"/>
        <v>0.26478112515266455</v>
      </c>
      <c r="G30" s="1440">
        <v>96418.53</v>
      </c>
      <c r="H30" s="1439">
        <f t="shared" si="2"/>
        <v>0.45877172347205564</v>
      </c>
      <c r="J30" s="812"/>
      <c r="K30" s="812"/>
    </row>
    <row r="31" spans="1:11" ht="22.5" customHeight="1" x14ac:dyDescent="0.2">
      <c r="A31" s="637">
        <v>2009</v>
      </c>
      <c r="B31" s="1443">
        <f>+C31+E31+G31</f>
        <v>345788.41000000003</v>
      </c>
      <c r="C31" s="1440">
        <v>94545.49</v>
      </c>
      <c r="D31" s="1335">
        <f t="shared" ref="D31:D32" si="3">+(C31/B31)</f>
        <v>0.27342006633478549</v>
      </c>
      <c r="E31" s="1440">
        <v>90896.23</v>
      </c>
      <c r="F31" s="1333">
        <f t="shared" ref="F31:F32" si="4">+(E31/$B31)</f>
        <v>0.26286661834617298</v>
      </c>
      <c r="G31" s="1440">
        <v>160346.69</v>
      </c>
      <c r="H31" s="1439">
        <f t="shared" ref="H31:H32" si="5">+(G31/$B31)</f>
        <v>0.46371331531904147</v>
      </c>
      <c r="J31" s="812"/>
      <c r="K31" s="812"/>
    </row>
    <row r="32" spans="1:11" ht="22.5" customHeight="1" x14ac:dyDescent="0.2">
      <c r="A32" s="637">
        <v>2010</v>
      </c>
      <c r="B32" s="1443">
        <f>+C32+E32+G32</f>
        <v>391026.87</v>
      </c>
      <c r="C32" s="1440">
        <v>106143.45</v>
      </c>
      <c r="D32" s="1335">
        <f t="shared" si="3"/>
        <v>0.27144796980320046</v>
      </c>
      <c r="E32" s="1440">
        <v>102595.18</v>
      </c>
      <c r="F32" s="1333">
        <f t="shared" si="4"/>
        <v>0.26237373406078207</v>
      </c>
      <c r="G32" s="1440">
        <v>182288.24</v>
      </c>
      <c r="H32" s="1439">
        <f t="shared" si="5"/>
        <v>0.46617829613601741</v>
      </c>
      <c r="J32" s="812"/>
      <c r="K32" s="812"/>
    </row>
    <row r="33" spans="1:245" ht="22.5" customHeight="1" thickBot="1" x14ac:dyDescent="0.25">
      <c r="A33" s="653">
        <v>2011</v>
      </c>
      <c r="B33" s="1447">
        <f>+C33+E33+G33</f>
        <v>401080.07</v>
      </c>
      <c r="C33" s="1450">
        <v>108540.55</v>
      </c>
      <c r="D33" s="2288">
        <f t="shared" si="0"/>
        <v>0.27062065188130641</v>
      </c>
      <c r="E33" s="1450">
        <v>108402.38</v>
      </c>
      <c r="F33" s="2278">
        <f t="shared" si="1"/>
        <v>0.27027615707756308</v>
      </c>
      <c r="G33" s="1450">
        <v>184137.14</v>
      </c>
      <c r="H33" s="2289">
        <f t="shared" si="2"/>
        <v>0.45910319104113056</v>
      </c>
      <c r="J33" s="812"/>
      <c r="K33" s="812"/>
    </row>
    <row r="34" spans="1:245" ht="20.25" customHeight="1" x14ac:dyDescent="0.2">
      <c r="A34" s="2028"/>
      <c r="B34" s="2029"/>
      <c r="C34" s="2030"/>
      <c r="D34" s="2031"/>
      <c r="E34" s="2030"/>
      <c r="F34" s="2031"/>
      <c r="G34" s="2030"/>
      <c r="H34" s="2031"/>
      <c r="J34" s="812"/>
    </row>
    <row r="35" spans="1:245" ht="9.9499999999999993" customHeight="1" x14ac:dyDescent="0.2">
      <c r="A35" s="113" t="s">
        <v>842</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row>
    <row r="36" spans="1:245" s="2008" customFormat="1" ht="10.35" customHeight="1" x14ac:dyDescent="0.2">
      <c r="A36" s="1397" t="s">
        <v>1016</v>
      </c>
      <c r="B36" s="1398"/>
      <c r="C36" s="1398"/>
      <c r="D36" s="1398"/>
      <c r="E36" s="1398"/>
      <c r="F36" s="1398"/>
    </row>
    <row r="37" spans="1:245" ht="9.9499999999999993" customHeight="1" x14ac:dyDescent="0.2">
      <c r="A37" s="1397" t="s">
        <v>104</v>
      </c>
      <c r="B37" s="113"/>
      <c r="C37" s="113"/>
      <c r="D37" s="2007"/>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row>
    <row r="38" spans="1:245" s="2008" customFormat="1" ht="10.35" customHeight="1" x14ac:dyDescent="0.15">
      <c r="A38" s="1397" t="s">
        <v>839</v>
      </c>
      <c r="B38" s="1398"/>
      <c r="C38" s="1398"/>
      <c r="D38" s="1398"/>
      <c r="E38" s="1398"/>
      <c r="F38" s="2007"/>
      <c r="G38" s="1398"/>
    </row>
    <row r="39" spans="1:245" ht="9.9499999999999993" customHeight="1" x14ac:dyDescent="0.2">
      <c r="A39" s="1397" t="s">
        <v>841</v>
      </c>
      <c r="B39" s="1804"/>
      <c r="C39" s="1804"/>
      <c r="D39" s="1805"/>
      <c r="E39" s="1804"/>
      <c r="F39" s="1804"/>
      <c r="G39" s="1804"/>
      <c r="H39" s="1804"/>
      <c r="I39" s="1804"/>
      <c r="J39" s="1804"/>
      <c r="K39" s="1804"/>
      <c r="L39" s="1804"/>
      <c r="M39" s="1804"/>
      <c r="N39" s="1804"/>
      <c r="O39" s="1804"/>
      <c r="P39" s="1804"/>
      <c r="Q39" s="1804"/>
    </row>
    <row r="40" spans="1:245" ht="9.9499999999999993" customHeight="1" x14ac:dyDescent="0.2">
      <c r="A40" s="1397" t="s">
        <v>840</v>
      </c>
      <c r="B40" s="1804"/>
      <c r="C40" s="1804"/>
      <c r="D40" s="1805"/>
      <c r="E40" s="1804"/>
      <c r="F40" s="1804"/>
      <c r="G40" s="1804"/>
      <c r="H40" s="1804"/>
      <c r="I40" s="1804"/>
      <c r="J40" s="1804"/>
      <c r="K40" s="1804"/>
      <c r="L40" s="1804"/>
      <c r="M40" s="1804"/>
      <c r="N40" s="1804"/>
      <c r="O40" s="1804"/>
      <c r="P40" s="1804"/>
      <c r="Q40" s="1804"/>
    </row>
    <row r="41" spans="1:245" customFormat="1" x14ac:dyDescent="0.2">
      <c r="A41" s="2032"/>
    </row>
    <row r="42" spans="1:245" x14ac:dyDescent="0.2">
      <c r="B42"/>
      <c r="C42"/>
    </row>
    <row r="43" spans="1:245" x14ac:dyDescent="0.2">
      <c r="A43" s="899" t="s">
        <v>86</v>
      </c>
      <c r="B43" s="589"/>
      <c r="C43" s="589"/>
      <c r="D43" s="589"/>
      <c r="E43" s="589"/>
      <c r="F43" s="589"/>
      <c r="G43" s="589"/>
      <c r="H43" s="589"/>
    </row>
    <row r="44" spans="1:245" x14ac:dyDescent="0.2">
      <c r="F44" s="160"/>
      <c r="G44" s="160"/>
      <c r="H44" s="160"/>
    </row>
    <row r="46" spans="1:245" x14ac:dyDescent="0.2">
      <c r="B46"/>
      <c r="C46"/>
      <c r="D46"/>
    </row>
    <row r="47" spans="1:245" x14ac:dyDescent="0.2">
      <c r="B47"/>
      <c r="C47"/>
      <c r="D47"/>
    </row>
    <row r="48" spans="1:245" x14ac:dyDescent="0.2">
      <c r="B48"/>
      <c r="C48"/>
      <c r="D48"/>
    </row>
  </sheetData>
  <pageMargins left="0.7" right="0.7" top="0.75" bottom="0.75" header="0.3" footer="0.3"/>
  <pageSetup scale="75" orientation="landscape" r:id="rId1"/>
  <ignoredErrors>
    <ignoredError sqref="G21:G23" formula="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9"/>
  <sheetViews>
    <sheetView zoomScaleNormal="100" zoomScaleSheetLayoutView="100" workbookViewId="0"/>
  </sheetViews>
  <sheetFormatPr defaultRowHeight="12.75" x14ac:dyDescent="0.2"/>
  <cols>
    <col min="1" max="1" width="1.85546875" style="12" customWidth="1"/>
    <col min="2" max="2" width="18.140625" style="12" customWidth="1"/>
    <col min="3" max="3" width="14.7109375" style="12" customWidth="1"/>
    <col min="4" max="4" width="14.85546875" style="12" customWidth="1"/>
    <col min="5" max="5" width="15.140625" style="12" customWidth="1"/>
    <col min="6" max="6" width="15.7109375" style="12" customWidth="1"/>
    <col min="7" max="7" width="13" style="12" customWidth="1"/>
    <col min="8" max="8" width="9" style="12" customWidth="1"/>
    <col min="9" max="9" width="13.7109375" style="12" customWidth="1"/>
    <col min="10" max="10" width="11.7109375" style="12" customWidth="1"/>
    <col min="11" max="11" width="14.85546875" style="12" customWidth="1"/>
    <col min="12" max="12" width="13.85546875" style="12" customWidth="1"/>
    <col min="13" max="13" width="14.5703125" style="16" customWidth="1"/>
    <col min="14" max="16384" width="9.140625" style="12"/>
  </cols>
  <sheetData>
    <row r="1" spans="1:14" ht="5.0999999999999996" customHeight="1" x14ac:dyDescent="0.2">
      <c r="A1" s="665"/>
      <c r="B1" s="666"/>
      <c r="C1" s="666"/>
      <c r="D1" s="666"/>
      <c r="E1" s="666"/>
      <c r="F1" s="666"/>
      <c r="G1" s="666"/>
      <c r="H1" s="666"/>
      <c r="I1" s="666"/>
      <c r="J1" s="666"/>
      <c r="K1" s="666"/>
      <c r="L1" s="666"/>
      <c r="M1" s="776"/>
    </row>
    <row r="2" spans="1:14" s="16" customFormat="1" ht="23.25" x14ac:dyDescent="0.35">
      <c r="A2" s="1129" t="s">
        <v>752</v>
      </c>
      <c r="B2" s="2033"/>
      <c r="C2" s="2033"/>
      <c r="D2" s="2033"/>
      <c r="E2" s="2033"/>
      <c r="F2" s="2033"/>
      <c r="G2" s="2033"/>
      <c r="H2" s="2033"/>
      <c r="I2" s="2033"/>
      <c r="J2" s="2033"/>
      <c r="K2" s="727"/>
      <c r="L2" s="727"/>
      <c r="M2" s="834"/>
    </row>
    <row r="3" spans="1:14" ht="20.25" x14ac:dyDescent="0.3">
      <c r="A3" s="1681" t="s">
        <v>1012</v>
      </c>
      <c r="B3" s="2033"/>
      <c r="C3" s="2033"/>
      <c r="D3" s="2033"/>
      <c r="E3" s="2033"/>
      <c r="F3" s="2033"/>
      <c r="G3" s="2033"/>
      <c r="H3" s="2033"/>
      <c r="I3" s="2033"/>
      <c r="J3" s="2033"/>
      <c r="K3" s="727"/>
      <c r="L3" s="727"/>
      <c r="M3" s="834"/>
    </row>
    <row r="4" spans="1:14" ht="20.25" x14ac:dyDescent="0.3">
      <c r="A4" s="1681" t="s">
        <v>662</v>
      </c>
      <c r="B4" s="2033"/>
      <c r="C4" s="2033"/>
      <c r="D4" s="2033"/>
      <c r="E4" s="2033"/>
      <c r="F4" s="2033"/>
      <c r="G4" s="2033"/>
      <c r="H4" s="2033"/>
      <c r="I4" s="2033"/>
      <c r="J4" s="2033"/>
      <c r="K4" s="727"/>
      <c r="L4" s="727"/>
      <c r="M4" s="834"/>
    </row>
    <row r="5" spans="1:14" ht="15" customHeight="1" x14ac:dyDescent="0.2">
      <c r="A5" s="2034"/>
      <c r="B5" s="172"/>
      <c r="C5" s="172"/>
      <c r="D5" s="172"/>
      <c r="E5" s="172"/>
      <c r="F5" s="172"/>
      <c r="G5" s="173"/>
      <c r="H5" s="173"/>
      <c r="I5" s="173"/>
      <c r="J5" s="173"/>
      <c r="K5" s="173"/>
      <c r="L5" s="173"/>
      <c r="M5" s="2035"/>
    </row>
    <row r="6" spans="1:14" s="43" customFormat="1" ht="9.9499999999999993" customHeight="1" x14ac:dyDescent="0.2">
      <c r="A6" s="177"/>
      <c r="B6" s="2036"/>
      <c r="C6" s="2037"/>
      <c r="D6" s="2036"/>
      <c r="E6" s="2038"/>
      <c r="F6" s="2036"/>
      <c r="G6" s="2038"/>
      <c r="H6" s="2015"/>
      <c r="I6" s="2039"/>
      <c r="J6" s="2015"/>
      <c r="K6" s="2015"/>
      <c r="L6" s="2038"/>
      <c r="M6" s="2040"/>
    </row>
    <row r="7" spans="1:14" s="88" customFormat="1" x14ac:dyDescent="0.2">
      <c r="A7" s="2041" t="s">
        <v>86</v>
      </c>
      <c r="B7" s="2042" t="s">
        <v>520</v>
      </c>
      <c r="C7" s="2983" t="s">
        <v>145</v>
      </c>
      <c r="D7" s="2984"/>
      <c r="E7" s="2043" t="s">
        <v>221</v>
      </c>
      <c r="F7" s="2044"/>
      <c r="G7" s="2043" t="s">
        <v>521</v>
      </c>
      <c r="H7" s="2044"/>
      <c r="I7" s="2045"/>
      <c r="J7" s="2044" t="s">
        <v>505</v>
      </c>
      <c r="K7" s="2044"/>
      <c r="L7" s="2046" t="s">
        <v>506</v>
      </c>
      <c r="M7" s="2047"/>
    </row>
    <row r="8" spans="1:14" s="88" customFormat="1" ht="12.75" customHeight="1" x14ac:dyDescent="0.2">
      <c r="A8" s="2041" t="s">
        <v>86</v>
      </c>
      <c r="B8" s="2042"/>
      <c r="C8" s="2048"/>
      <c r="D8" s="2049"/>
      <c r="E8" s="2050" t="s">
        <v>273</v>
      </c>
      <c r="F8" s="2051"/>
      <c r="G8" s="2050" t="s">
        <v>102</v>
      </c>
      <c r="H8" s="2051"/>
      <c r="I8" s="2052"/>
      <c r="J8" s="2053" t="s">
        <v>102</v>
      </c>
      <c r="K8" s="2051"/>
      <c r="L8" s="2054" t="s">
        <v>102</v>
      </c>
      <c r="M8" s="2055"/>
    </row>
    <row r="9" spans="1:14" s="38" customFormat="1" ht="9.9499999999999993" customHeight="1" x14ac:dyDescent="0.2">
      <c r="A9" s="1563"/>
      <c r="B9" s="2056"/>
      <c r="C9" s="2057"/>
      <c r="D9" s="2056"/>
      <c r="E9" s="2058"/>
      <c r="F9" s="2056"/>
      <c r="G9" s="2058"/>
      <c r="H9" s="2059"/>
      <c r="I9" s="2060"/>
      <c r="J9" s="2059"/>
      <c r="K9" s="2059"/>
      <c r="L9" s="2058"/>
      <c r="M9" s="2061"/>
    </row>
    <row r="10" spans="1:14" ht="9.9499999999999993" customHeight="1" x14ac:dyDescent="0.2">
      <c r="A10" s="790"/>
      <c r="B10" s="2062"/>
      <c r="C10" s="1482"/>
      <c r="D10" s="1482"/>
      <c r="E10" s="2063"/>
      <c r="F10" s="2064" t="s">
        <v>86</v>
      </c>
      <c r="G10" s="2063"/>
      <c r="H10" s="2065"/>
      <c r="I10" s="2066"/>
      <c r="J10" s="2065"/>
      <c r="K10" s="2067"/>
      <c r="L10" s="2065"/>
      <c r="M10" s="2068"/>
    </row>
    <row r="11" spans="1:14" s="43" customFormat="1" ht="18" customHeight="1" x14ac:dyDescent="0.2">
      <c r="A11" s="794"/>
      <c r="B11" s="1487" t="s">
        <v>819</v>
      </c>
      <c r="C11" s="2069">
        <v>194</v>
      </c>
      <c r="D11" s="2064">
        <f t="shared" ref="D11:D22" si="0">+(C11/C$23)</f>
        <v>0.1327857631759069</v>
      </c>
      <c r="E11" s="2233">
        <v>1449832.8936796195</v>
      </c>
      <c r="F11" s="2297">
        <f t="shared" ref="F11:F18" si="1">+(E11/E$23)</f>
        <v>0.14101535694950956</v>
      </c>
      <c r="G11" s="2235">
        <v>141425.06</v>
      </c>
      <c r="H11" s="2070"/>
      <c r="I11" s="2651">
        <f>+G11/G$23</f>
        <v>0.17701079958795085</v>
      </c>
      <c r="J11" s="2236">
        <v>91250.53</v>
      </c>
      <c r="K11" s="2651">
        <f>+J11/J$23</f>
        <v>0.22751199143293299</v>
      </c>
      <c r="L11" s="2267" t="s">
        <v>753</v>
      </c>
      <c r="M11" s="2072" t="s">
        <v>753</v>
      </c>
      <c r="N11" s="2073" t="s">
        <v>86</v>
      </c>
    </row>
    <row r="12" spans="1:14" s="43" customFormat="1" ht="18" customHeight="1" x14ac:dyDescent="0.2">
      <c r="A12" s="794"/>
      <c r="B12" s="1487" t="s">
        <v>523</v>
      </c>
      <c r="C12" s="2069">
        <v>364</v>
      </c>
      <c r="D12" s="2064">
        <f t="shared" si="0"/>
        <v>0.24914442162902123</v>
      </c>
      <c r="E12" s="2237">
        <v>3603121.9580274941</v>
      </c>
      <c r="F12" s="2297">
        <f t="shared" si="1"/>
        <v>0.35045109768087562</v>
      </c>
      <c r="G12" s="2237">
        <v>291780.44</v>
      </c>
      <c r="H12" s="2074"/>
      <c r="I12" s="2651">
        <f t="shared" ref="I12:I18" si="2">+(G12/G$23)</f>
        <v>0.36519898940487716</v>
      </c>
      <c r="J12" s="2238">
        <v>160703.4</v>
      </c>
      <c r="K12" s="2651">
        <f t="shared" ref="K12:K16" si="3">+(J12/J$23)</f>
        <v>0.40067658307347037</v>
      </c>
      <c r="L12" s="2267" t="s">
        <v>753</v>
      </c>
      <c r="M12" s="2072" t="s">
        <v>753</v>
      </c>
      <c r="N12" s="2073" t="s">
        <v>86</v>
      </c>
    </row>
    <row r="13" spans="1:14" s="43" customFormat="1" ht="18" customHeight="1" x14ac:dyDescent="0.2">
      <c r="A13" s="794"/>
      <c r="B13" s="1487" t="s">
        <v>525</v>
      </c>
      <c r="C13" s="2069">
        <v>472</v>
      </c>
      <c r="D13" s="2064">
        <f t="shared" si="0"/>
        <v>0.32306639288158795</v>
      </c>
      <c r="E13" s="2237">
        <v>2839107.739580174</v>
      </c>
      <c r="F13" s="2297">
        <f t="shared" si="1"/>
        <v>0.27614064562911178</v>
      </c>
      <c r="G13" s="2237">
        <v>202334.8</v>
      </c>
      <c r="H13" s="2074"/>
      <c r="I13" s="2651">
        <f t="shared" si="2"/>
        <v>0.25324680599370519</v>
      </c>
      <c r="J13" s="2238">
        <v>93703.1</v>
      </c>
      <c r="K13" s="2651">
        <f t="shared" si="3"/>
        <v>0.2336269047910107</v>
      </c>
      <c r="L13" s="2267" t="s">
        <v>753</v>
      </c>
      <c r="M13" s="2072" t="s">
        <v>753</v>
      </c>
      <c r="N13" s="2073" t="s">
        <v>86</v>
      </c>
    </row>
    <row r="14" spans="1:14" s="43" customFormat="1" ht="18" customHeight="1" x14ac:dyDescent="0.2">
      <c r="A14" s="794"/>
      <c r="B14" s="1487" t="s">
        <v>526</v>
      </c>
      <c r="C14" s="2069">
        <v>252</v>
      </c>
      <c r="D14" s="2064">
        <f t="shared" si="0"/>
        <v>0.17248459958932238</v>
      </c>
      <c r="E14" s="2237">
        <v>1887388.6843646592</v>
      </c>
      <c r="F14" s="2297">
        <f t="shared" si="1"/>
        <v>0.18357342435007618</v>
      </c>
      <c r="G14" s="2237">
        <v>137299.1</v>
      </c>
      <c r="H14" s="2074"/>
      <c r="I14" s="2651">
        <f t="shared" si="2"/>
        <v>0.17184665485527123</v>
      </c>
      <c r="J14" s="2238">
        <v>50842.66</v>
      </c>
      <c r="K14" s="2651">
        <f t="shared" si="3"/>
        <v>0.12676435771219657</v>
      </c>
      <c r="L14" s="2267" t="s">
        <v>753</v>
      </c>
      <c r="M14" s="2072" t="s">
        <v>753</v>
      </c>
      <c r="N14" s="2073" t="s">
        <v>86</v>
      </c>
    </row>
    <row r="15" spans="1:14" s="43" customFormat="1" ht="18" customHeight="1" x14ac:dyDescent="0.2">
      <c r="A15" s="794"/>
      <c r="B15" s="1487" t="s">
        <v>527</v>
      </c>
      <c r="C15" s="2069">
        <v>89</v>
      </c>
      <c r="D15" s="2064">
        <f t="shared" si="0"/>
        <v>6.0917180013689252E-2</v>
      </c>
      <c r="E15" s="2237">
        <v>281817.79778323969</v>
      </c>
      <c r="F15" s="2297">
        <f t="shared" si="1"/>
        <v>2.7410495045582847E-2</v>
      </c>
      <c r="G15" s="2237">
        <v>13354.43</v>
      </c>
      <c r="H15" s="2074"/>
      <c r="I15" s="2651">
        <f t="shared" si="2"/>
        <v>1.6714706236230826E-2</v>
      </c>
      <c r="J15" s="2238">
        <v>3367.42</v>
      </c>
      <c r="K15" s="2651">
        <f t="shared" si="3"/>
        <v>8.395879236987305E-3</v>
      </c>
      <c r="L15" s="2267" t="s">
        <v>753</v>
      </c>
      <c r="M15" s="2072" t="s">
        <v>753</v>
      </c>
      <c r="N15" s="2073" t="s">
        <v>86</v>
      </c>
    </row>
    <row r="16" spans="1:14" s="43" customFormat="1" ht="18" customHeight="1" x14ac:dyDescent="0.2">
      <c r="A16" s="794"/>
      <c r="B16" s="1487" t="s">
        <v>528</v>
      </c>
      <c r="C16" s="2069">
        <v>43</v>
      </c>
      <c r="D16" s="2064">
        <f t="shared" si="0"/>
        <v>2.943189596167009E-2</v>
      </c>
      <c r="E16" s="2237">
        <v>104660.71925915887</v>
      </c>
      <c r="F16" s="2297">
        <f t="shared" si="1"/>
        <v>1.0179634321487573E-2</v>
      </c>
      <c r="G16" s="2237">
        <v>7161.98</v>
      </c>
      <c r="H16" s="2074"/>
      <c r="I16" s="2651">
        <f t="shared" si="2"/>
        <v>8.9640959419279159E-3</v>
      </c>
      <c r="J16" s="2238">
        <v>1004.98</v>
      </c>
      <c r="K16" s="2651">
        <f t="shared" si="3"/>
        <v>2.5056840891802931E-3</v>
      </c>
      <c r="L16" s="2267" t="s">
        <v>753</v>
      </c>
      <c r="M16" s="2072" t="s">
        <v>753</v>
      </c>
      <c r="N16" s="2073" t="s">
        <v>86</v>
      </c>
    </row>
    <row r="17" spans="1:14" s="43" customFormat="1" ht="18" customHeight="1" x14ac:dyDescent="0.2">
      <c r="A17" s="794"/>
      <c r="B17" s="1487" t="s">
        <v>529</v>
      </c>
      <c r="C17" s="2069">
        <v>29</v>
      </c>
      <c r="D17" s="2064">
        <f t="shared" si="0"/>
        <v>1.9849418206707735E-2</v>
      </c>
      <c r="E17" s="2237">
        <v>57342.207305654832</v>
      </c>
      <c r="F17" s="2297">
        <f t="shared" si="1"/>
        <v>5.5772854007729144E-3</v>
      </c>
      <c r="G17" s="2237">
        <v>2785.82</v>
      </c>
      <c r="H17" s="2074"/>
      <c r="I17" s="2651">
        <f t="shared" si="2"/>
        <v>3.4867952377612937E-3</v>
      </c>
      <c r="J17" s="2238">
        <v>208</v>
      </c>
      <c r="K17" s="2652" t="s">
        <v>906</v>
      </c>
      <c r="L17" s="2267" t="s">
        <v>753</v>
      </c>
      <c r="M17" s="2072" t="s">
        <v>753</v>
      </c>
      <c r="N17" s="2073" t="s">
        <v>86</v>
      </c>
    </row>
    <row r="18" spans="1:14" s="43" customFormat="1" ht="18" customHeight="1" x14ac:dyDescent="0.2">
      <c r="A18" s="794"/>
      <c r="B18" s="1487" t="s">
        <v>530</v>
      </c>
      <c r="C18" s="2069">
        <v>7</v>
      </c>
      <c r="D18" s="2064">
        <f t="shared" si="0"/>
        <v>4.7912388774811769E-3</v>
      </c>
      <c r="E18" s="2237">
        <v>48873</v>
      </c>
      <c r="F18" s="2297">
        <f t="shared" si="1"/>
        <v>4.7535433705757288E-3</v>
      </c>
      <c r="G18" s="2237">
        <v>2488.25</v>
      </c>
      <c r="H18" s="2074"/>
      <c r="I18" s="2651">
        <f t="shared" si="2"/>
        <v>3.1143499042865438E-3</v>
      </c>
      <c r="J18" s="2071" t="s">
        <v>753</v>
      </c>
      <c r="K18" s="2653" t="s">
        <v>812</v>
      </c>
      <c r="L18" s="2268">
        <v>143.13399999999999</v>
      </c>
      <c r="M18" s="2240">
        <f>+L18/L$23</f>
        <v>0.37630696830675792</v>
      </c>
      <c r="N18" s="2073" t="s">
        <v>86</v>
      </c>
    </row>
    <row r="19" spans="1:14" s="43" customFormat="1" ht="18" customHeight="1" x14ac:dyDescent="0.2">
      <c r="A19" s="794"/>
      <c r="B19" s="1487" t="s">
        <v>532</v>
      </c>
      <c r="C19" s="2069">
        <v>3</v>
      </c>
      <c r="D19" s="2064">
        <f t="shared" si="0"/>
        <v>2.0533880903490761E-3</v>
      </c>
      <c r="E19" s="2237">
        <v>3022</v>
      </c>
      <c r="F19" s="2239" t="s">
        <v>754</v>
      </c>
      <c r="G19" s="2237">
        <v>39.71</v>
      </c>
      <c r="H19" s="2238"/>
      <c r="I19" s="2652" t="s">
        <v>755</v>
      </c>
      <c r="J19" s="2071" t="s">
        <v>753</v>
      </c>
      <c r="K19" s="2653" t="s">
        <v>812</v>
      </c>
      <c r="L19" s="2269">
        <v>4.9850000000000003</v>
      </c>
      <c r="M19" s="2240">
        <f>+L19/L$23</f>
        <v>1.3105832555571623E-2</v>
      </c>
      <c r="N19" s="2073" t="s">
        <v>86</v>
      </c>
    </row>
    <row r="20" spans="1:14" s="43" customFormat="1" ht="18" customHeight="1" x14ac:dyDescent="0.2">
      <c r="A20" s="794"/>
      <c r="B20" s="1487" t="s">
        <v>533</v>
      </c>
      <c r="C20" s="2069">
        <v>1</v>
      </c>
      <c r="D20" s="2064">
        <f t="shared" ref="D20" si="4">+(C20/C$23)</f>
        <v>6.8446269678302531E-4</v>
      </c>
      <c r="E20" s="2237">
        <v>332</v>
      </c>
      <c r="F20" s="2239" t="s">
        <v>754</v>
      </c>
      <c r="G20" s="2237">
        <v>0.52</v>
      </c>
      <c r="H20" s="2238"/>
      <c r="I20" s="2652" t="s">
        <v>755</v>
      </c>
      <c r="J20" s="2071" t="s">
        <v>753</v>
      </c>
      <c r="K20" s="2653" t="s">
        <v>812</v>
      </c>
      <c r="L20" s="2269">
        <v>0.122</v>
      </c>
      <c r="M20" s="2240">
        <f>+L20/L$23</f>
        <v>3.2074454799994743E-4</v>
      </c>
      <c r="N20" s="2073" t="s">
        <v>86</v>
      </c>
    </row>
    <row r="21" spans="1:14" s="43" customFormat="1" ht="18" customHeight="1" x14ac:dyDescent="0.2">
      <c r="A21" s="794"/>
      <c r="B21" s="1487" t="s">
        <v>534</v>
      </c>
      <c r="C21" s="2069">
        <v>3</v>
      </c>
      <c r="D21" s="2064">
        <f t="shared" si="0"/>
        <v>2.0533880903490761E-3</v>
      </c>
      <c r="E21" s="2237">
        <v>1980</v>
      </c>
      <c r="F21" s="2239" t="s">
        <v>754</v>
      </c>
      <c r="G21" s="2237">
        <v>28.95</v>
      </c>
      <c r="H21" s="2238"/>
      <c r="I21" s="2652" t="s">
        <v>755</v>
      </c>
      <c r="J21" s="2071" t="s">
        <v>753</v>
      </c>
      <c r="K21" s="2653" t="s">
        <v>812</v>
      </c>
      <c r="L21" s="2269">
        <v>10.62</v>
      </c>
      <c r="M21" s="2240">
        <f>+L21/L$23</f>
        <v>2.7920549998028208E-2</v>
      </c>
      <c r="N21" s="2073" t="s">
        <v>86</v>
      </c>
    </row>
    <row r="22" spans="1:14" s="43" customFormat="1" ht="18" customHeight="1" x14ac:dyDescent="0.2">
      <c r="A22" s="794"/>
      <c r="B22" s="1487" t="s">
        <v>536</v>
      </c>
      <c r="C22" s="2069">
        <v>4</v>
      </c>
      <c r="D22" s="2064">
        <f t="shared" si="0"/>
        <v>2.7378507871321013E-3</v>
      </c>
      <c r="E22" s="2237">
        <v>3904</v>
      </c>
      <c r="F22" s="2239" t="s">
        <v>754</v>
      </c>
      <c r="G22" s="2237">
        <v>263.83</v>
      </c>
      <c r="H22" s="2238"/>
      <c r="I22" s="2652" t="s">
        <v>755</v>
      </c>
      <c r="J22" s="2071" t="s">
        <v>753</v>
      </c>
      <c r="K22" s="2653" t="s">
        <v>812</v>
      </c>
      <c r="L22" s="2269">
        <v>221.50399999999999</v>
      </c>
      <c r="M22" s="2240">
        <f>+L22/L$23</f>
        <v>0.58234590459164215</v>
      </c>
      <c r="N22" s="2073" t="s">
        <v>86</v>
      </c>
    </row>
    <row r="23" spans="1:14" s="43" customFormat="1" ht="18" customHeight="1" x14ac:dyDescent="0.2">
      <c r="A23" s="794"/>
      <c r="B23" s="1487" t="s">
        <v>119</v>
      </c>
      <c r="C23" s="2069">
        <f>SUM(C11:C22)</f>
        <v>1461</v>
      </c>
      <c r="D23" s="2064">
        <v>1</v>
      </c>
      <c r="E23" s="2237">
        <f>SUM(E11:E22)</f>
        <v>10281383</v>
      </c>
      <c r="F23" s="2234">
        <v>1</v>
      </c>
      <c r="G23" s="2235">
        <f>SUM(G11:G22)</f>
        <v>798962.8899999999</v>
      </c>
      <c r="H23" s="2241"/>
      <c r="I23" s="2651">
        <v>1</v>
      </c>
      <c r="J23" s="2235">
        <f>SUM(J11:J17)</f>
        <v>401080.09</v>
      </c>
      <c r="K23" s="2651">
        <v>1</v>
      </c>
      <c r="L23" s="2270">
        <f>SUM(L18:L22)</f>
        <v>380.36500000000001</v>
      </c>
      <c r="M23" s="2240">
        <v>1</v>
      </c>
      <c r="N23" s="761" t="s">
        <v>86</v>
      </c>
    </row>
    <row r="24" spans="1:14" s="43" customFormat="1" ht="18" customHeight="1" x14ac:dyDescent="0.2">
      <c r="A24" s="794"/>
      <c r="B24" s="1487" t="s">
        <v>537</v>
      </c>
      <c r="C24" s="2069">
        <f>SUM(C11:C17)</f>
        <v>1443</v>
      </c>
      <c r="D24" s="2064">
        <v>0.97599999999999998</v>
      </c>
      <c r="E24" s="2237">
        <f>SUM(E11:E17)</f>
        <v>10223272</v>
      </c>
      <c r="F24" s="2297">
        <f>+E24/E23</f>
        <v>0.99434793937741639</v>
      </c>
      <c r="G24" s="2235">
        <f>SUM(G11:G17)</f>
        <v>796141.63</v>
      </c>
      <c r="H24" s="2241"/>
      <c r="I24" s="2651">
        <f>+G24/G23</f>
        <v>0.99646884725772444</v>
      </c>
      <c r="J24" s="2235">
        <f>+J23</f>
        <v>401080.09</v>
      </c>
      <c r="K24" s="2651">
        <v>1</v>
      </c>
      <c r="L24" s="2267" t="s">
        <v>753</v>
      </c>
      <c r="M24" s="2072" t="s">
        <v>753</v>
      </c>
    </row>
    <row r="25" spans="1:14" s="43" customFormat="1" ht="18" customHeight="1" x14ac:dyDescent="0.2">
      <c r="A25" s="794"/>
      <c r="B25" s="1487" t="s">
        <v>538</v>
      </c>
      <c r="C25" s="2069">
        <f>SUM(C18:C22)</f>
        <v>18</v>
      </c>
      <c r="D25" s="2064">
        <v>2.4E-2</v>
      </c>
      <c r="E25" s="2237">
        <f>SUM(E18:E22)</f>
        <v>58111</v>
      </c>
      <c r="F25" s="2297">
        <f>+E25/E24</f>
        <v>5.6841879977369281E-3</v>
      </c>
      <c r="G25" s="2235">
        <f>SUM(G18:G22)</f>
        <v>2821.2599999999998</v>
      </c>
      <c r="H25" s="2241"/>
      <c r="I25" s="2651">
        <f>+G25/G23</f>
        <v>3.5311527422756772E-3</v>
      </c>
      <c r="J25" s="2071" t="s">
        <v>753</v>
      </c>
      <c r="K25" s="2653" t="s">
        <v>812</v>
      </c>
      <c r="L25" s="2270">
        <f>+L23</f>
        <v>380.36500000000001</v>
      </c>
      <c r="M25" s="2240">
        <v>1</v>
      </c>
    </row>
    <row r="26" spans="1:14" ht="5.0999999999999996" customHeight="1" x14ac:dyDescent="0.2">
      <c r="A26" s="807"/>
      <c r="B26" s="808"/>
      <c r="C26" s="2075"/>
      <c r="D26" s="2075"/>
      <c r="E26" s="2076"/>
      <c r="F26" s="155"/>
      <c r="G26" s="2076"/>
      <c r="H26" s="2077"/>
      <c r="I26" s="810"/>
      <c r="J26" s="2077"/>
      <c r="K26" s="810"/>
      <c r="L26" s="2077"/>
      <c r="M26" s="2078"/>
    </row>
    <row r="27" spans="1:14" ht="5.0999999999999996" customHeight="1" x14ac:dyDescent="0.2">
      <c r="A27" s="160"/>
      <c r="B27" s="160"/>
      <c r="C27" s="160"/>
      <c r="D27" s="160"/>
      <c r="E27" s="160"/>
      <c r="F27" s="160"/>
      <c r="G27" s="160"/>
      <c r="H27" s="160"/>
      <c r="I27" s="160"/>
      <c r="J27" s="160"/>
      <c r="K27" s="160"/>
      <c r="L27" s="160"/>
      <c r="M27" s="165"/>
    </row>
    <row r="28" spans="1:14" ht="10.5" customHeight="1" x14ac:dyDescent="0.2">
      <c r="A28" s="307" t="s">
        <v>756</v>
      </c>
      <c r="B28" s="1024"/>
      <c r="C28" s="1024"/>
      <c r="D28" s="1024"/>
      <c r="E28" s="1024"/>
      <c r="F28" s="1024"/>
      <c r="G28" s="160"/>
      <c r="H28" s="160"/>
      <c r="I28" s="160"/>
      <c r="J28" s="160"/>
      <c r="K28" s="160"/>
      <c r="L28" s="160"/>
      <c r="M28" s="165"/>
    </row>
    <row r="29" spans="1:14" ht="10.5" customHeight="1" x14ac:dyDescent="0.2">
      <c r="A29" s="307" t="s">
        <v>757</v>
      </c>
      <c r="B29" s="1024"/>
      <c r="C29" s="1024"/>
      <c r="D29" s="1024"/>
      <c r="E29" s="1024"/>
      <c r="F29" s="1024"/>
      <c r="G29" s="160"/>
      <c r="H29" s="160"/>
      <c r="I29" s="160"/>
      <c r="J29" s="160"/>
      <c r="K29" s="160"/>
      <c r="L29" s="160"/>
      <c r="M29" s="165"/>
    </row>
    <row r="30" spans="1:14" ht="11.25" customHeight="1" x14ac:dyDescent="0.2">
      <c r="A30" s="1397" t="s">
        <v>892</v>
      </c>
      <c r="B30" s="64"/>
      <c r="C30" s="64"/>
      <c r="D30" s="64"/>
      <c r="E30" s="64"/>
      <c r="F30" s="160"/>
      <c r="G30" s="165"/>
      <c r="H30" s="165"/>
      <c r="I30" s="160"/>
      <c r="J30" s="160"/>
      <c r="K30" s="160"/>
      <c r="L30" s="160"/>
      <c r="M30" s="2079"/>
    </row>
    <row r="31" spans="1:14" ht="9.9499999999999993" customHeight="1" x14ac:dyDescent="0.2">
      <c r="A31" s="1846" t="s">
        <v>758</v>
      </c>
      <c r="B31" s="1024"/>
      <c r="C31" s="1024"/>
      <c r="D31" s="1024"/>
      <c r="E31" s="1024"/>
      <c r="F31" s="1024"/>
      <c r="G31" s="160"/>
      <c r="H31" s="160"/>
      <c r="I31" s="160"/>
      <c r="J31" s="160"/>
      <c r="K31" s="160"/>
      <c r="L31" s="160"/>
      <c r="M31" s="2079"/>
    </row>
    <row r="32" spans="1:14" x14ac:dyDescent="0.2">
      <c r="D32" s="290" t="s">
        <v>86</v>
      </c>
      <c r="E32"/>
      <c r="F32" s="290" t="s">
        <v>86</v>
      </c>
      <c r="G32"/>
      <c r="H32"/>
      <c r="I32" s="290" t="s">
        <v>86</v>
      </c>
      <c r="J32"/>
      <c r="K32" s="528"/>
      <c r="L32"/>
      <c r="M32" s="2079"/>
      <c r="N32"/>
    </row>
    <row r="33" spans="3:13" x14ac:dyDescent="0.2">
      <c r="D33"/>
      <c r="H33"/>
      <c r="I33" s="290"/>
      <c r="J33"/>
      <c r="K33" s="528"/>
      <c r="L33"/>
      <c r="M33" s="2079"/>
    </row>
    <row r="34" spans="3:13" x14ac:dyDescent="0.2">
      <c r="D34"/>
      <c r="H34"/>
      <c r="I34"/>
      <c r="J34"/>
      <c r="K34"/>
      <c r="L34"/>
      <c r="M34"/>
    </row>
    <row r="35" spans="3:13" x14ac:dyDescent="0.2">
      <c r="C35" s="12" t="s">
        <v>86</v>
      </c>
      <c r="D35" t="s">
        <v>86</v>
      </c>
      <c r="H35"/>
      <c r="I35"/>
      <c r="J35"/>
      <c r="K35"/>
      <c r="L35"/>
      <c r="M35"/>
    </row>
    <row r="36" spans="3:13" x14ac:dyDescent="0.2">
      <c r="C36" s="12" t="s">
        <v>86</v>
      </c>
      <c r="D36" t="s">
        <v>86</v>
      </c>
      <c r="H36"/>
      <c r="I36"/>
      <c r="J36"/>
      <c r="K36"/>
      <c r="L36"/>
      <c r="M36"/>
    </row>
    <row r="37" spans="3:13" x14ac:dyDescent="0.2">
      <c r="D37" s="2449"/>
      <c r="H37"/>
      <c r="I37"/>
      <c r="J37"/>
      <c r="K37"/>
      <c r="L37"/>
      <c r="M37"/>
    </row>
    <row r="38" spans="3:13" x14ac:dyDescent="0.2">
      <c r="D38" s="2449"/>
      <c r="H38"/>
      <c r="I38"/>
      <c r="J38"/>
      <c r="K38"/>
      <c r="L38"/>
      <c r="M38"/>
    </row>
    <row r="39" spans="3:13" x14ac:dyDescent="0.2">
      <c r="D39" s="2449"/>
    </row>
    <row r="40" spans="3:13" x14ac:dyDescent="0.2">
      <c r="D40" s="2449"/>
    </row>
    <row r="41" spans="3:13" x14ac:dyDescent="0.2">
      <c r="D41" s="2449"/>
    </row>
    <row r="42" spans="3:13" x14ac:dyDescent="0.2">
      <c r="D42" s="2449"/>
    </row>
    <row r="43" spans="3:13" x14ac:dyDescent="0.2">
      <c r="D43" s="2449"/>
    </row>
    <row r="44" spans="3:13" x14ac:dyDescent="0.2">
      <c r="D44" s="2449"/>
    </row>
    <row r="45" spans="3:13" x14ac:dyDescent="0.2">
      <c r="D45" s="2449"/>
    </row>
    <row r="46" spans="3:13" x14ac:dyDescent="0.2">
      <c r="D46" s="2449"/>
    </row>
    <row r="47" spans="3:13" x14ac:dyDescent="0.2">
      <c r="D47" s="2449"/>
    </row>
    <row r="48" spans="3:13" x14ac:dyDescent="0.2">
      <c r="D48" s="2449"/>
    </row>
    <row r="49" spans="4:4" x14ac:dyDescent="0.2">
      <c r="D49" s="2449"/>
    </row>
  </sheetData>
  <mergeCells count="1">
    <mergeCell ref="C7:D7"/>
  </mergeCells>
  <pageMargins left="0.7" right="0.7" top="0.75" bottom="0.75" header="0.3" footer="0.3"/>
  <pageSetup scale="73" fitToHeight="2" orientation="landscape" r:id="rId1"/>
  <ignoredErrors>
    <ignoredError sqref="G24:G25 C24:C25 E24:E25" formulaRange="1"/>
    <ignoredError sqref="F24:F25" formula="1" formulaRange="1"/>
  </ignoredError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51"/>
  <sheetViews>
    <sheetView workbookViewId="0"/>
  </sheetViews>
  <sheetFormatPr defaultRowHeight="12.75" x14ac:dyDescent="0.2"/>
  <cols>
    <col min="1" max="1" width="2.7109375" style="12" customWidth="1"/>
    <col min="2" max="3" width="3.7109375" style="12" customWidth="1"/>
    <col min="4" max="4" width="34.5703125" style="12" customWidth="1"/>
    <col min="5" max="5" width="8.7109375" style="12" customWidth="1"/>
    <col min="6" max="6" width="5.140625" style="12" customWidth="1"/>
    <col min="7" max="7" width="13.7109375" style="812" customWidth="1"/>
    <col min="8" max="8" width="10.85546875" style="12" customWidth="1"/>
    <col min="9" max="9" width="8.140625" style="12" customWidth="1"/>
    <col min="10" max="10" width="12.7109375" style="812" customWidth="1"/>
    <col min="11" max="11" width="8.7109375" style="12" customWidth="1"/>
    <col min="12" max="12" width="8.140625" style="12" customWidth="1"/>
    <col min="13" max="13" width="10.42578125" style="812" customWidth="1"/>
    <col min="14" max="14" width="9.5703125" customWidth="1"/>
    <col min="15" max="15" width="8.140625" customWidth="1"/>
    <col min="16" max="16" width="12" style="1050" bestFit="1" customWidth="1"/>
    <col min="17" max="17" width="10" bestFit="1" customWidth="1"/>
    <col min="18" max="18" width="14.42578125" bestFit="1" customWidth="1"/>
  </cols>
  <sheetData>
    <row r="1" spans="1:25" s="12" customFormat="1" ht="6" customHeight="1" x14ac:dyDescent="0.2">
      <c r="A1" s="665"/>
      <c r="B1" s="666"/>
      <c r="C1" s="666"/>
      <c r="D1" s="666"/>
      <c r="E1" s="666"/>
      <c r="F1" s="666"/>
      <c r="G1" s="813"/>
      <c r="H1" s="666"/>
      <c r="I1" s="666"/>
      <c r="J1" s="813"/>
      <c r="K1" s="666"/>
      <c r="L1" s="666"/>
      <c r="M1" s="813"/>
      <c r="N1" s="666"/>
      <c r="O1" s="776"/>
      <c r="P1" s="874"/>
    </row>
    <row r="2" spans="1:25" s="16" customFormat="1" ht="21.6" customHeight="1" x14ac:dyDescent="0.35">
      <c r="A2" s="2787" t="s">
        <v>759</v>
      </c>
      <c r="B2" s="2701"/>
      <c r="C2" s="2701"/>
      <c r="D2" s="2701"/>
      <c r="E2" s="2701"/>
      <c r="F2" s="2701"/>
      <c r="G2" s="2701"/>
      <c r="H2" s="2701"/>
      <c r="I2" s="2701"/>
      <c r="J2" s="2701"/>
      <c r="K2" s="2701"/>
      <c r="L2" s="2701"/>
      <c r="M2" s="2701"/>
      <c r="N2" s="2701"/>
      <c r="O2" s="2788"/>
      <c r="P2" s="1260"/>
    </row>
    <row r="3" spans="1:25" s="12" customFormat="1" ht="23.25" customHeight="1" x14ac:dyDescent="0.2">
      <c r="A3" s="2974" t="s">
        <v>1013</v>
      </c>
      <c r="B3" s="2975"/>
      <c r="C3" s="2975"/>
      <c r="D3" s="2975"/>
      <c r="E3" s="2975"/>
      <c r="F3" s="2975"/>
      <c r="G3" s="2975"/>
      <c r="H3" s="2975"/>
      <c r="I3" s="2975"/>
      <c r="J3" s="2975"/>
      <c r="K3" s="2975"/>
      <c r="L3" s="2975"/>
      <c r="M3" s="2975"/>
      <c r="N3" s="2975"/>
      <c r="O3" s="2976"/>
      <c r="P3" s="874"/>
    </row>
    <row r="4" spans="1:25" s="12" customFormat="1" ht="25.5" customHeight="1" x14ac:dyDescent="0.2">
      <c r="A4" s="2974" t="s">
        <v>662</v>
      </c>
      <c r="B4" s="2975"/>
      <c r="C4" s="2975"/>
      <c r="D4" s="2975"/>
      <c r="E4" s="2975"/>
      <c r="F4" s="2975"/>
      <c r="G4" s="2975"/>
      <c r="H4" s="2975"/>
      <c r="I4" s="2975"/>
      <c r="J4" s="2975"/>
      <c r="K4" s="2975"/>
      <c r="L4" s="2975"/>
      <c r="M4" s="2975"/>
      <c r="N4" s="2975"/>
      <c r="O4" s="2976"/>
      <c r="P4" s="874"/>
    </row>
    <row r="5" spans="1:25" s="12" customFormat="1" ht="1.5" customHeight="1" x14ac:dyDescent="0.3">
      <c r="A5" s="2080"/>
      <c r="B5" s="2081"/>
      <c r="C5" s="2082"/>
      <c r="D5" s="2083"/>
      <c r="E5" s="2083"/>
      <c r="F5" s="2083"/>
      <c r="G5" s="2084"/>
      <c r="H5" s="2083"/>
      <c r="I5" s="2083"/>
      <c r="J5" s="2084"/>
      <c r="K5" s="2083"/>
      <c r="L5" s="2083"/>
      <c r="M5" s="2084"/>
      <c r="N5" s="2085"/>
      <c r="O5" s="2086"/>
      <c r="P5" s="874"/>
    </row>
    <row r="6" spans="1:25" s="43" customFormat="1" ht="16.899999999999999" customHeight="1" x14ac:dyDescent="0.2">
      <c r="A6" s="2087"/>
      <c r="B6" s="2088"/>
      <c r="C6" s="2088"/>
      <c r="D6" s="2088"/>
      <c r="E6" s="2985" t="s">
        <v>135</v>
      </c>
      <c r="F6" s="2986"/>
      <c r="G6" s="2987"/>
      <c r="H6" s="2988"/>
      <c r="I6" s="2272"/>
      <c r="J6" s="2987"/>
      <c r="K6" s="2988"/>
      <c r="L6" s="2273"/>
      <c r="M6" s="2987"/>
      <c r="N6" s="2988"/>
      <c r="O6" s="2089"/>
      <c r="P6" s="2090"/>
    </row>
    <row r="7" spans="1:25" s="43" customFormat="1" ht="15" customHeight="1" x14ac:dyDescent="0.2">
      <c r="A7" s="2993" t="s">
        <v>242</v>
      </c>
      <c r="B7" s="2994"/>
      <c r="C7" s="2994"/>
      <c r="D7" s="2995"/>
      <c r="E7" s="2996" t="s">
        <v>520</v>
      </c>
      <c r="F7" s="2997"/>
      <c r="G7" s="2998" t="s">
        <v>521</v>
      </c>
      <c r="H7" s="2999"/>
      <c r="I7" s="2997"/>
      <c r="J7" s="2998" t="s">
        <v>505</v>
      </c>
      <c r="K7" s="2999"/>
      <c r="L7" s="2999"/>
      <c r="M7" s="2998" t="s">
        <v>506</v>
      </c>
      <c r="N7" s="2999"/>
      <c r="O7" s="3000"/>
      <c r="P7" s="2090"/>
    </row>
    <row r="8" spans="1:25" s="43" customFormat="1" ht="12" customHeight="1" x14ac:dyDescent="0.2">
      <c r="A8" s="2091"/>
      <c r="B8" s="2011"/>
      <c r="C8" s="73"/>
      <c r="D8" s="2011"/>
      <c r="E8" s="2274"/>
      <c r="F8" s="2275"/>
      <c r="G8" s="2989" t="s">
        <v>102</v>
      </c>
      <c r="H8" s="2990"/>
      <c r="I8" s="2991"/>
      <c r="J8" s="2989" t="s">
        <v>102</v>
      </c>
      <c r="K8" s="2990"/>
      <c r="L8" s="2990"/>
      <c r="M8" s="2989" t="s">
        <v>102</v>
      </c>
      <c r="N8" s="2990"/>
      <c r="O8" s="2992"/>
      <c r="P8" s="2090"/>
    </row>
    <row r="9" spans="1:25" s="38" customFormat="1" ht="8.25" customHeight="1" x14ac:dyDescent="0.2">
      <c r="A9" s="2092"/>
      <c r="B9" s="2093"/>
      <c r="C9" s="2093"/>
      <c r="D9" s="2094"/>
      <c r="E9" s="2095"/>
      <c r="F9" s="2096"/>
      <c r="G9" s="2097"/>
      <c r="H9" s="2098"/>
      <c r="I9" s="2099"/>
      <c r="J9" s="2097"/>
      <c r="K9" s="2098"/>
      <c r="L9" s="2098"/>
      <c r="M9" s="2097"/>
      <c r="N9" s="2100"/>
      <c r="O9" s="2101"/>
      <c r="P9" s="1979"/>
      <c r="T9" s="2451"/>
    </row>
    <row r="10" spans="1:25" ht="13.5" x14ac:dyDescent="0.2">
      <c r="A10" s="1589"/>
      <c r="B10" s="2102"/>
      <c r="C10" s="2103"/>
      <c r="D10" s="1638"/>
      <c r="E10" s="2104"/>
      <c r="F10" s="2104"/>
      <c r="G10" s="2105"/>
      <c r="H10" s="2106"/>
      <c r="I10" s="2107"/>
      <c r="J10" s="2105"/>
      <c r="K10" s="2106"/>
      <c r="L10" s="2107"/>
      <c r="M10" s="2108"/>
      <c r="N10" s="2109"/>
      <c r="O10" s="2110"/>
      <c r="R10" s="2111"/>
      <c r="T10" s="2397"/>
    </row>
    <row r="11" spans="1:25" s="1804" customFormat="1" x14ac:dyDescent="0.2">
      <c r="A11" s="1244"/>
      <c r="B11" s="2112" t="s">
        <v>724</v>
      </c>
      <c r="C11" s="2112"/>
      <c r="D11" s="2113"/>
      <c r="E11" s="2456">
        <v>0.74</v>
      </c>
      <c r="F11" s="2452"/>
      <c r="G11" s="2114">
        <v>929.6</v>
      </c>
      <c r="H11" s="1492">
        <f>+G11/G$42</f>
        <v>1.16350837225379E-3</v>
      </c>
      <c r="I11" s="2115"/>
      <c r="J11" s="2114">
        <v>238.05</v>
      </c>
      <c r="K11" s="2271">
        <v>5.9999999999999995E-4</v>
      </c>
      <c r="L11" s="2116" t="s">
        <v>86</v>
      </c>
      <c r="M11" s="2530" t="s">
        <v>130</v>
      </c>
      <c r="N11" s="2531" t="s">
        <v>130</v>
      </c>
      <c r="O11" s="2117"/>
      <c r="P11" s="2118"/>
      <c r="Q11" s="2111"/>
      <c r="R11" s="2111"/>
      <c r="S11" s="2411"/>
      <c r="T11" s="2411"/>
      <c r="V11" s="2462"/>
      <c r="X11" s="2459"/>
    </row>
    <row r="12" spans="1:25" s="1804" customFormat="1" x14ac:dyDescent="0.2">
      <c r="A12" s="1244"/>
      <c r="B12" s="2112" t="s">
        <v>725</v>
      </c>
      <c r="C12" s="2112"/>
      <c r="D12" s="2113"/>
      <c r="E12" s="2453">
        <v>50</v>
      </c>
      <c r="F12" s="2452"/>
      <c r="G12" s="2119">
        <v>10821.34</v>
      </c>
      <c r="H12" s="2457">
        <v>1.36</v>
      </c>
      <c r="I12" s="2115"/>
      <c r="J12" s="2119">
        <v>5460.2</v>
      </c>
      <c r="K12" s="2457">
        <v>1.36</v>
      </c>
      <c r="L12" s="2116" t="s">
        <v>86</v>
      </c>
      <c r="M12" s="2530" t="s">
        <v>130</v>
      </c>
      <c r="N12" s="2531" t="s">
        <v>130</v>
      </c>
      <c r="O12" s="2117"/>
      <c r="P12" s="2118"/>
      <c r="Q12" s="2362"/>
      <c r="R12" s="2111"/>
      <c r="S12" s="2411"/>
      <c r="T12" s="2411"/>
      <c r="V12" s="2462"/>
      <c r="X12" s="2459"/>
    </row>
    <row r="13" spans="1:25" s="1804" customFormat="1" x14ac:dyDescent="0.2">
      <c r="A13" s="1244"/>
      <c r="B13" s="2112" t="s">
        <v>726</v>
      </c>
      <c r="C13" s="2112"/>
      <c r="D13" s="2113"/>
      <c r="E13" s="2453">
        <v>50</v>
      </c>
      <c r="F13" s="2452"/>
      <c r="G13" s="2120">
        <f>SUM(G14:G20)</f>
        <v>379463.20999999996</v>
      </c>
      <c r="H13" s="2457">
        <f>SUM(H14:H20)</f>
        <v>47.529999999999994</v>
      </c>
      <c r="I13" s="2115"/>
      <c r="J13" s="2120">
        <f>SUM(J14:J20)</f>
        <v>189225.02000000002</v>
      </c>
      <c r="K13" s="2457">
        <f>SUM(K14:K20)</f>
        <v>47.179999999999993</v>
      </c>
      <c r="L13" s="2116" t="s">
        <v>86</v>
      </c>
      <c r="M13" s="2120">
        <f>SUM(M14:M20)</f>
        <v>225.61500000000001</v>
      </c>
      <c r="N13" s="2457">
        <f>SUM(N14:N20)</f>
        <v>59.38</v>
      </c>
      <c r="O13" s="2117"/>
      <c r="P13" s="2118"/>
      <c r="V13" s="2462"/>
      <c r="X13" s="2459"/>
    </row>
    <row r="14" spans="1:25" s="899" customFormat="1" x14ac:dyDescent="0.2">
      <c r="A14" s="907"/>
      <c r="B14" s="908"/>
      <c r="C14" s="908" t="s">
        <v>727</v>
      </c>
      <c r="D14" s="909"/>
      <c r="E14" s="2454">
        <v>51</v>
      </c>
      <c r="F14" s="2455"/>
      <c r="G14" s="2121">
        <v>64756.57</v>
      </c>
      <c r="H14" s="2458">
        <v>8.11</v>
      </c>
      <c r="I14" s="2122"/>
      <c r="J14" s="2121">
        <v>31974.12</v>
      </c>
      <c r="K14" s="2458">
        <v>7.97</v>
      </c>
      <c r="L14" s="2116" t="s">
        <v>86</v>
      </c>
      <c r="M14" s="2114" t="s">
        <v>492</v>
      </c>
      <c r="N14" s="2458">
        <v>7.0000000000000007E-2</v>
      </c>
      <c r="O14" s="2124"/>
      <c r="P14" s="313" t="s">
        <v>86</v>
      </c>
      <c r="Q14" s="1804"/>
      <c r="R14" s="1804"/>
      <c r="S14" s="1804"/>
      <c r="T14" s="1804"/>
      <c r="U14" s="1804"/>
      <c r="V14" s="2462"/>
      <c r="W14" s="1804"/>
      <c r="X14" s="2459"/>
      <c r="Y14" s="1804"/>
    </row>
    <row r="15" spans="1:25" s="899" customFormat="1" x14ac:dyDescent="0.2">
      <c r="A15" s="907"/>
      <c r="B15" s="908"/>
      <c r="C15" s="908" t="s">
        <v>728</v>
      </c>
      <c r="D15" s="909"/>
      <c r="E15" s="2454">
        <v>50</v>
      </c>
      <c r="F15" s="2455"/>
      <c r="G15" s="2121">
        <v>62924.73</v>
      </c>
      <c r="H15" s="2458">
        <v>7.88</v>
      </c>
      <c r="I15" s="2122"/>
      <c r="J15" s="2121">
        <v>31729.09</v>
      </c>
      <c r="K15" s="2458">
        <v>7.91</v>
      </c>
      <c r="L15" s="2116" t="s">
        <v>86</v>
      </c>
      <c r="M15" s="2121">
        <v>1.3080000000000001</v>
      </c>
      <c r="N15" s="2458">
        <v>0.34</v>
      </c>
      <c r="O15" s="2124"/>
      <c r="P15" s="2125"/>
      <c r="Q15" s="1804"/>
      <c r="R15" s="1804"/>
      <c r="S15" s="1804"/>
      <c r="T15" s="2411"/>
      <c r="U15" s="1804"/>
      <c r="V15" s="2462"/>
      <c r="W15" s="1804"/>
      <c r="X15" s="2459"/>
      <c r="Y15" s="1804"/>
    </row>
    <row r="16" spans="1:25" s="899" customFormat="1" x14ac:dyDescent="0.2">
      <c r="A16" s="907"/>
      <c r="B16" s="908"/>
      <c r="C16" s="908" t="s">
        <v>729</v>
      </c>
      <c r="D16" s="909"/>
      <c r="E16" s="2454">
        <v>50</v>
      </c>
      <c r="F16" s="2455"/>
      <c r="G16" s="2121">
        <v>45161.77</v>
      </c>
      <c r="H16" s="2458">
        <v>5.66</v>
      </c>
      <c r="I16" s="2122"/>
      <c r="J16" s="2121">
        <v>22448.42</v>
      </c>
      <c r="K16" s="2458">
        <v>5.6</v>
      </c>
      <c r="L16" s="2116" t="s">
        <v>86</v>
      </c>
      <c r="M16" s="2121">
        <v>6.9379999999999997</v>
      </c>
      <c r="N16" s="2458">
        <v>1.82</v>
      </c>
      <c r="O16" s="2124"/>
      <c r="P16" s="2125"/>
      <c r="Q16" s="1804"/>
      <c r="R16" s="1804"/>
      <c r="S16" s="1804"/>
      <c r="T16" s="2411"/>
      <c r="V16" s="2462"/>
      <c r="W16" s="1804"/>
      <c r="X16" s="2459"/>
      <c r="Y16" s="1804"/>
    </row>
    <row r="17" spans="1:25" s="899" customFormat="1" x14ac:dyDescent="0.2">
      <c r="A17" s="907"/>
      <c r="B17" s="908"/>
      <c r="C17" s="908" t="s">
        <v>730</v>
      </c>
      <c r="D17" s="909"/>
      <c r="E17" s="2454">
        <v>52</v>
      </c>
      <c r="F17" s="2455"/>
      <c r="G17" s="2121">
        <v>58916.19</v>
      </c>
      <c r="H17" s="2458">
        <v>7.38</v>
      </c>
      <c r="I17" s="2122"/>
      <c r="J17" s="2121">
        <v>28331.19</v>
      </c>
      <c r="K17" s="2458">
        <v>7.06</v>
      </c>
      <c r="L17" s="2116" t="s">
        <v>86</v>
      </c>
      <c r="M17" s="2298" t="s">
        <v>130</v>
      </c>
      <c r="N17" s="2458" t="s">
        <v>130</v>
      </c>
      <c r="O17" s="2124"/>
      <c r="P17" s="2125"/>
      <c r="Q17" s="2111"/>
      <c r="R17" s="1804"/>
      <c r="S17" s="2411"/>
      <c r="T17" s="2411"/>
      <c r="V17" s="2462"/>
      <c r="W17" s="1804"/>
      <c r="X17" s="2459"/>
      <c r="Y17" s="1804"/>
    </row>
    <row r="18" spans="1:25" s="899" customFormat="1" x14ac:dyDescent="0.2">
      <c r="A18" s="907"/>
      <c r="B18" s="908"/>
      <c r="C18" s="908" t="s">
        <v>731</v>
      </c>
      <c r="D18" s="909"/>
      <c r="E18" s="2454">
        <v>47</v>
      </c>
      <c r="F18" s="2455"/>
      <c r="G18" s="2121">
        <v>36463.480000000003</v>
      </c>
      <c r="H18" s="2458">
        <v>4.57</v>
      </c>
      <c r="I18" s="2122"/>
      <c r="J18" s="2121">
        <v>19241.04</v>
      </c>
      <c r="K18" s="2458">
        <v>4.8</v>
      </c>
      <c r="L18" s="2116" t="s">
        <v>86</v>
      </c>
      <c r="M18" s="2121">
        <v>1.7829999999999999</v>
      </c>
      <c r="N18" s="2458">
        <v>0.47</v>
      </c>
      <c r="O18" s="2124"/>
      <c r="P18" s="2125"/>
      <c r="Q18" s="1804"/>
      <c r="S18" s="2411"/>
      <c r="T18" s="2411"/>
      <c r="V18" s="2462"/>
      <c r="W18" s="1804"/>
      <c r="X18" s="2459"/>
      <c r="Y18" s="1804"/>
    </row>
    <row r="19" spans="1:25" s="899" customFormat="1" x14ac:dyDescent="0.2">
      <c r="A19" s="907"/>
      <c r="B19" s="908"/>
      <c r="C19" s="908" t="s">
        <v>732</v>
      </c>
      <c r="D19" s="909"/>
      <c r="E19" s="2454">
        <v>49</v>
      </c>
      <c r="F19" s="2455"/>
      <c r="G19" s="2121">
        <v>56359.12</v>
      </c>
      <c r="H19" s="2458">
        <v>7.06</v>
      </c>
      <c r="I19" s="2122"/>
      <c r="J19" s="2121">
        <v>28963.24</v>
      </c>
      <c r="K19" s="2458">
        <v>7.22</v>
      </c>
      <c r="L19" s="2116" t="s">
        <v>86</v>
      </c>
      <c r="M19" s="2121">
        <v>215.58600000000001</v>
      </c>
      <c r="N19" s="2458">
        <v>56.68</v>
      </c>
      <c r="O19" s="2124"/>
      <c r="P19" s="2125"/>
      <c r="Q19" s="311"/>
      <c r="S19" s="2411"/>
      <c r="T19" s="2411"/>
      <c r="V19" s="2462"/>
      <c r="W19" s="1804"/>
      <c r="X19" s="2459"/>
      <c r="Y19" s="1804"/>
    </row>
    <row r="20" spans="1:25" s="899" customFormat="1" x14ac:dyDescent="0.2">
      <c r="A20" s="907"/>
      <c r="B20" s="908"/>
      <c r="C20" s="908" t="s">
        <v>733</v>
      </c>
      <c r="D20" s="909"/>
      <c r="E20" s="2454">
        <v>52</v>
      </c>
      <c r="F20" s="2455"/>
      <c r="G20" s="2121">
        <v>54881.35</v>
      </c>
      <c r="H20" s="2458">
        <v>6.87</v>
      </c>
      <c r="I20" s="2122"/>
      <c r="J20" s="2121">
        <v>26537.919999999998</v>
      </c>
      <c r="K20" s="2458">
        <v>6.62</v>
      </c>
      <c r="L20" s="2116" t="s">
        <v>86</v>
      </c>
      <c r="M20" s="2298" t="s">
        <v>130</v>
      </c>
      <c r="N20" s="2458" t="s">
        <v>130</v>
      </c>
      <c r="O20" s="2124"/>
      <c r="P20" s="2125"/>
      <c r="Q20" s="2111"/>
      <c r="S20" s="2411"/>
      <c r="T20" s="2411"/>
      <c r="V20" s="2462"/>
      <c r="W20" s="1804"/>
      <c r="X20" s="2459"/>
      <c r="Y20" s="1804"/>
    </row>
    <row r="21" spans="1:25" s="1804" customFormat="1" x14ac:dyDescent="0.2">
      <c r="A21" s="1244"/>
      <c r="B21" s="2112" t="s">
        <v>245</v>
      </c>
      <c r="C21" s="2112"/>
      <c r="D21" s="2126"/>
      <c r="E21" s="2453">
        <v>53</v>
      </c>
      <c r="F21" s="2452"/>
      <c r="G21" s="2120">
        <f>SUM(G22:G29)</f>
        <v>57130.229999999996</v>
      </c>
      <c r="H21" s="2457">
        <f>SUM(H22:H29)</f>
        <v>7.12</v>
      </c>
      <c r="I21" s="2115"/>
      <c r="J21" s="2127">
        <f>SUM(J22:J29)</f>
        <v>26762.91</v>
      </c>
      <c r="K21" s="2457">
        <f>SUM(K22:K29)</f>
        <v>6.62</v>
      </c>
      <c r="L21" s="2116" t="s">
        <v>86</v>
      </c>
      <c r="M21" s="2127">
        <f>SUM(M22:M29)</f>
        <v>62.54</v>
      </c>
      <c r="N21" s="2457">
        <f>SUM(N22:N29)</f>
        <v>16.45</v>
      </c>
      <c r="O21" s="2128"/>
      <c r="P21" s="2129"/>
      <c r="V21" s="2462"/>
      <c r="X21" s="2459"/>
    </row>
    <row r="22" spans="1:25" s="899" customFormat="1" x14ac:dyDescent="0.2">
      <c r="A22" s="907"/>
      <c r="B22" s="908"/>
      <c r="C22" s="908" t="s">
        <v>248</v>
      </c>
      <c r="D22" s="909"/>
      <c r="E22" s="2454">
        <v>49</v>
      </c>
      <c r="F22" s="2455"/>
      <c r="G22" s="2121">
        <v>15222.41</v>
      </c>
      <c r="H22" s="2458">
        <v>1.91</v>
      </c>
      <c r="I22" s="2122"/>
      <c r="J22" s="2121">
        <v>7787.71</v>
      </c>
      <c r="K22" s="2458">
        <v>1.94</v>
      </c>
      <c r="L22" s="2116" t="s">
        <v>86</v>
      </c>
      <c r="M22" s="2123">
        <v>1.546</v>
      </c>
      <c r="N22" s="2460">
        <v>0.41</v>
      </c>
      <c r="O22" s="2124"/>
      <c r="P22" s="2125" t="s">
        <v>86</v>
      </c>
      <c r="Q22" s="2111"/>
      <c r="S22" s="2411"/>
      <c r="T22" s="2411"/>
      <c r="V22" s="2462"/>
      <c r="W22" s="1804"/>
      <c r="X22" s="2459"/>
      <c r="Y22" s="1804"/>
    </row>
    <row r="23" spans="1:25" s="899" customFormat="1" x14ac:dyDescent="0.2">
      <c r="A23" s="907"/>
      <c r="B23" s="908"/>
      <c r="C23" s="908" t="s">
        <v>734</v>
      </c>
      <c r="D23" s="909"/>
      <c r="E23" s="2454">
        <v>40</v>
      </c>
      <c r="F23" s="2455"/>
      <c r="G23" s="2121">
        <v>43.98</v>
      </c>
      <c r="H23" s="2271" t="s">
        <v>492</v>
      </c>
      <c r="I23" s="2122"/>
      <c r="J23" s="2121">
        <v>26.43</v>
      </c>
      <c r="K23" s="2458" t="s">
        <v>492</v>
      </c>
      <c r="L23" s="2116" t="s">
        <v>86</v>
      </c>
      <c r="M23" s="2298" t="s">
        <v>130</v>
      </c>
      <c r="N23" s="2458" t="s">
        <v>130</v>
      </c>
      <c r="O23" s="2124"/>
      <c r="P23" s="2125"/>
      <c r="Q23" s="1804"/>
      <c r="R23" s="1804"/>
      <c r="S23" s="1804"/>
      <c r="T23" s="1804"/>
      <c r="U23" s="1804"/>
      <c r="V23" s="2462"/>
      <c r="W23" s="1804"/>
      <c r="X23" s="2459"/>
      <c r="Y23" s="1804"/>
    </row>
    <row r="24" spans="1:25" s="899" customFormat="1" x14ac:dyDescent="0.2">
      <c r="A24" s="907"/>
      <c r="B24" s="908"/>
      <c r="C24" s="908" t="s">
        <v>735</v>
      </c>
      <c r="D24" s="909"/>
      <c r="E24" s="2454">
        <v>46</v>
      </c>
      <c r="F24" s="2455"/>
      <c r="G24" s="2121">
        <v>3959.88</v>
      </c>
      <c r="H24" s="2458">
        <v>0.5</v>
      </c>
      <c r="I24" s="2122"/>
      <c r="J24" s="2121">
        <v>2142.0700000000002</v>
      </c>
      <c r="K24" s="2458">
        <v>0.53</v>
      </c>
      <c r="L24" s="2116" t="s">
        <v>86</v>
      </c>
      <c r="M24" s="2298" t="s">
        <v>130</v>
      </c>
      <c r="N24" s="2458" t="s">
        <v>130</v>
      </c>
      <c r="O24" s="2124"/>
      <c r="P24" s="2125"/>
      <c r="Q24" s="2111"/>
      <c r="S24" s="2411"/>
      <c r="T24" s="2411"/>
      <c r="V24" s="2462"/>
      <c r="W24" s="1804"/>
      <c r="X24" s="2459"/>
      <c r="Y24" s="1804"/>
    </row>
    <row r="25" spans="1:25" s="899" customFormat="1" x14ac:dyDescent="0.2">
      <c r="A25" s="907"/>
      <c r="B25" s="908"/>
      <c r="C25" s="908" t="s">
        <v>736</v>
      </c>
      <c r="D25" s="909"/>
      <c r="E25" s="2454">
        <v>46</v>
      </c>
      <c r="F25" s="2455"/>
      <c r="G25" s="2121">
        <v>6796.53</v>
      </c>
      <c r="H25" s="2458">
        <v>0.85</v>
      </c>
      <c r="I25" s="2122"/>
      <c r="J25" s="2121">
        <v>3696.66</v>
      </c>
      <c r="K25" s="2458">
        <v>0.92</v>
      </c>
      <c r="L25" s="2116" t="s">
        <v>86</v>
      </c>
      <c r="M25" s="2298" t="s">
        <v>130</v>
      </c>
      <c r="N25" s="2458" t="s">
        <v>130</v>
      </c>
      <c r="O25" s="2124"/>
      <c r="P25" s="2125"/>
      <c r="Q25" s="1804"/>
      <c r="R25" s="1804"/>
      <c r="S25" s="1804"/>
      <c r="T25" s="2411"/>
      <c r="U25" s="1804"/>
      <c r="V25" s="2462"/>
      <c r="W25" s="1804"/>
      <c r="X25" s="2459"/>
      <c r="Y25" s="1804"/>
    </row>
    <row r="26" spans="1:25" s="899" customFormat="1" x14ac:dyDescent="0.2">
      <c r="A26" s="907"/>
      <c r="B26" s="908"/>
      <c r="C26" s="908" t="s">
        <v>760</v>
      </c>
      <c r="D26" s="909"/>
      <c r="E26" s="2454">
        <v>35</v>
      </c>
      <c r="F26" s="2455"/>
      <c r="G26" s="2121">
        <v>290.27999999999997</v>
      </c>
      <c r="H26" s="2271" t="s">
        <v>492</v>
      </c>
      <c r="I26" s="2122"/>
      <c r="J26" s="2121">
        <v>190.03</v>
      </c>
      <c r="K26" s="2458" t="s">
        <v>492</v>
      </c>
      <c r="L26" s="2116" t="s">
        <v>86</v>
      </c>
      <c r="M26" s="2298" t="s">
        <v>130</v>
      </c>
      <c r="N26" s="2461" t="s">
        <v>130</v>
      </c>
      <c r="O26" s="2124"/>
      <c r="P26" s="2125"/>
      <c r="Q26" s="2111"/>
      <c r="S26" s="2411"/>
      <c r="T26" s="2411"/>
      <c r="V26" s="2462"/>
      <c r="W26" s="1804"/>
      <c r="X26" s="2459"/>
      <c r="Y26" s="1804"/>
    </row>
    <row r="27" spans="1:25" s="899" customFormat="1" x14ac:dyDescent="0.2">
      <c r="A27" s="907"/>
      <c r="B27" s="908"/>
      <c r="C27" s="908" t="s">
        <v>338</v>
      </c>
      <c r="D27" s="909"/>
      <c r="E27" s="2454">
        <v>64</v>
      </c>
      <c r="F27" s="2455"/>
      <c r="G27" s="2121">
        <v>13495.42</v>
      </c>
      <c r="H27" s="2458">
        <v>1.69</v>
      </c>
      <c r="I27" s="2122"/>
      <c r="J27" s="2121">
        <v>4959.3500000000004</v>
      </c>
      <c r="K27" s="2458">
        <v>1.24</v>
      </c>
      <c r="L27" s="2116" t="s">
        <v>86</v>
      </c>
      <c r="M27" s="2121">
        <v>60.994</v>
      </c>
      <c r="N27" s="2458">
        <v>16.04</v>
      </c>
      <c r="O27" s="2124"/>
      <c r="P27" s="2125"/>
      <c r="Q27" s="1804"/>
      <c r="R27" s="1804"/>
      <c r="S27" s="1804"/>
      <c r="T27" s="2411"/>
      <c r="V27" s="2462"/>
      <c r="W27" s="1804"/>
      <c r="X27" s="2459"/>
      <c r="Y27" s="1804"/>
    </row>
    <row r="28" spans="1:25" s="899" customFormat="1" x14ac:dyDescent="0.2">
      <c r="A28" s="907"/>
      <c r="B28" s="908"/>
      <c r="C28" s="908" t="s">
        <v>737</v>
      </c>
      <c r="D28" s="909"/>
      <c r="E28" s="2454">
        <v>53</v>
      </c>
      <c r="F28" s="2455"/>
      <c r="G28" s="2121">
        <v>1003.63</v>
      </c>
      <c r="H28" s="2458">
        <v>0.13</v>
      </c>
      <c r="I28" s="2122"/>
      <c r="J28" s="2121">
        <v>473.07</v>
      </c>
      <c r="K28" s="2458">
        <v>0.12</v>
      </c>
      <c r="L28" s="2116" t="s">
        <v>86</v>
      </c>
      <c r="M28" s="2298" t="s">
        <v>130</v>
      </c>
      <c r="N28" s="2458" t="s">
        <v>130</v>
      </c>
      <c r="O28" s="2124"/>
      <c r="P28" s="313" t="s">
        <v>86</v>
      </c>
      <c r="Q28" s="2111"/>
      <c r="S28" s="2411"/>
      <c r="T28" s="2411"/>
      <c r="V28" s="2462"/>
      <c r="W28" s="1804"/>
      <c r="X28" s="2459"/>
      <c r="Y28" s="1804"/>
    </row>
    <row r="29" spans="1:25" s="899" customFormat="1" x14ac:dyDescent="0.2">
      <c r="A29" s="907"/>
      <c r="B29" s="908"/>
      <c r="C29" s="908" t="s">
        <v>253</v>
      </c>
      <c r="D29" s="909"/>
      <c r="E29" s="2454">
        <v>54</v>
      </c>
      <c r="F29" s="2455"/>
      <c r="G29" s="2121">
        <v>16318.1</v>
      </c>
      <c r="H29" s="2458">
        <v>2.04</v>
      </c>
      <c r="I29" s="2122"/>
      <c r="J29" s="2121">
        <v>7487.59</v>
      </c>
      <c r="K29" s="2458">
        <v>1.87</v>
      </c>
      <c r="L29" s="2116" t="s">
        <v>86</v>
      </c>
      <c r="M29" s="2298" t="s">
        <v>130</v>
      </c>
      <c r="N29" s="2458" t="s">
        <v>130</v>
      </c>
      <c r="O29" s="2124"/>
      <c r="P29" s="2125"/>
      <c r="Q29" s="2111"/>
      <c r="R29" s="1804"/>
      <c r="S29" s="2411"/>
      <c r="T29" s="2411"/>
      <c r="V29" s="2462"/>
      <c r="W29" s="1804"/>
      <c r="X29" s="2459"/>
      <c r="Y29" s="1804"/>
    </row>
    <row r="30" spans="1:25" x14ac:dyDescent="0.2">
      <c r="A30" s="1244"/>
      <c r="B30" s="2112" t="s">
        <v>254</v>
      </c>
      <c r="C30" s="2112"/>
      <c r="D30" s="2126"/>
      <c r="E30" s="2453">
        <v>47</v>
      </c>
      <c r="F30" s="2452"/>
      <c r="G30" s="2120">
        <f>SUM(G31:G33)</f>
        <v>170656.15</v>
      </c>
      <c r="H30" s="2457">
        <f>SUM(H31:H33)</f>
        <v>21.38</v>
      </c>
      <c r="I30" s="2115"/>
      <c r="J30" s="2127">
        <f>SUM(J31:J33)</f>
        <v>90375.82</v>
      </c>
      <c r="K30" s="2457">
        <f>SUM(K31:K33)</f>
        <v>22.540000000000003</v>
      </c>
      <c r="L30" s="2116" t="s">
        <v>86</v>
      </c>
      <c r="M30" s="2127">
        <f>SUM(M31:M33)</f>
        <v>28.491</v>
      </c>
      <c r="N30" s="2457">
        <f>SUM(N31:N33)</f>
        <v>7.49</v>
      </c>
      <c r="O30" s="2117"/>
      <c r="P30" s="412"/>
      <c r="V30" s="2462"/>
      <c r="W30" s="1804"/>
      <c r="X30" s="2459"/>
      <c r="Y30" s="1804"/>
    </row>
    <row r="31" spans="1:25" s="899" customFormat="1" x14ac:dyDescent="0.2">
      <c r="A31" s="907"/>
      <c r="B31" s="908"/>
      <c r="C31" s="908" t="s">
        <v>738</v>
      </c>
      <c r="D31" s="909"/>
      <c r="E31" s="2454">
        <v>46</v>
      </c>
      <c r="F31" s="2455"/>
      <c r="G31" s="2121">
        <v>150247.88</v>
      </c>
      <c r="H31" s="2458">
        <v>18.82</v>
      </c>
      <c r="I31" s="2122"/>
      <c r="J31" s="2121">
        <v>80959.600000000006</v>
      </c>
      <c r="K31" s="2458">
        <v>20.190000000000001</v>
      </c>
      <c r="L31" s="2116" t="s">
        <v>86</v>
      </c>
      <c r="M31" s="2298" t="s">
        <v>130</v>
      </c>
      <c r="N31" s="2461" t="s">
        <v>130</v>
      </c>
      <c r="O31" s="2124"/>
      <c r="P31" s="2125"/>
      <c r="Q31" s="1804"/>
      <c r="S31" s="2411"/>
      <c r="T31" s="2411"/>
      <c r="V31" s="2462"/>
      <c r="W31" s="1804"/>
      <c r="X31" s="2459"/>
      <c r="Y31" s="1804"/>
    </row>
    <row r="32" spans="1:25" s="899" customFormat="1" x14ac:dyDescent="0.2">
      <c r="A32" s="907"/>
      <c r="B32" s="908"/>
      <c r="C32" s="908" t="s">
        <v>739</v>
      </c>
      <c r="D32" s="909"/>
      <c r="E32" s="2454">
        <v>55</v>
      </c>
      <c r="F32" s="2455"/>
      <c r="G32" s="2121">
        <v>16112.81</v>
      </c>
      <c r="H32" s="2458">
        <v>2.02</v>
      </c>
      <c r="I32" s="2122"/>
      <c r="J32" s="2121">
        <v>7335.46</v>
      </c>
      <c r="K32" s="2458">
        <v>1.83</v>
      </c>
      <c r="L32" s="2116" t="s">
        <v>86</v>
      </c>
      <c r="M32" s="2121">
        <v>28.491</v>
      </c>
      <c r="N32" s="2458">
        <v>7.49</v>
      </c>
      <c r="O32" s="2124"/>
      <c r="P32" s="2125"/>
      <c r="Q32" s="2111"/>
      <c r="S32" s="2411"/>
      <c r="T32" s="2411"/>
      <c r="V32" s="2462"/>
      <c r="W32" s="1804"/>
      <c r="X32" s="2459"/>
      <c r="Y32" s="1804"/>
    </row>
    <row r="33" spans="1:25" s="899" customFormat="1" x14ac:dyDescent="0.2">
      <c r="A33" s="907"/>
      <c r="B33" s="908"/>
      <c r="C33" s="908" t="s">
        <v>740</v>
      </c>
      <c r="D33" s="909"/>
      <c r="E33" s="2454">
        <v>52</v>
      </c>
      <c r="F33" s="2455"/>
      <c r="G33" s="2121">
        <v>4295.46</v>
      </c>
      <c r="H33" s="2458">
        <v>0.54</v>
      </c>
      <c r="I33" s="2122"/>
      <c r="J33" s="2121">
        <v>2080.7600000000002</v>
      </c>
      <c r="K33" s="2458">
        <v>0.52</v>
      </c>
      <c r="L33" s="2116" t="s">
        <v>86</v>
      </c>
      <c r="M33" s="2298" t="s">
        <v>130</v>
      </c>
      <c r="N33" s="2461" t="s">
        <v>130</v>
      </c>
      <c r="O33" s="2124"/>
      <c r="P33" s="2125"/>
      <c r="Q33"/>
      <c r="R33"/>
      <c r="S33"/>
      <c r="T33"/>
      <c r="U33"/>
      <c r="V33" s="2462"/>
      <c r="W33" s="1804"/>
      <c r="X33" s="2459"/>
      <c r="Y33" s="1804"/>
    </row>
    <row r="34" spans="1:25" s="1804" customFormat="1" x14ac:dyDescent="0.2">
      <c r="A34" s="1244"/>
      <c r="B34" s="2112" t="s">
        <v>257</v>
      </c>
      <c r="C34" s="2130"/>
      <c r="D34" s="2126"/>
      <c r="E34" s="2453">
        <v>47</v>
      </c>
      <c r="F34" s="2452"/>
      <c r="G34" s="2119">
        <v>16971.47</v>
      </c>
      <c r="H34" s="2457">
        <v>2.13</v>
      </c>
      <c r="I34" s="2115"/>
      <c r="J34" s="2119">
        <v>8999.8799999999992</v>
      </c>
      <c r="K34" s="2457">
        <v>2.2400000000000002</v>
      </c>
      <c r="L34" s="2116" t="s">
        <v>86</v>
      </c>
      <c r="M34" s="2131">
        <v>1.32</v>
      </c>
      <c r="N34" s="2457">
        <v>0.35</v>
      </c>
      <c r="O34" s="2117"/>
      <c r="P34" s="2118"/>
      <c r="Q34" s="2363"/>
      <c r="R34" s="899"/>
      <c r="S34" s="2411"/>
      <c r="T34" s="2411"/>
      <c r="U34" s="899"/>
      <c r="V34" s="2462"/>
      <c r="X34" s="2459"/>
    </row>
    <row r="35" spans="1:25" s="1804" customFormat="1" x14ac:dyDescent="0.2">
      <c r="A35" s="1244"/>
      <c r="B35" s="2112" t="s">
        <v>258</v>
      </c>
      <c r="C35" s="2130"/>
      <c r="D35" s="2126"/>
      <c r="E35" s="2453">
        <v>46</v>
      </c>
      <c r="F35" s="2452"/>
      <c r="G35" s="2119">
        <v>8807.5</v>
      </c>
      <c r="H35" s="2457">
        <v>1.1000000000000001</v>
      </c>
      <c r="I35" s="2115"/>
      <c r="J35" s="2119">
        <v>4715.3999999999996</v>
      </c>
      <c r="K35" s="2457">
        <v>1.18</v>
      </c>
      <c r="L35" s="2116" t="s">
        <v>86</v>
      </c>
      <c r="M35" s="2530" t="s">
        <v>130</v>
      </c>
      <c r="N35" s="2531" t="s">
        <v>130</v>
      </c>
      <c r="O35" s="2117"/>
      <c r="P35" s="2118"/>
      <c r="Q35" s="2111"/>
      <c r="R35" s="899"/>
      <c r="S35" s="2411"/>
      <c r="T35" s="2411"/>
      <c r="U35" s="899"/>
      <c r="V35" s="2462"/>
      <c r="X35" s="2459"/>
    </row>
    <row r="36" spans="1:25" s="1804" customFormat="1" x14ac:dyDescent="0.2">
      <c r="A36" s="1244"/>
      <c r="B36" s="2112" t="s">
        <v>259</v>
      </c>
      <c r="C36" s="2130"/>
      <c r="D36" s="2126"/>
      <c r="E36" s="2453">
        <v>49</v>
      </c>
      <c r="F36" s="2452"/>
      <c r="G36" s="2119">
        <v>60411.85</v>
      </c>
      <c r="H36" s="2457">
        <v>7.57</v>
      </c>
      <c r="I36" s="2115"/>
      <c r="J36" s="2119">
        <v>30605.88</v>
      </c>
      <c r="K36" s="2457">
        <v>7.63</v>
      </c>
      <c r="L36" s="2116" t="s">
        <v>86</v>
      </c>
      <c r="M36" s="2119">
        <v>11.597</v>
      </c>
      <c r="N36" s="2457">
        <v>3.05</v>
      </c>
      <c r="O36" s="2117"/>
      <c r="P36" s="2118"/>
      <c r="Q36"/>
      <c r="R36"/>
      <c r="S36" s="2397"/>
      <c r="T36" s="2411"/>
      <c r="U36"/>
      <c r="V36" s="2462"/>
      <c r="X36" s="2459"/>
    </row>
    <row r="37" spans="1:25" s="1804" customFormat="1" x14ac:dyDescent="0.2">
      <c r="A37" s="1244"/>
      <c r="B37" s="2112" t="s">
        <v>261</v>
      </c>
      <c r="C37" s="2130"/>
      <c r="D37" s="2126"/>
      <c r="E37" s="2453">
        <v>52</v>
      </c>
      <c r="F37" s="2452"/>
      <c r="G37" s="2120">
        <f>SUM(G38:G41)</f>
        <v>93771.53</v>
      </c>
      <c r="H37" s="2457">
        <f>SUM(H38:H41)</f>
        <v>11.68</v>
      </c>
      <c r="I37" s="2115"/>
      <c r="J37" s="2120">
        <f>SUM(J38:J41)</f>
        <v>44696.91</v>
      </c>
      <c r="K37" s="2457">
        <v>9.4</v>
      </c>
      <c r="L37" s="2116" t="s">
        <v>86</v>
      </c>
      <c r="M37" s="2120">
        <v>47.628999999999998</v>
      </c>
      <c r="N37" s="2457">
        <f>SUM(N38:N41)</f>
        <v>13.28</v>
      </c>
      <c r="O37" s="2117"/>
      <c r="P37" s="2129"/>
      <c r="Q37" s="400"/>
      <c r="R37" s="400"/>
      <c r="S37" s="400"/>
      <c r="T37" s="400"/>
      <c r="U37" s="400"/>
      <c r="V37" s="2462"/>
      <c r="X37" s="2459"/>
    </row>
    <row r="38" spans="1:25" x14ac:dyDescent="0.2">
      <c r="A38" s="1244"/>
      <c r="B38" s="902"/>
      <c r="C38" s="908" t="s">
        <v>761</v>
      </c>
      <c r="D38" s="1638"/>
      <c r="E38" s="2454">
        <v>45.910731851404513</v>
      </c>
      <c r="F38" s="2455"/>
      <c r="G38" s="2121">
        <v>15507.32</v>
      </c>
      <c r="H38" s="2458">
        <v>1.89</v>
      </c>
      <c r="I38" s="2122"/>
      <c r="J38" s="2121">
        <v>8185.66</v>
      </c>
      <c r="K38" s="2458">
        <v>2.04</v>
      </c>
      <c r="L38" s="2116" t="s">
        <v>86</v>
      </c>
      <c r="M38" s="2298" t="s">
        <v>130</v>
      </c>
      <c r="N38" s="2461" t="s">
        <v>130</v>
      </c>
      <c r="O38" s="2124"/>
      <c r="Q38" s="2111"/>
      <c r="R38" s="899"/>
      <c r="S38" s="2411"/>
      <c r="T38" s="2411"/>
      <c r="U38" s="899"/>
      <c r="V38" s="2462"/>
      <c r="W38" s="1804"/>
      <c r="X38" s="2459"/>
      <c r="Y38" s="1804"/>
    </row>
    <row r="39" spans="1:25" x14ac:dyDescent="0.2">
      <c r="A39" s="1244"/>
      <c r="B39" s="902"/>
      <c r="C39" s="908" t="s">
        <v>742</v>
      </c>
      <c r="D39" s="1638"/>
      <c r="E39" s="2454">
        <v>54.285644103857322</v>
      </c>
      <c r="F39" s="2455"/>
      <c r="G39" s="2121">
        <v>23733.63</v>
      </c>
      <c r="H39" s="2458">
        <v>2.97</v>
      </c>
      <c r="I39" s="2122"/>
      <c r="J39" s="2121">
        <v>10636.6</v>
      </c>
      <c r="K39" s="2458">
        <v>2.65</v>
      </c>
      <c r="L39" s="2116" t="s">
        <v>86</v>
      </c>
      <c r="M39" s="2123">
        <v>47.628999999999998</v>
      </c>
      <c r="N39" s="2458">
        <v>12.52</v>
      </c>
      <c r="O39" s="2124"/>
      <c r="Q39" s="2111"/>
      <c r="R39" s="899"/>
      <c r="S39" s="2411"/>
      <c r="T39" s="2411"/>
      <c r="U39" s="899"/>
      <c r="V39" s="2462"/>
      <c r="W39" s="1804"/>
      <c r="X39" s="2459"/>
      <c r="Y39" s="1804"/>
    </row>
    <row r="40" spans="1:25" x14ac:dyDescent="0.2">
      <c r="A40" s="1244"/>
      <c r="B40" s="902"/>
      <c r="C40" s="908" t="s">
        <v>743</v>
      </c>
      <c r="D40" s="1638"/>
      <c r="E40" s="2454">
        <v>50</v>
      </c>
      <c r="F40" s="2455"/>
      <c r="G40" s="2121">
        <v>6897.46</v>
      </c>
      <c r="H40" s="2458">
        <v>0.86</v>
      </c>
      <c r="I40" s="2122"/>
      <c r="J40" s="2121">
        <v>3182.05</v>
      </c>
      <c r="K40" s="2458">
        <v>0.79</v>
      </c>
      <c r="L40" s="2116" t="s">
        <v>86</v>
      </c>
      <c r="M40" s="2121">
        <v>2.3559999999999999</v>
      </c>
      <c r="N40" s="2458">
        <v>0.62</v>
      </c>
      <c r="O40" s="2124"/>
      <c r="T40" s="2411"/>
      <c r="U40" s="899"/>
      <c r="V40" s="2462"/>
      <c r="W40" s="1804"/>
      <c r="X40" s="2459"/>
      <c r="Y40" s="1804"/>
    </row>
    <row r="41" spans="1:25" x14ac:dyDescent="0.2">
      <c r="A41" s="1244"/>
      <c r="B41" s="902"/>
      <c r="C41" s="908" t="s">
        <v>344</v>
      </c>
      <c r="D41" s="1638"/>
      <c r="E41" s="2454">
        <v>54.900066660798196</v>
      </c>
      <c r="F41" s="2455"/>
      <c r="G41" s="2121">
        <v>47633.120000000003</v>
      </c>
      <c r="H41" s="2458">
        <v>5.96</v>
      </c>
      <c r="I41" s="2122"/>
      <c r="J41" s="2121">
        <v>22692.6</v>
      </c>
      <c r="K41" s="2458">
        <v>5.66</v>
      </c>
      <c r="L41" s="2116" t="s">
        <v>86</v>
      </c>
      <c r="M41" s="2121">
        <v>0.53500000000000003</v>
      </c>
      <c r="N41" s="2458">
        <v>0.14000000000000001</v>
      </c>
      <c r="O41" s="2124"/>
      <c r="Q41" s="1804"/>
      <c r="R41" s="1804"/>
      <c r="S41" s="1804"/>
      <c r="T41" s="1804"/>
      <c r="U41" s="1804"/>
      <c r="V41" s="2462"/>
      <c r="W41" s="1804"/>
      <c r="X41" s="2459"/>
      <c r="Y41" s="1804"/>
    </row>
    <row r="42" spans="1:25" x14ac:dyDescent="0.2">
      <c r="A42" s="1244"/>
      <c r="B42" s="2112" t="s">
        <v>119</v>
      </c>
      <c r="C42" s="2112"/>
      <c r="D42" s="2113"/>
      <c r="E42" s="2456">
        <v>0.4839</v>
      </c>
      <c r="F42" s="2452"/>
      <c r="G42" s="2132">
        <f>+G11+G12+G13+G21+G30+G34+G35+G36+G37</f>
        <v>798962.87999999989</v>
      </c>
      <c r="H42" s="2133">
        <f>G42/$G$42</f>
        <v>1</v>
      </c>
      <c r="I42" s="2115"/>
      <c r="J42" s="2132">
        <f>+J11+J12+J13+J21+J30+J34+J35+J36+J37</f>
        <v>401080.07000000007</v>
      </c>
      <c r="K42" s="1492">
        <f t="shared" ref="K42" si="0">+J42/J$42</f>
        <v>1</v>
      </c>
      <c r="L42" s="2116"/>
      <c r="M42" s="2132">
        <v>380.36399999999998</v>
      </c>
      <c r="N42" s="2133">
        <v>1</v>
      </c>
      <c r="O42" s="2117"/>
      <c r="Q42" s="2111"/>
      <c r="U42" s="2134"/>
      <c r="V42" s="2462"/>
      <c r="W42" s="1804"/>
      <c r="Y42" s="1804"/>
    </row>
    <row r="43" spans="1:25" ht="13.5" x14ac:dyDescent="0.2">
      <c r="A43" s="1147"/>
      <c r="B43" s="1148"/>
      <c r="C43" s="1149"/>
      <c r="D43" s="1150"/>
      <c r="E43" s="2135"/>
      <c r="F43" s="2135"/>
      <c r="G43" s="2136"/>
      <c r="H43" s="2137"/>
      <c r="I43" s="2138"/>
      <c r="J43" s="2136"/>
      <c r="K43" s="2139"/>
      <c r="L43" s="2140"/>
      <c r="M43" s="2141" t="s">
        <v>86</v>
      </c>
      <c r="N43" s="155"/>
      <c r="O43" s="1154"/>
    </row>
    <row r="44" spans="1:25" x14ac:dyDescent="0.2">
      <c r="A44" s="160"/>
      <c r="B44" s="160"/>
      <c r="C44" s="160"/>
      <c r="D44" s="160"/>
      <c r="E44" s="160"/>
      <c r="F44" s="160"/>
      <c r="G44" s="1111"/>
      <c r="H44" s="2142" t="s">
        <v>86</v>
      </c>
      <c r="I44" s="160"/>
      <c r="J44" s="1111"/>
      <c r="K44" s="2142" t="s">
        <v>86</v>
      </c>
      <c r="L44" s="160"/>
      <c r="M44" s="1111"/>
      <c r="N44" s="2143" t="s">
        <v>86</v>
      </c>
      <c r="O44" s="1"/>
    </row>
    <row r="45" spans="1:25" x14ac:dyDescent="0.2">
      <c r="A45" s="2144" t="s">
        <v>756</v>
      </c>
      <c r="C45" s="1976"/>
      <c r="D45" s="1976"/>
      <c r="E45" s="235"/>
      <c r="F45" s="235"/>
      <c r="G45" s="2145"/>
      <c r="H45" s="235"/>
      <c r="I45" s="235"/>
      <c r="J45" s="2145"/>
      <c r="K45" s="235"/>
      <c r="L45" s="235"/>
      <c r="M45" s="1111"/>
      <c r="O45" s="1"/>
    </row>
    <row r="46" spans="1:25" x14ac:dyDescent="0.2">
      <c r="A46" s="2146" t="s">
        <v>131</v>
      </c>
      <c r="C46" s="1945"/>
      <c r="D46" s="1945"/>
      <c r="E46" s="1945"/>
      <c r="F46" s="1945"/>
      <c r="G46" s="2147"/>
      <c r="H46" s="1945"/>
      <c r="I46" s="1945"/>
      <c r="J46" s="2147"/>
      <c r="K46" s="1945"/>
      <c r="L46" s="1945"/>
      <c r="M46" s="2147"/>
      <c r="O46" s="1"/>
    </row>
    <row r="47" spans="1:25" x14ac:dyDescent="0.2">
      <c r="A47" s="2148" t="s">
        <v>869</v>
      </c>
      <c r="C47" s="750"/>
      <c r="D47" s="750"/>
      <c r="E47" s="750"/>
      <c r="F47" s="750"/>
      <c r="G47" s="2149"/>
      <c r="H47" s="750"/>
      <c r="I47" s="750"/>
      <c r="J47" s="2149"/>
      <c r="K47" s="750"/>
      <c r="L47" s="750"/>
      <c r="M47" s="2149"/>
      <c r="O47" s="1"/>
    </row>
    <row r="48" spans="1:25" x14ac:dyDescent="0.2">
      <c r="A48" s="2148" t="s">
        <v>893</v>
      </c>
      <c r="C48" s="750"/>
      <c r="D48" s="750"/>
      <c r="E48" s="750"/>
      <c r="F48" s="750"/>
      <c r="G48" s="2149"/>
      <c r="H48" s="750"/>
      <c r="I48" s="750"/>
      <c r="J48" s="2149"/>
      <c r="K48" s="750"/>
      <c r="L48" s="750"/>
      <c r="M48" s="2149"/>
      <c r="O48" s="1"/>
    </row>
    <row r="49" spans="1:15" x14ac:dyDescent="0.2">
      <c r="A49" s="2150" t="s">
        <v>762</v>
      </c>
      <c r="B49" s="1945"/>
      <c r="C49" s="1945"/>
      <c r="D49" s="1945"/>
      <c r="E49" s="1945"/>
      <c r="F49" s="1945"/>
      <c r="G49" s="2147"/>
      <c r="H49" s="1945"/>
      <c r="I49" s="1945"/>
      <c r="J49" s="2147"/>
      <c r="K49" s="1945"/>
      <c r="L49" s="1945"/>
      <c r="M49" s="2147"/>
      <c r="N49" s="411" t="s">
        <v>86</v>
      </c>
      <c r="O49" s="1"/>
    </row>
    <row r="50" spans="1:15" x14ac:dyDescent="0.2">
      <c r="A50" s="2146" t="s">
        <v>763</v>
      </c>
      <c r="B50" s="38"/>
      <c r="C50" s="38"/>
      <c r="E50" s="160"/>
      <c r="F50" s="160"/>
      <c r="G50" s="1111"/>
      <c r="H50" s="160"/>
      <c r="I50" s="160"/>
      <c r="J50" s="1111"/>
      <c r="N50" s="411" t="s">
        <v>86</v>
      </c>
      <c r="O50" s="1"/>
    </row>
    <row r="51" spans="1:15" x14ac:dyDescent="0.2">
      <c r="E51" s="2151"/>
      <c r="F51" s="2151"/>
      <c r="G51" s="2152"/>
      <c r="H51" s="2151"/>
      <c r="I51" s="2151"/>
      <c r="J51" s="1111"/>
      <c r="N51" s="528"/>
    </row>
  </sheetData>
  <mergeCells count="15">
    <mergeCell ref="G8:I8"/>
    <mergeCell ref="J8:L8"/>
    <mergeCell ref="M8:O8"/>
    <mergeCell ref="A7:D7"/>
    <mergeCell ref="E7:F7"/>
    <mergeCell ref="G7:I7"/>
    <mergeCell ref="J7:L7"/>
    <mergeCell ref="M7:O7"/>
    <mergeCell ref="A2:O2"/>
    <mergeCell ref="A3:O3"/>
    <mergeCell ref="A4:O4"/>
    <mergeCell ref="E6:F6"/>
    <mergeCell ref="G6:H6"/>
    <mergeCell ref="J6:K6"/>
    <mergeCell ref="M6:N6"/>
  </mergeCells>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5"/>
  <sheetViews>
    <sheetView workbookViewId="0"/>
  </sheetViews>
  <sheetFormatPr defaultRowHeight="12.75" x14ac:dyDescent="0.2"/>
  <cols>
    <col min="1" max="1" width="6.140625" style="12" customWidth="1"/>
    <col min="2" max="2" width="25.7109375" style="12" customWidth="1"/>
    <col min="3" max="3" width="10.7109375" style="12" customWidth="1"/>
    <col min="4" max="4" width="15.7109375" style="12" customWidth="1"/>
    <col min="5" max="5" width="18.7109375" style="12" customWidth="1"/>
    <col min="6" max="6" width="7.28515625" style="12" customWidth="1"/>
    <col min="7" max="7" width="12" style="12" customWidth="1"/>
    <col min="8" max="8" width="12.28515625" style="16" customWidth="1"/>
    <col min="9" max="9" width="5.140625" style="16" customWidth="1"/>
    <col min="10" max="10" width="11.5703125" style="16" customWidth="1"/>
    <col min="11" max="11" width="5.140625" style="12" customWidth="1"/>
    <col min="15" max="15" width="14" customWidth="1"/>
  </cols>
  <sheetData>
    <row r="1" spans="1:15" x14ac:dyDescent="0.2">
      <c r="A1" s="9"/>
      <c r="B1" s="10"/>
      <c r="C1" s="10"/>
      <c r="D1" s="10"/>
      <c r="E1" s="10"/>
      <c r="F1" s="10"/>
      <c r="G1" s="10"/>
      <c r="H1" s="10"/>
      <c r="I1" s="10"/>
      <c r="J1" s="10"/>
      <c r="K1" s="11"/>
    </row>
    <row r="2" spans="1:15" ht="23.25" x14ac:dyDescent="0.35">
      <c r="A2" s="2700" t="s">
        <v>133</v>
      </c>
      <c r="B2" s="2701"/>
      <c r="C2" s="2701"/>
      <c r="D2" s="2701"/>
      <c r="E2" s="2701"/>
      <c r="F2" s="2701"/>
      <c r="G2" s="2701"/>
      <c r="H2" s="2701"/>
      <c r="I2" s="2701"/>
      <c r="J2" s="2701"/>
      <c r="K2" s="2702"/>
    </row>
    <row r="3" spans="1:15" ht="20.25" x14ac:dyDescent="0.3">
      <c r="A3" s="2688" t="s">
        <v>923</v>
      </c>
      <c r="B3" s="2689"/>
      <c r="C3" s="2689"/>
      <c r="D3" s="2689"/>
      <c r="E3" s="2689"/>
      <c r="F3" s="2689"/>
      <c r="G3" s="2689"/>
      <c r="H3" s="2689"/>
      <c r="I3" s="2689"/>
      <c r="J3" s="2689"/>
      <c r="K3" s="2690"/>
    </row>
    <row r="4" spans="1:15" ht="20.25" x14ac:dyDescent="0.2">
      <c r="A4" s="2703" t="s">
        <v>134</v>
      </c>
      <c r="B4" s="2684"/>
      <c r="C4" s="2684"/>
      <c r="D4" s="2684"/>
      <c r="E4" s="2684"/>
      <c r="F4" s="2684"/>
      <c r="G4" s="2684"/>
      <c r="H4" s="2684"/>
      <c r="I4" s="2684"/>
      <c r="J4" s="2684"/>
      <c r="K4" s="2704"/>
    </row>
    <row r="5" spans="1:15" ht="6" customHeight="1" thickBot="1" x14ac:dyDescent="0.25">
      <c r="A5" s="251"/>
      <c r="B5" s="252"/>
      <c r="C5" s="252"/>
      <c r="D5" s="252"/>
      <c r="E5" s="252"/>
      <c r="F5" s="252"/>
      <c r="G5" s="252"/>
      <c r="H5" s="252"/>
      <c r="I5" s="252"/>
      <c r="J5" s="252"/>
      <c r="K5" s="253"/>
    </row>
    <row r="6" spans="1:15" x14ac:dyDescent="0.2">
      <c r="A6" s="254"/>
      <c r="B6" s="255"/>
      <c r="C6" s="256"/>
      <c r="D6" s="255"/>
      <c r="E6" s="165"/>
      <c r="F6" s="165"/>
      <c r="G6" s="165"/>
      <c r="H6" s="165"/>
      <c r="I6" s="165"/>
      <c r="J6" s="165"/>
      <c r="K6" s="257"/>
    </row>
    <row r="7" spans="1:15" x14ac:dyDescent="0.2">
      <c r="A7" s="254"/>
      <c r="B7" s="255"/>
      <c r="C7" s="256"/>
      <c r="D7" s="1"/>
      <c r="E7" s="165"/>
      <c r="F7" s="165"/>
      <c r="G7" s="165"/>
      <c r="H7" s="2705" t="s">
        <v>135</v>
      </c>
      <c r="I7" s="2705"/>
      <c r="J7" s="240"/>
      <c r="K7" s="257"/>
    </row>
    <row r="8" spans="1:15" x14ac:dyDescent="0.2">
      <c r="A8" s="258"/>
      <c r="B8" s="259"/>
      <c r="C8" s="260" t="s">
        <v>136</v>
      </c>
      <c r="D8" s="261" t="s">
        <v>137</v>
      </c>
      <c r="E8" s="261"/>
      <c r="F8" s="261"/>
      <c r="G8" s="262"/>
      <c r="H8" s="2706" t="s">
        <v>138</v>
      </c>
      <c r="I8" s="2706"/>
      <c r="J8" s="2706" t="s">
        <v>139</v>
      </c>
      <c r="K8" s="2707"/>
    </row>
    <row r="9" spans="1:15" x14ac:dyDescent="0.2">
      <c r="A9" s="264"/>
      <c r="B9" s="265"/>
      <c r="C9" s="260" t="s">
        <v>140</v>
      </c>
      <c r="D9" s="261" t="s">
        <v>141</v>
      </c>
      <c r="E9" s="261"/>
      <c r="F9" s="261"/>
      <c r="G9" s="261" t="s">
        <v>142</v>
      </c>
      <c r="H9" s="2706" t="s">
        <v>142</v>
      </c>
      <c r="I9" s="2706"/>
      <c r="J9" s="2706" t="s">
        <v>143</v>
      </c>
      <c r="K9" s="2707"/>
    </row>
    <row r="10" spans="1:15" x14ac:dyDescent="0.2">
      <c r="A10" s="264" t="s">
        <v>144</v>
      </c>
      <c r="B10" s="265"/>
      <c r="C10" s="260" t="s">
        <v>145</v>
      </c>
      <c r="D10" s="261" t="s">
        <v>146</v>
      </c>
      <c r="E10" s="2706" t="s">
        <v>3</v>
      </c>
      <c r="F10" s="2706"/>
      <c r="G10" s="261" t="s">
        <v>147</v>
      </c>
      <c r="H10" s="2706" t="s">
        <v>148</v>
      </c>
      <c r="I10" s="2706"/>
      <c r="J10" s="2706" t="s">
        <v>3</v>
      </c>
      <c r="K10" s="2707"/>
    </row>
    <row r="11" spans="1:15" x14ac:dyDescent="0.2">
      <c r="A11" s="266"/>
      <c r="B11" s="267"/>
      <c r="C11" s="268"/>
      <c r="D11" s="269"/>
      <c r="E11" s="2698" t="s">
        <v>149</v>
      </c>
      <c r="F11" s="2698"/>
      <c r="G11" s="269"/>
      <c r="H11" s="269"/>
      <c r="I11" s="269"/>
      <c r="J11" s="2698" t="s">
        <v>924</v>
      </c>
      <c r="K11" s="2699"/>
    </row>
    <row r="12" spans="1:15" x14ac:dyDescent="0.2">
      <c r="A12" s="272"/>
      <c r="B12" s="273"/>
      <c r="C12" s="274"/>
      <c r="D12" s="273"/>
      <c r="E12" s="275"/>
      <c r="F12" s="275"/>
      <c r="G12" s="275"/>
      <c r="H12" s="275"/>
      <c r="I12" s="275"/>
      <c r="J12" s="275"/>
      <c r="K12" s="276"/>
    </row>
    <row r="13" spans="1:15" x14ac:dyDescent="0.2">
      <c r="A13" s="277"/>
      <c r="B13" s="278"/>
      <c r="C13" s="279"/>
      <c r="D13" s="279"/>
      <c r="E13" s="280"/>
      <c r="F13" s="280"/>
      <c r="G13" s="280"/>
      <c r="H13" s="280"/>
      <c r="I13" s="280"/>
      <c r="J13" s="280"/>
      <c r="K13" s="281"/>
    </row>
    <row r="14" spans="1:15" x14ac:dyDescent="0.2">
      <c r="A14" s="282" t="s">
        <v>150</v>
      </c>
      <c r="B14" s="283" t="s">
        <v>151</v>
      </c>
      <c r="C14" s="284">
        <v>4</v>
      </c>
      <c r="D14" s="285">
        <v>2005</v>
      </c>
      <c r="E14" s="46">
        <v>7304186216</v>
      </c>
      <c r="F14" s="46"/>
      <c r="G14" s="286">
        <v>123957</v>
      </c>
      <c r="H14" s="287">
        <f>+E14/G14</f>
        <v>58925.16127366748</v>
      </c>
      <c r="I14" s="50"/>
      <c r="J14" s="288">
        <f>+E14/E$27</f>
        <v>0.15642804524456561</v>
      </c>
      <c r="K14" s="289"/>
      <c r="L14" s="290"/>
      <c r="O14" t="s">
        <v>86</v>
      </c>
    </row>
    <row r="15" spans="1:15" x14ac:dyDescent="0.2">
      <c r="A15" s="282" t="s">
        <v>152</v>
      </c>
      <c r="B15" s="283" t="s">
        <v>153</v>
      </c>
      <c r="C15" s="284">
        <v>6</v>
      </c>
      <c r="D15" s="285">
        <v>2009</v>
      </c>
      <c r="E15" s="291">
        <v>6387327984.1599998</v>
      </c>
      <c r="F15" s="291"/>
      <c r="G15" s="286">
        <v>69042</v>
      </c>
      <c r="H15" s="291">
        <f>+E15/G15</f>
        <v>92513.658123461079</v>
      </c>
      <c r="I15" s="291"/>
      <c r="J15" s="288">
        <f t="shared" ref="J15:J26" si="0">+E15/E$27</f>
        <v>0.13679240935963297</v>
      </c>
      <c r="K15" s="289"/>
      <c r="L15" s="290"/>
      <c r="O15" t="s">
        <v>86</v>
      </c>
    </row>
    <row r="16" spans="1:15" x14ac:dyDescent="0.2">
      <c r="A16" s="282" t="s">
        <v>154</v>
      </c>
      <c r="B16" s="283" t="s">
        <v>155</v>
      </c>
      <c r="C16" s="284">
        <v>1</v>
      </c>
      <c r="D16" s="285">
        <v>2003</v>
      </c>
      <c r="E16" s="50">
        <v>3702771655.4499998</v>
      </c>
      <c r="F16" s="46"/>
      <c r="G16" s="286">
        <v>91312</v>
      </c>
      <c r="H16" s="291">
        <f t="shared" ref="H16:H23" si="1">+E16/G16</f>
        <v>40550.767209676713</v>
      </c>
      <c r="I16" s="50"/>
      <c r="J16" s="288">
        <f t="shared" si="0"/>
        <v>7.9299365448848746E-2</v>
      </c>
      <c r="K16" s="289"/>
      <c r="L16" s="290"/>
      <c r="O16" t="s">
        <v>86</v>
      </c>
    </row>
    <row r="17" spans="1:15" x14ac:dyDescent="0.2">
      <c r="A17" s="282" t="s">
        <v>156</v>
      </c>
      <c r="B17" s="283" t="s">
        <v>157</v>
      </c>
      <c r="C17" s="284">
        <v>4</v>
      </c>
      <c r="D17" s="285" t="s">
        <v>158</v>
      </c>
      <c r="E17" s="291">
        <v>2723720012.77</v>
      </c>
      <c r="F17" s="291"/>
      <c r="G17" s="286">
        <v>55770</v>
      </c>
      <c r="H17" s="291">
        <f t="shared" si="1"/>
        <v>48838.443836650527</v>
      </c>
      <c r="I17" s="291"/>
      <c r="J17" s="288">
        <f t="shared" si="0"/>
        <v>5.8331781911283402E-2</v>
      </c>
      <c r="K17" s="289"/>
      <c r="L17" s="290"/>
      <c r="O17" t="s">
        <v>86</v>
      </c>
    </row>
    <row r="18" spans="1:15" x14ac:dyDescent="0.2">
      <c r="A18" s="282" t="s">
        <v>159</v>
      </c>
      <c r="B18" s="283" t="s">
        <v>160</v>
      </c>
      <c r="C18" s="284">
        <v>6</v>
      </c>
      <c r="D18" s="285" t="s">
        <v>161</v>
      </c>
      <c r="E18" s="291">
        <v>2134985884.1800001</v>
      </c>
      <c r="F18" s="291"/>
      <c r="G18" s="286">
        <v>83094</v>
      </c>
      <c r="H18" s="291">
        <f t="shared" si="1"/>
        <v>25693.622694538717</v>
      </c>
      <c r="I18" s="291"/>
      <c r="J18" s="288">
        <f t="shared" si="0"/>
        <v>4.5723323394390572E-2</v>
      </c>
      <c r="K18" s="289"/>
      <c r="L18" s="290"/>
      <c r="O18" t="s">
        <v>86</v>
      </c>
    </row>
    <row r="19" spans="1:15" x14ac:dyDescent="0.2">
      <c r="A19" s="282" t="s">
        <v>162</v>
      </c>
      <c r="B19" s="283" t="s">
        <v>163</v>
      </c>
      <c r="C19" s="284">
        <v>1</v>
      </c>
      <c r="D19" s="285">
        <v>2006</v>
      </c>
      <c r="E19" s="291">
        <v>1720156504.4000001</v>
      </c>
      <c r="F19" s="291"/>
      <c r="G19" s="286">
        <v>13291</v>
      </c>
      <c r="H19" s="291">
        <f t="shared" si="1"/>
        <v>129422.65475885938</v>
      </c>
      <c r="I19" s="291"/>
      <c r="J19" s="288">
        <f t="shared" si="0"/>
        <v>3.683924691139296E-2</v>
      </c>
      <c r="K19" s="289"/>
      <c r="L19" s="290"/>
      <c r="O19" t="s">
        <v>86</v>
      </c>
    </row>
    <row r="20" spans="1:15" x14ac:dyDescent="0.2">
      <c r="A20" s="282" t="s">
        <v>164</v>
      </c>
      <c r="B20" s="283" t="s">
        <v>165</v>
      </c>
      <c r="C20" s="284">
        <v>7</v>
      </c>
      <c r="D20" s="285">
        <v>2003</v>
      </c>
      <c r="E20" s="291">
        <v>1319009117.04</v>
      </c>
      <c r="F20" s="291"/>
      <c r="G20" s="286">
        <v>33737</v>
      </c>
      <c r="H20" s="291">
        <f t="shared" si="1"/>
        <v>39096.811128434652</v>
      </c>
      <c r="I20" s="291"/>
      <c r="J20" s="288">
        <f t="shared" si="0"/>
        <v>2.8248186962478675E-2</v>
      </c>
      <c r="K20" s="289"/>
      <c r="L20" s="290"/>
      <c r="O20" t="s">
        <v>86</v>
      </c>
    </row>
    <row r="21" spans="1:15" x14ac:dyDescent="0.2">
      <c r="A21" s="282" t="s">
        <v>166</v>
      </c>
      <c r="B21" s="283" t="s">
        <v>167</v>
      </c>
      <c r="C21" s="284">
        <v>3</v>
      </c>
      <c r="D21" s="285" t="s">
        <v>168</v>
      </c>
      <c r="E21" s="291">
        <v>841082433.61000001</v>
      </c>
      <c r="F21" s="291"/>
      <c r="G21" s="286">
        <v>31999</v>
      </c>
      <c r="H21" s="291">
        <f t="shared" si="1"/>
        <v>26284.647445545175</v>
      </c>
      <c r="I21" s="291"/>
      <c r="J21" s="288">
        <f t="shared" si="0"/>
        <v>1.801280486126566E-2</v>
      </c>
      <c r="K21" s="289"/>
      <c r="L21" s="290"/>
      <c r="O21" t="s">
        <v>86</v>
      </c>
    </row>
    <row r="22" spans="1:15" x14ac:dyDescent="0.2">
      <c r="A22" s="282" t="s">
        <v>169</v>
      </c>
      <c r="B22" s="283" t="s">
        <v>170</v>
      </c>
      <c r="C22" s="284">
        <v>2</v>
      </c>
      <c r="D22" s="285">
        <v>2001</v>
      </c>
      <c r="E22" s="291">
        <v>668377105.66999996</v>
      </c>
      <c r="F22" s="291"/>
      <c r="G22" s="286">
        <v>32263</v>
      </c>
      <c r="H22" s="291">
        <f t="shared" si="1"/>
        <v>20716.520648110836</v>
      </c>
      <c r="I22" s="291"/>
      <c r="J22" s="288">
        <f t="shared" si="0"/>
        <v>1.4314109886348845E-2</v>
      </c>
      <c r="K22" s="289"/>
      <c r="L22" s="290"/>
      <c r="O22" t="s">
        <v>86</v>
      </c>
    </row>
    <row r="23" spans="1:15" x14ac:dyDescent="0.2">
      <c r="A23" s="282" t="s">
        <v>171</v>
      </c>
      <c r="B23" s="283" t="s">
        <v>172</v>
      </c>
      <c r="C23" s="284">
        <v>1</v>
      </c>
      <c r="D23" s="285">
        <v>2004</v>
      </c>
      <c r="E23" s="291">
        <v>640480970.02999997</v>
      </c>
      <c r="F23" s="291"/>
      <c r="G23" s="286">
        <v>9410</v>
      </c>
      <c r="H23" s="291">
        <f t="shared" si="1"/>
        <v>68063.865040382574</v>
      </c>
      <c r="I23" s="291"/>
      <c r="J23" s="288">
        <f t="shared" si="0"/>
        <v>1.3716680160572745E-2</v>
      </c>
      <c r="K23" s="289"/>
      <c r="L23" s="290"/>
      <c r="O23" t="s">
        <v>86</v>
      </c>
    </row>
    <row r="24" spans="1:15" x14ac:dyDescent="0.2">
      <c r="A24" s="282"/>
      <c r="B24" s="283"/>
      <c r="C24" s="284"/>
      <c r="D24" s="285"/>
      <c r="E24" s="291"/>
      <c r="F24" s="291"/>
      <c r="G24" s="286"/>
      <c r="H24" s="291"/>
      <c r="I24" s="291"/>
      <c r="J24" s="288"/>
      <c r="K24" s="292"/>
      <c r="L24" s="290"/>
      <c r="O24" t="s">
        <v>86</v>
      </c>
    </row>
    <row r="25" spans="1:15" x14ac:dyDescent="0.2">
      <c r="A25" s="293"/>
      <c r="B25" s="294" t="s">
        <v>173</v>
      </c>
      <c r="C25" s="284">
        <v>35</v>
      </c>
      <c r="D25" s="295"/>
      <c r="E25" s="287">
        <f>SUM(E14:E23)</f>
        <v>27442097883.310001</v>
      </c>
      <c r="F25" s="291"/>
      <c r="G25" s="286">
        <f>SUM(G14:G23)</f>
        <v>543875</v>
      </c>
      <c r="H25" s="287">
        <f>+E25/G25</f>
        <v>50456.626767749942</v>
      </c>
      <c r="I25" s="291"/>
      <c r="J25" s="288">
        <f t="shared" si="0"/>
        <v>0.5877059541407802</v>
      </c>
      <c r="K25" s="289"/>
      <c r="L25" s="290"/>
    </row>
    <row r="26" spans="1:15" x14ac:dyDescent="0.2">
      <c r="A26" s="293"/>
      <c r="B26" s="294" t="s">
        <v>174</v>
      </c>
      <c r="C26" s="284">
        <f>+C27-C25</f>
        <v>4412</v>
      </c>
      <c r="D26" s="296"/>
      <c r="E26" s="291">
        <f>+E27-E25</f>
        <v>19251487046.299999</v>
      </c>
      <c r="F26" s="291"/>
      <c r="G26" s="286">
        <f>+G27-G25</f>
        <v>1451798</v>
      </c>
      <c r="H26" s="291">
        <f>+E26/G26</f>
        <v>13260.444666751158</v>
      </c>
      <c r="I26" s="291"/>
      <c r="J26" s="288">
        <f t="shared" si="0"/>
        <v>0.4122940458592198</v>
      </c>
      <c r="K26" s="289"/>
      <c r="L26" s="290"/>
    </row>
    <row r="27" spans="1:15" x14ac:dyDescent="0.2">
      <c r="A27" s="297"/>
      <c r="B27" s="283" t="s">
        <v>119</v>
      </c>
      <c r="C27" s="284">
        <v>4447</v>
      </c>
      <c r="D27" s="296"/>
      <c r="E27" s="46">
        <v>46693584929.610001</v>
      </c>
      <c r="F27" s="46"/>
      <c r="G27" s="286">
        <v>1995673</v>
      </c>
      <c r="H27" s="287">
        <f>+E27/G27</f>
        <v>23397.412767327114</v>
      </c>
      <c r="I27" s="50"/>
      <c r="J27" s="288">
        <v>1</v>
      </c>
      <c r="K27" s="289"/>
      <c r="L27" s="290"/>
    </row>
    <row r="28" spans="1:15" ht="13.5" thickBot="1" x14ac:dyDescent="0.25">
      <c r="A28" s="298"/>
      <c r="B28" s="299"/>
      <c r="C28" s="300"/>
      <c r="D28" s="300"/>
      <c r="E28" s="301"/>
      <c r="F28" s="301"/>
      <c r="G28" s="301"/>
      <c r="H28" s="302"/>
      <c r="I28" s="302"/>
      <c r="J28" s="302"/>
      <c r="K28" s="303"/>
    </row>
    <row r="29" spans="1:15" x14ac:dyDescent="0.2">
      <c r="A29" s="160"/>
      <c r="B29" s="160"/>
      <c r="C29" s="160"/>
      <c r="D29" s="160"/>
      <c r="E29" s="160"/>
      <c r="F29" s="160"/>
      <c r="G29" s="160"/>
      <c r="H29" s="165"/>
      <c r="I29" s="165"/>
      <c r="J29" s="165"/>
      <c r="K29" s="160"/>
    </row>
    <row r="30" spans="1:15" x14ac:dyDescent="0.2">
      <c r="A30" s="111" t="s">
        <v>925</v>
      </c>
      <c r="B30" s="304"/>
      <c r="C30" s="304"/>
      <c r="D30" s="304"/>
      <c r="E30" s="235"/>
      <c r="F30" s="235"/>
      <c r="G30" s="235"/>
      <c r="H30" s="262"/>
      <c r="I30" s="262"/>
      <c r="J30" s="305"/>
      <c r="K30" s="235"/>
    </row>
    <row r="31" spans="1:15" x14ac:dyDescent="0.2">
      <c r="A31" s="111" t="s">
        <v>175</v>
      </c>
      <c r="B31" s="304"/>
      <c r="C31" s="304"/>
      <c r="D31" s="304"/>
      <c r="E31" s="235"/>
      <c r="F31" s="235"/>
      <c r="G31" s="235"/>
      <c r="H31" s="262"/>
      <c r="I31" s="262"/>
      <c r="J31" s="306"/>
      <c r="K31" s="235"/>
    </row>
    <row r="32" spans="1:15" x14ac:dyDescent="0.2">
      <c r="A32" s="111" t="s">
        <v>176</v>
      </c>
      <c r="B32" s="304"/>
      <c r="C32" s="304"/>
      <c r="D32" s="304"/>
      <c r="E32" s="304"/>
      <c r="F32" s="304"/>
      <c r="G32" s="304"/>
      <c r="H32" s="307"/>
      <c r="I32" s="307"/>
      <c r="J32" s="307"/>
      <c r="K32" s="304"/>
    </row>
    <row r="33" spans="1:11" x14ac:dyDescent="0.2">
      <c r="A33" s="164" t="s">
        <v>177</v>
      </c>
      <c r="B33" s="304"/>
      <c r="C33" s="304"/>
      <c r="D33" s="304"/>
      <c r="E33" s="235"/>
      <c r="F33" s="235"/>
      <c r="G33" s="235"/>
      <c r="H33" s="262"/>
      <c r="I33" s="262"/>
      <c r="J33" s="262"/>
      <c r="K33" s="235"/>
    </row>
    <row r="34" spans="1:11" x14ac:dyDescent="0.2">
      <c r="A34" s="111" t="s">
        <v>178</v>
      </c>
      <c r="B34" s="64"/>
      <c r="C34" s="64"/>
      <c r="D34" s="165"/>
      <c r="E34" s="160"/>
      <c r="F34" s="160"/>
      <c r="G34"/>
      <c r="H34"/>
      <c r="I34"/>
      <c r="J34"/>
      <c r="K34"/>
    </row>
    <row r="36" spans="1:11" x14ac:dyDescent="0.2">
      <c r="B36" s="308"/>
      <c r="C36" s="309"/>
      <c r="D36" s="310"/>
      <c r="E36" s="311"/>
      <c r="F36" s="311"/>
      <c r="G36" s="311"/>
      <c r="H36" s="312"/>
    </row>
    <row r="37" spans="1:11" x14ac:dyDescent="0.2">
      <c r="B37" s="308"/>
      <c r="C37" s="309"/>
      <c r="D37" s="310"/>
      <c r="E37" s="311"/>
      <c r="F37" s="311"/>
      <c r="G37" s="311"/>
      <c r="H37" s="311"/>
      <c r="J37" s="313"/>
    </row>
    <row r="38" spans="1:11" x14ac:dyDescent="0.2">
      <c r="B38" s="308"/>
      <c r="C38" s="309"/>
      <c r="D38" s="310"/>
      <c r="E38" s="311"/>
      <c r="F38" s="311"/>
      <c r="G38" s="311"/>
      <c r="H38" s="311"/>
      <c r="J38" s="313"/>
    </row>
    <row r="39" spans="1:11" x14ac:dyDescent="0.2">
      <c r="B39" s="308"/>
      <c r="C39" s="309"/>
      <c r="D39" s="310"/>
      <c r="E39" s="311"/>
      <c r="F39" s="311"/>
      <c r="G39" s="311"/>
    </row>
    <row r="40" spans="1:11" x14ac:dyDescent="0.2">
      <c r="B40" s="308"/>
      <c r="C40" s="309"/>
      <c r="D40" s="310"/>
      <c r="E40" s="311"/>
      <c r="F40" s="311"/>
      <c r="G40" s="311"/>
    </row>
    <row r="41" spans="1:11" x14ac:dyDescent="0.2">
      <c r="B41" s="308"/>
      <c r="C41" s="309"/>
      <c r="D41" s="310"/>
      <c r="E41" s="311"/>
      <c r="F41" s="311"/>
      <c r="G41" s="311"/>
    </row>
    <row r="42" spans="1:11" x14ac:dyDescent="0.2">
      <c r="B42" s="308"/>
      <c r="C42" s="309"/>
      <c r="D42" s="310"/>
      <c r="E42" s="311"/>
      <c r="F42" s="311"/>
      <c r="G42" s="311"/>
    </row>
    <row r="43" spans="1:11" x14ac:dyDescent="0.2">
      <c r="B43" s="308"/>
      <c r="C43" s="309"/>
      <c r="D43" s="310"/>
      <c r="E43" s="311"/>
      <c r="F43" s="311"/>
      <c r="G43" s="311"/>
    </row>
    <row r="44" spans="1:11" x14ac:dyDescent="0.2">
      <c r="B44" s="308"/>
      <c r="C44" s="309"/>
      <c r="D44" s="310"/>
      <c r="E44" s="311"/>
      <c r="F44" s="311"/>
      <c r="G44" s="311"/>
    </row>
    <row r="45" spans="1:11" x14ac:dyDescent="0.2">
      <c r="B45" s="308"/>
      <c r="C45" s="309"/>
      <c r="D45" s="310"/>
      <c r="E45" s="311"/>
      <c r="F45" s="311"/>
      <c r="G45" s="311"/>
    </row>
  </sheetData>
  <mergeCells count="13">
    <mergeCell ref="E11:F11"/>
    <mergeCell ref="J11:K11"/>
    <mergeCell ref="A2:K2"/>
    <mergeCell ref="A3:K3"/>
    <mergeCell ref="A4:K4"/>
    <mergeCell ref="H7:I7"/>
    <mergeCell ref="H8:I8"/>
    <mergeCell ref="J8:K8"/>
    <mergeCell ref="H9:I9"/>
    <mergeCell ref="J9:K9"/>
    <mergeCell ref="E10:F10"/>
    <mergeCell ref="H10:I10"/>
    <mergeCell ref="J10:K10"/>
  </mergeCells>
  <pageMargins left="0.7" right="0.7" top="0.75" bottom="0.75" header="0.3" footer="0.3"/>
  <pageSetup scale="72"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workbookViewId="0"/>
  </sheetViews>
  <sheetFormatPr defaultRowHeight="12.75" x14ac:dyDescent="0.2"/>
  <cols>
    <col min="1" max="1" width="3.7109375" style="12" customWidth="1"/>
    <col min="2" max="2" width="40.7109375" style="12" customWidth="1"/>
    <col min="3" max="3" width="1.28515625" style="12" customWidth="1"/>
    <col min="4" max="4" width="41.28515625" style="12" customWidth="1"/>
    <col min="5" max="5" width="14.42578125" style="12" customWidth="1"/>
    <col min="6" max="6" width="4.7109375" style="12" customWidth="1"/>
    <col min="7" max="7" width="14.5703125" style="16" customWidth="1"/>
    <col min="8" max="8" width="4.7109375" style="16" customWidth="1"/>
    <col min="9" max="9" width="6.7109375" style="12" customWidth="1"/>
    <col min="10" max="13" width="24" style="12" customWidth="1"/>
  </cols>
  <sheetData>
    <row r="1" spans="1:13" ht="9" customHeight="1" x14ac:dyDescent="0.2">
      <c r="A1" s="9"/>
      <c r="B1" s="10"/>
      <c r="C1" s="10"/>
      <c r="D1" s="10"/>
      <c r="E1" s="10"/>
      <c r="F1" s="10"/>
      <c r="G1" s="10"/>
      <c r="H1" s="11"/>
    </row>
    <row r="2" spans="1:13" ht="20.25" x14ac:dyDescent="0.3">
      <c r="A2" s="546" t="s">
        <v>764</v>
      </c>
      <c r="B2" s="1345"/>
      <c r="C2" s="1345"/>
      <c r="D2" s="1345"/>
      <c r="E2" s="14"/>
      <c r="F2" s="14"/>
      <c r="G2" s="14"/>
      <c r="H2" s="15"/>
      <c r="I2" s="1776"/>
      <c r="J2" s="1776"/>
      <c r="K2" s="1776"/>
      <c r="L2" s="1776"/>
      <c r="M2" s="1776"/>
    </row>
    <row r="3" spans="1:13" ht="21" customHeight="1" x14ac:dyDescent="0.25">
      <c r="A3" s="1432" t="s">
        <v>1019</v>
      </c>
      <c r="B3" s="2153"/>
      <c r="C3" s="2153"/>
      <c r="D3" s="2153"/>
      <c r="E3" s="547"/>
      <c r="F3" s="547"/>
      <c r="G3" s="547"/>
      <c r="H3" s="2154"/>
      <c r="I3" s="1777"/>
      <c r="J3" s="1777"/>
      <c r="K3" s="1777"/>
      <c r="L3" s="1777"/>
      <c r="M3" s="1777"/>
    </row>
    <row r="4" spans="1:13" ht="21" customHeight="1" x14ac:dyDescent="0.2">
      <c r="A4" s="1303" t="s">
        <v>662</v>
      </c>
      <c r="B4" s="1346"/>
      <c r="C4" s="1346"/>
      <c r="D4" s="1346"/>
      <c r="E4" s="550"/>
      <c r="F4" s="550"/>
      <c r="G4" s="550"/>
      <c r="H4" s="1347"/>
    </row>
    <row r="5" spans="1:13" ht="6" customHeight="1" x14ac:dyDescent="0.2">
      <c r="A5" s="1303"/>
      <c r="B5" s="1346"/>
      <c r="C5" s="1346"/>
      <c r="D5" s="1346"/>
      <c r="E5" s="550"/>
      <c r="F5" s="550"/>
      <c r="G5" s="550"/>
      <c r="H5" s="1347"/>
    </row>
    <row r="6" spans="1:13" x14ac:dyDescent="0.2">
      <c r="A6" s="2155"/>
      <c r="B6" s="2015"/>
      <c r="C6" s="2013"/>
      <c r="D6" s="2015"/>
      <c r="E6" s="2156"/>
      <c r="F6" s="2157"/>
      <c r="G6" s="2158"/>
      <c r="H6" s="2159"/>
      <c r="I6" s="235"/>
      <c r="J6" s="235"/>
      <c r="K6" s="235"/>
      <c r="L6" s="235"/>
      <c r="M6" s="235"/>
    </row>
    <row r="7" spans="1:13" x14ac:dyDescent="0.2">
      <c r="A7" s="2160"/>
      <c r="B7" s="1549"/>
      <c r="C7" s="1548"/>
      <c r="D7" s="1549"/>
      <c r="E7" s="2161"/>
      <c r="F7" s="1559"/>
      <c r="G7" s="2162"/>
      <c r="H7" s="2163"/>
      <c r="I7" s="235"/>
      <c r="J7" s="235"/>
      <c r="K7" s="235"/>
      <c r="L7" s="235"/>
      <c r="M7" s="235"/>
    </row>
    <row r="8" spans="1:13" x14ac:dyDescent="0.2">
      <c r="A8" s="3001" t="s">
        <v>765</v>
      </c>
      <c r="B8" s="3002"/>
      <c r="C8" s="2810" t="s">
        <v>766</v>
      </c>
      <c r="D8" s="2811"/>
      <c r="E8" s="3003" t="s">
        <v>655</v>
      </c>
      <c r="F8" s="3004"/>
      <c r="G8" s="2960" t="s">
        <v>767</v>
      </c>
      <c r="H8" s="2964"/>
      <c r="I8" s="235"/>
      <c r="J8" s="235"/>
      <c r="K8" s="235"/>
      <c r="L8" s="235"/>
      <c r="M8" s="235"/>
    </row>
    <row r="9" spans="1:13" x14ac:dyDescent="0.2">
      <c r="A9" s="3001" t="s">
        <v>768</v>
      </c>
      <c r="B9" s="3002"/>
      <c r="C9" s="27"/>
      <c r="D9" s="1549"/>
      <c r="E9" s="3005" t="s">
        <v>657</v>
      </c>
      <c r="F9" s="3006"/>
      <c r="G9" s="2960" t="s">
        <v>657</v>
      </c>
      <c r="H9" s="2964"/>
      <c r="I9" s="235"/>
      <c r="J9" s="235"/>
      <c r="K9" s="235"/>
      <c r="L9" s="235"/>
      <c r="M9" s="235"/>
    </row>
    <row r="10" spans="1:13" x14ac:dyDescent="0.2">
      <c r="A10" s="2164"/>
      <c r="B10" s="2165"/>
      <c r="C10" s="2166"/>
      <c r="D10" s="2165"/>
      <c r="E10" s="3009" t="s">
        <v>769</v>
      </c>
      <c r="F10" s="3010"/>
      <c r="G10" s="3009" t="s">
        <v>769</v>
      </c>
      <c r="H10" s="3011"/>
      <c r="I10" s="235"/>
      <c r="J10" s="235"/>
      <c r="K10" s="235"/>
      <c r="L10" s="235"/>
      <c r="M10" s="235"/>
    </row>
    <row r="11" spans="1:13" x14ac:dyDescent="0.2">
      <c r="A11" s="751"/>
      <c r="B11" s="205"/>
      <c r="C11" s="790"/>
      <c r="D11" s="205"/>
      <c r="E11" s="2167"/>
      <c r="F11" s="1793"/>
      <c r="G11" s="2167"/>
      <c r="H11" s="2168"/>
    </row>
    <row r="12" spans="1:13" x14ac:dyDescent="0.2">
      <c r="A12" s="1817"/>
      <c r="B12" s="2169"/>
      <c r="C12" s="139"/>
      <c r="D12" s="1352" t="s">
        <v>770</v>
      </c>
      <c r="E12" s="2170"/>
      <c r="F12" s="2171"/>
      <c r="G12" s="2172"/>
      <c r="H12" s="2173"/>
      <c r="I12" s="43"/>
      <c r="J12" s="43"/>
      <c r="K12" s="43"/>
      <c r="L12" s="43"/>
      <c r="M12" s="43"/>
    </row>
    <row r="13" spans="1:13" x14ac:dyDescent="0.2">
      <c r="A13" s="2174"/>
      <c r="B13" s="2175"/>
      <c r="C13" s="2176"/>
      <c r="D13" s="684" t="s">
        <v>771</v>
      </c>
      <c r="E13" s="2177"/>
      <c r="F13" s="1798"/>
      <c r="G13" s="2177"/>
      <c r="H13" s="2178"/>
      <c r="I13" s="43"/>
      <c r="J13" s="43"/>
      <c r="K13" s="43"/>
      <c r="L13" s="43"/>
      <c r="M13" s="43"/>
    </row>
    <row r="14" spans="1:13" x14ac:dyDescent="0.2">
      <c r="A14" s="1817"/>
      <c r="B14" s="684"/>
      <c r="C14" s="2176"/>
      <c r="D14" s="1352" t="s">
        <v>772</v>
      </c>
      <c r="E14" s="2177"/>
      <c r="F14" s="1798"/>
      <c r="G14" s="2177"/>
      <c r="H14" s="2178"/>
      <c r="I14" s="43"/>
      <c r="J14" s="43"/>
      <c r="K14" s="43"/>
      <c r="L14" s="43"/>
      <c r="M14" s="43"/>
    </row>
    <row r="15" spans="1:13" x14ac:dyDescent="0.2">
      <c r="A15" s="1817"/>
      <c r="B15" s="1352" t="s">
        <v>773</v>
      </c>
      <c r="C15" s="3012" t="s">
        <v>774</v>
      </c>
      <c r="D15" s="3013"/>
      <c r="E15" s="2179">
        <v>487.5</v>
      </c>
      <c r="F15" s="2171"/>
      <c r="G15" s="2179">
        <v>5850</v>
      </c>
      <c r="H15" s="2180"/>
      <c r="I15" s="43"/>
      <c r="J15" s="43"/>
      <c r="K15" s="43"/>
      <c r="L15" s="43"/>
      <c r="M15" s="43"/>
    </row>
    <row r="16" spans="1:13" x14ac:dyDescent="0.2">
      <c r="A16" s="2174"/>
      <c r="B16" s="2175"/>
      <c r="C16" s="3014" t="s">
        <v>775</v>
      </c>
      <c r="D16" s="3015"/>
      <c r="E16" s="2181"/>
      <c r="F16" s="1798"/>
      <c r="G16" s="2181"/>
      <c r="H16" s="2178"/>
      <c r="I16" s="43"/>
      <c r="J16" s="43"/>
      <c r="K16" s="43"/>
      <c r="L16" s="43"/>
      <c r="M16" s="43"/>
    </row>
    <row r="17" spans="1:13" x14ac:dyDescent="0.2">
      <c r="A17" s="2174"/>
      <c r="B17" s="2175"/>
      <c r="C17" s="2176"/>
      <c r="D17" s="1352" t="s">
        <v>776</v>
      </c>
      <c r="E17" s="2181"/>
      <c r="F17" s="1798"/>
      <c r="G17" s="2181"/>
      <c r="H17" s="2178"/>
      <c r="I17" s="43"/>
      <c r="J17" s="43"/>
      <c r="K17" s="43"/>
      <c r="L17" s="43"/>
      <c r="M17" s="43"/>
    </row>
    <row r="18" spans="1:13" x14ac:dyDescent="0.2">
      <c r="A18" s="2174"/>
      <c r="B18" s="2175"/>
      <c r="C18" s="3012" t="s">
        <v>774</v>
      </c>
      <c r="D18" s="3013"/>
      <c r="E18" s="2181"/>
      <c r="F18" s="1798"/>
      <c r="G18" s="2181"/>
      <c r="H18" s="2178"/>
      <c r="I18" s="43"/>
      <c r="J18" s="43"/>
      <c r="K18" s="43"/>
      <c r="L18" s="43"/>
      <c r="M18" s="43"/>
    </row>
    <row r="19" spans="1:13" x14ac:dyDescent="0.2">
      <c r="A19" s="2174"/>
      <c r="B19" s="2175"/>
      <c r="C19" s="2176"/>
      <c r="D19" s="1352"/>
      <c r="E19" s="2181"/>
      <c r="F19" s="1798"/>
      <c r="G19" s="2181"/>
      <c r="H19" s="2178"/>
      <c r="I19" s="43"/>
      <c r="J19" s="43"/>
      <c r="K19" s="43"/>
      <c r="L19" s="43"/>
      <c r="M19" s="43"/>
    </row>
    <row r="20" spans="1:13" x14ac:dyDescent="0.2">
      <c r="A20" s="1380"/>
      <c r="B20" s="1559"/>
      <c r="C20" s="1558"/>
      <c r="D20" s="1550"/>
      <c r="E20" s="2182"/>
      <c r="F20" s="2183"/>
      <c r="G20" s="2182"/>
      <c r="H20" s="2184"/>
      <c r="I20" s="43"/>
      <c r="J20" s="43"/>
      <c r="K20" s="43"/>
      <c r="L20" s="43"/>
      <c r="M20" s="43"/>
    </row>
    <row r="21" spans="1:13" x14ac:dyDescent="0.2">
      <c r="A21" s="26"/>
      <c r="B21" s="62"/>
      <c r="C21" s="27"/>
      <c r="D21" s="1550" t="s">
        <v>770</v>
      </c>
      <c r="E21" s="2185"/>
      <c r="F21" s="2186"/>
      <c r="G21" s="2185"/>
      <c r="H21" s="2187"/>
      <c r="I21" s="43"/>
      <c r="J21" s="43"/>
      <c r="K21" s="43"/>
      <c r="L21" s="43"/>
      <c r="M21" s="43"/>
    </row>
    <row r="22" spans="1:13" x14ac:dyDescent="0.2">
      <c r="A22" s="1380"/>
      <c r="B22" s="1559"/>
      <c r="C22" s="1558"/>
      <c r="D22" s="28" t="s">
        <v>771</v>
      </c>
      <c r="E22" s="2188"/>
      <c r="F22" s="2183"/>
      <c r="G22" s="2188"/>
      <c r="H22" s="2184"/>
      <c r="I22" s="555"/>
      <c r="J22" s="555"/>
      <c r="K22" s="555"/>
      <c r="L22" s="555"/>
      <c r="M22" s="555"/>
    </row>
    <row r="23" spans="1:13" x14ac:dyDescent="0.2">
      <c r="A23" s="1380"/>
      <c r="B23" s="1559"/>
      <c r="C23" s="1558"/>
      <c r="D23" s="1550" t="s">
        <v>777</v>
      </c>
      <c r="E23" s="2188"/>
      <c r="F23" s="2183"/>
      <c r="G23" s="2188"/>
      <c r="H23" s="2184"/>
      <c r="I23" s="555"/>
      <c r="J23" s="555"/>
      <c r="K23" s="555"/>
      <c r="L23" s="555"/>
      <c r="M23" s="555"/>
    </row>
    <row r="24" spans="1:13" x14ac:dyDescent="0.2">
      <c r="A24" s="1380"/>
      <c r="B24" s="28" t="s">
        <v>778</v>
      </c>
      <c r="C24" s="2810" t="s">
        <v>774</v>
      </c>
      <c r="D24" s="2812"/>
      <c r="E24" s="2189">
        <v>1072.5</v>
      </c>
      <c r="F24" s="2183"/>
      <c r="G24" s="2189">
        <v>12870</v>
      </c>
      <c r="H24" s="2184"/>
      <c r="I24" s="555"/>
      <c r="J24" s="555"/>
      <c r="K24" s="555"/>
      <c r="L24" s="555"/>
      <c r="M24" s="555"/>
    </row>
    <row r="25" spans="1:13" x14ac:dyDescent="0.2">
      <c r="A25" s="1380"/>
      <c r="B25" s="1559"/>
      <c r="C25" s="3007" t="s">
        <v>775</v>
      </c>
      <c r="D25" s="3008"/>
      <c r="E25" s="2188"/>
      <c r="F25" s="2183"/>
      <c r="G25" s="2188"/>
      <c r="H25" s="2184"/>
      <c r="I25" s="555"/>
      <c r="J25" s="555"/>
      <c r="K25" s="555"/>
      <c r="L25" s="555"/>
      <c r="M25" s="555"/>
    </row>
    <row r="26" spans="1:13" x14ac:dyDescent="0.2">
      <c r="A26" s="1380"/>
      <c r="B26" s="1559"/>
      <c r="C26" s="1558"/>
      <c r="D26" s="1550" t="s">
        <v>779</v>
      </c>
      <c r="E26" s="2188"/>
      <c r="F26" s="2183"/>
      <c r="G26" s="2188"/>
      <c r="H26" s="2184"/>
      <c r="I26" s="555"/>
      <c r="J26" s="555"/>
      <c r="K26" s="555"/>
      <c r="L26" s="555"/>
      <c r="M26" s="555"/>
    </row>
    <row r="27" spans="1:13" x14ac:dyDescent="0.2">
      <c r="A27" s="1380"/>
      <c r="B27" s="1559"/>
      <c r="C27" s="2810" t="s">
        <v>774</v>
      </c>
      <c r="D27" s="2812"/>
      <c r="E27" s="2188"/>
      <c r="F27" s="2183"/>
      <c r="G27" s="2188"/>
      <c r="H27" s="2184"/>
      <c r="I27" s="555"/>
      <c r="J27" s="555"/>
      <c r="K27" s="555"/>
      <c r="L27" s="555"/>
      <c r="M27" s="555"/>
    </row>
    <row r="28" spans="1:13" ht="13.5" thickBot="1" x14ac:dyDescent="0.25">
      <c r="A28" s="2190"/>
      <c r="B28" s="2191"/>
      <c r="C28" s="2192"/>
      <c r="D28" s="2191"/>
      <c r="E28" s="2193"/>
      <c r="F28" s="2194"/>
      <c r="G28" s="2193"/>
      <c r="H28" s="2195"/>
      <c r="I28" s="43"/>
      <c r="J28" s="43"/>
      <c r="K28" s="43"/>
      <c r="L28" s="43"/>
      <c r="M28" s="43"/>
    </row>
    <row r="29" spans="1:13" x14ac:dyDescent="0.2">
      <c r="A29" s="1804"/>
      <c r="B29" s="1804"/>
      <c r="C29" s="1804"/>
      <c r="D29" s="1804"/>
      <c r="E29" s="1804"/>
      <c r="F29" s="1804"/>
      <c r="G29" s="1805"/>
      <c r="H29" s="1805"/>
      <c r="I29" s="1804"/>
      <c r="J29" s="1804"/>
      <c r="K29" s="1804"/>
      <c r="L29" s="1804"/>
      <c r="M29" s="1804"/>
    </row>
    <row r="30" spans="1:13" x14ac:dyDescent="0.2">
      <c r="A30" s="1180" t="s">
        <v>843</v>
      </c>
      <c r="B30" s="1180"/>
      <c r="C30" s="1180"/>
      <c r="D30" s="1180"/>
      <c r="E30" s="1180"/>
      <c r="F30" s="1180"/>
      <c r="G30" s="2196"/>
      <c r="H30" s="1806"/>
      <c r="I30" s="1806"/>
      <c r="J30" s="1806"/>
      <c r="K30" s="1806"/>
      <c r="L30" s="1806"/>
      <c r="M30" s="1806"/>
    </row>
    <row r="31" spans="1:13" x14ac:dyDescent="0.2">
      <c r="A31" s="1180" t="s">
        <v>844</v>
      </c>
      <c r="B31" s="1180"/>
      <c r="C31" s="1180"/>
      <c r="D31" s="1180"/>
      <c r="E31" s="1180"/>
      <c r="F31" s="1180"/>
      <c r="G31" s="2196"/>
      <c r="H31" s="1806"/>
      <c r="I31" s="1806"/>
      <c r="J31" s="1806"/>
      <c r="K31" s="1806"/>
      <c r="L31" s="1806"/>
      <c r="M31" s="1806"/>
    </row>
    <row r="32" spans="1:13" x14ac:dyDescent="0.2">
      <c r="A32" s="1180" t="s">
        <v>845</v>
      </c>
      <c r="B32" s="1180"/>
      <c r="C32" s="1180"/>
      <c r="D32" s="1180"/>
      <c r="E32" s="1180"/>
      <c r="F32" s="1180"/>
      <c r="G32" s="2196"/>
      <c r="H32" s="1806"/>
      <c r="I32" s="1806"/>
      <c r="J32" s="1806"/>
      <c r="K32" s="1806"/>
      <c r="L32" s="1806"/>
      <c r="M32" s="1806"/>
    </row>
    <row r="33" spans="1:13" x14ac:dyDescent="0.2">
      <c r="A33" s="1180" t="s">
        <v>846</v>
      </c>
      <c r="B33" s="1180"/>
      <c r="C33" s="1180"/>
      <c r="D33" s="1180"/>
      <c r="E33" s="1180"/>
      <c r="F33" s="1180"/>
      <c r="G33" s="2196"/>
      <c r="H33" s="1806"/>
      <c r="I33" s="1806"/>
      <c r="J33" s="1806"/>
      <c r="K33" s="1806"/>
      <c r="L33" s="1806"/>
      <c r="M33" s="1806"/>
    </row>
    <row r="34" spans="1:13" x14ac:dyDescent="0.2">
      <c r="A34" s="1180" t="s">
        <v>848</v>
      </c>
      <c r="B34" s="1180"/>
      <c r="C34" s="1180"/>
      <c r="D34" s="1180"/>
      <c r="E34" s="1808"/>
      <c r="F34" s="1808"/>
      <c r="G34" s="1809"/>
      <c r="H34" s="1809"/>
      <c r="I34" s="1808"/>
      <c r="J34" s="1808"/>
      <c r="K34" s="1808"/>
      <c r="L34" s="1808"/>
      <c r="M34" s="1808"/>
    </row>
    <row r="35" spans="1:13" x14ac:dyDescent="0.2">
      <c r="A35" s="1180" t="s">
        <v>847</v>
      </c>
      <c r="B35" s="1180"/>
    </row>
  </sheetData>
  <mergeCells count="15">
    <mergeCell ref="C25:D25"/>
    <mergeCell ref="C27:D27"/>
    <mergeCell ref="E10:F10"/>
    <mergeCell ref="G10:H10"/>
    <mergeCell ref="C15:D15"/>
    <mergeCell ref="C16:D16"/>
    <mergeCell ref="C18:D18"/>
    <mergeCell ref="C24:D24"/>
    <mergeCell ref="A8:B8"/>
    <mergeCell ref="C8:D8"/>
    <mergeCell ref="E8:F8"/>
    <mergeCell ref="G8:H8"/>
    <mergeCell ref="A9:B9"/>
    <mergeCell ref="E9:F9"/>
    <mergeCell ref="G9:H9"/>
  </mergeCells>
  <pageMargins left="0.7" right="0.7" top="0.75" bottom="0.75" header="0.3" footer="0.3"/>
  <pageSetup scale="9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zoomScaleNormal="100" workbookViewId="0"/>
  </sheetViews>
  <sheetFormatPr defaultRowHeight="12.75" x14ac:dyDescent="0.2"/>
  <cols>
    <col min="1" max="1" width="15.85546875" style="2485" customWidth="1"/>
    <col min="2" max="2" width="14" style="2485" customWidth="1"/>
    <col min="3" max="3" width="15.5703125" style="2485" customWidth="1"/>
    <col min="4" max="4" width="14.85546875" style="2485" customWidth="1"/>
    <col min="5" max="6" width="15.5703125" style="2485" customWidth="1"/>
    <col min="7" max="16384" width="9.140625" style="2485"/>
  </cols>
  <sheetData>
    <row r="1" spans="1:9" x14ac:dyDescent="0.2">
      <c r="A1" s="592"/>
      <c r="B1" s="593"/>
      <c r="C1" s="593"/>
      <c r="D1" s="593"/>
      <c r="E1" s="593"/>
      <c r="F1" s="594"/>
    </row>
    <row r="2" spans="1:9" ht="20.25" x14ac:dyDescent="0.3">
      <c r="A2" s="3020" t="s">
        <v>780</v>
      </c>
      <c r="B2" s="3021"/>
      <c r="C2" s="3021"/>
      <c r="D2" s="3021"/>
      <c r="E2" s="3021"/>
      <c r="F2" s="3022"/>
    </row>
    <row r="3" spans="1:9" ht="18" x14ac:dyDescent="0.25">
      <c r="A3" s="3023" t="s">
        <v>1025</v>
      </c>
      <c r="B3" s="3024"/>
      <c r="C3" s="3024"/>
      <c r="D3" s="3024"/>
      <c r="E3" s="3024"/>
      <c r="F3" s="3025"/>
    </row>
    <row r="4" spans="1:9" ht="18" x14ac:dyDescent="0.25">
      <c r="A4" s="3023" t="s">
        <v>1032</v>
      </c>
      <c r="B4" s="3024"/>
      <c r="C4" s="3024"/>
      <c r="D4" s="3024"/>
      <c r="E4" s="3024"/>
      <c r="F4" s="3025"/>
    </row>
    <row r="5" spans="1:9" ht="18" x14ac:dyDescent="0.2">
      <c r="A5" s="3026" t="s">
        <v>662</v>
      </c>
      <c r="B5" s="3027"/>
      <c r="C5" s="3027"/>
      <c r="D5" s="3027"/>
      <c r="E5" s="3027"/>
      <c r="F5" s="3028"/>
    </row>
    <row r="6" spans="1:9" ht="18" x14ac:dyDescent="0.2">
      <c r="A6" s="2540"/>
      <c r="B6" s="2541"/>
      <c r="C6" s="2541"/>
      <c r="D6" s="2541"/>
      <c r="E6" s="2542"/>
      <c r="F6" s="2543"/>
      <c r="G6" s="241"/>
      <c r="H6" s="241"/>
      <c r="I6" s="241"/>
    </row>
    <row r="7" spans="1:9" ht="18" x14ac:dyDescent="0.2">
      <c r="A7" s="3029" t="s">
        <v>1026</v>
      </c>
      <c r="B7" s="3031" t="s">
        <v>1028</v>
      </c>
      <c r="C7" s="3031"/>
      <c r="D7" s="3031"/>
      <c r="E7" s="3031"/>
      <c r="F7" s="3032"/>
      <c r="G7" s="241"/>
      <c r="H7" s="241"/>
      <c r="I7" s="241"/>
    </row>
    <row r="8" spans="1:9" ht="18" x14ac:dyDescent="0.2">
      <c r="A8" s="3030"/>
      <c r="B8" s="2549">
        <v>10</v>
      </c>
      <c r="C8" s="2549">
        <v>30</v>
      </c>
      <c r="D8" s="2549">
        <v>50</v>
      </c>
      <c r="E8" s="2549">
        <v>70</v>
      </c>
      <c r="F8" s="2550">
        <v>90</v>
      </c>
      <c r="G8" s="241"/>
      <c r="H8" s="241"/>
      <c r="I8" s="241"/>
    </row>
    <row r="9" spans="1:9" ht="6" customHeight="1" x14ac:dyDescent="0.2">
      <c r="A9" s="2548"/>
      <c r="B9" s="2547"/>
      <c r="C9" s="2533"/>
      <c r="D9" s="2533"/>
      <c r="E9" s="2533"/>
      <c r="F9" s="2534"/>
      <c r="G9" s="241"/>
      <c r="H9" s="241"/>
      <c r="I9" s="241"/>
    </row>
    <row r="10" spans="1:9" ht="18" x14ac:dyDescent="0.2">
      <c r="A10" s="2544">
        <v>10</v>
      </c>
      <c r="B10" s="2545">
        <v>1200</v>
      </c>
      <c r="C10" s="2545">
        <v>3030</v>
      </c>
      <c r="D10" s="2545">
        <v>4290</v>
      </c>
      <c r="E10" s="2545">
        <v>4290</v>
      </c>
      <c r="F10" s="2546">
        <v>4290</v>
      </c>
      <c r="G10" s="241"/>
      <c r="H10" s="2569"/>
      <c r="I10" s="241"/>
    </row>
    <row r="11" spans="1:9" ht="20.25" x14ac:dyDescent="0.2">
      <c r="A11" s="2532"/>
      <c r="B11" s="2535">
        <f>B10/(B$8*12*$A$10)</f>
        <v>1</v>
      </c>
      <c r="C11" s="2535">
        <f t="shared" ref="C11:F11" si="0">C10/(C$8*12*$A$10)</f>
        <v>0.84166666666666667</v>
      </c>
      <c r="D11" s="2535">
        <f t="shared" si="0"/>
        <v>0.71499999999999997</v>
      </c>
      <c r="E11" s="2535">
        <f t="shared" si="0"/>
        <v>0.51071428571428568</v>
      </c>
      <c r="F11" s="2536">
        <f t="shared" si="0"/>
        <v>0.3972222222222222</v>
      </c>
      <c r="G11" s="241"/>
      <c r="H11" s="2569"/>
      <c r="I11" s="241"/>
    </row>
    <row r="12" spans="1:9" ht="20.25" x14ac:dyDescent="0.2">
      <c r="A12" s="2532">
        <v>20</v>
      </c>
      <c r="B12" s="2545">
        <v>2400</v>
      </c>
      <c r="C12" s="2545">
        <v>6060</v>
      </c>
      <c r="D12" s="2545">
        <v>8580</v>
      </c>
      <c r="E12" s="2545">
        <v>8580</v>
      </c>
      <c r="F12" s="2546">
        <v>8580</v>
      </c>
      <c r="G12" s="241"/>
      <c r="H12" s="241"/>
      <c r="I12" s="241"/>
    </row>
    <row r="13" spans="1:9" ht="20.25" x14ac:dyDescent="0.2">
      <c r="A13" s="2532"/>
      <c r="B13" s="2535">
        <f>B12/(B$8*12*$A$12)</f>
        <v>1</v>
      </c>
      <c r="C13" s="2535">
        <f t="shared" ref="C13:F13" si="1">C12/(C$8*12*$A$12)</f>
        <v>0.84166666666666667</v>
      </c>
      <c r="D13" s="2535">
        <f t="shared" si="1"/>
        <v>0.71499999999999997</v>
      </c>
      <c r="E13" s="2535">
        <f t="shared" si="1"/>
        <v>0.51071428571428568</v>
      </c>
      <c r="F13" s="2536">
        <f t="shared" si="1"/>
        <v>0.3972222222222222</v>
      </c>
      <c r="G13" s="241"/>
      <c r="H13" s="2569"/>
      <c r="I13" s="241"/>
    </row>
    <row r="14" spans="1:9" ht="20.25" x14ac:dyDescent="0.2">
      <c r="A14" s="2532">
        <v>30</v>
      </c>
      <c r="B14" s="2545">
        <v>3600</v>
      </c>
      <c r="C14" s="2545">
        <v>9090</v>
      </c>
      <c r="D14" s="2545">
        <v>12870</v>
      </c>
      <c r="E14" s="2545">
        <v>12870</v>
      </c>
      <c r="F14" s="2546">
        <v>12870</v>
      </c>
      <c r="G14" s="241"/>
      <c r="H14" s="241"/>
      <c r="I14" s="241"/>
    </row>
    <row r="15" spans="1:9" ht="20.25" x14ac:dyDescent="0.2">
      <c r="A15" s="2532"/>
      <c r="B15" s="2535">
        <f>B14/(B$8*12*$A$14)</f>
        <v>1</v>
      </c>
      <c r="C15" s="2535">
        <f t="shared" ref="C15:F15" si="2">C14/(C$8*12*$A$14)</f>
        <v>0.84166666666666667</v>
      </c>
      <c r="D15" s="2535">
        <f t="shared" si="2"/>
        <v>0.71499999999999997</v>
      </c>
      <c r="E15" s="2535">
        <f t="shared" si="2"/>
        <v>0.51071428571428568</v>
      </c>
      <c r="F15" s="2536">
        <f t="shared" si="2"/>
        <v>0.3972222222222222</v>
      </c>
      <c r="G15" s="241"/>
      <c r="H15" s="2569"/>
      <c r="I15" s="241"/>
    </row>
    <row r="16" spans="1:9" ht="20.25" x14ac:dyDescent="0.2">
      <c r="A16" s="2532">
        <v>40</v>
      </c>
      <c r="B16" s="2545">
        <v>4800</v>
      </c>
      <c r="C16" s="2545">
        <v>12120</v>
      </c>
      <c r="D16" s="2545">
        <v>17160</v>
      </c>
      <c r="E16" s="2545">
        <v>17160</v>
      </c>
      <c r="F16" s="2546">
        <v>17160</v>
      </c>
      <c r="G16" s="241"/>
      <c r="H16" s="241"/>
      <c r="I16" s="241"/>
    </row>
    <row r="17" spans="1:9" ht="21" thickBot="1" x14ac:dyDescent="0.25">
      <c r="A17" s="2537"/>
      <c r="B17" s="2538">
        <f>B16/(B$8*12*$A$16)</f>
        <v>1</v>
      </c>
      <c r="C17" s="2538">
        <f t="shared" ref="C17:F17" si="3">C16/(C$8*12*$A$16)</f>
        <v>0.84166666666666667</v>
      </c>
      <c r="D17" s="2538">
        <f t="shared" si="3"/>
        <v>0.71499999999999997</v>
      </c>
      <c r="E17" s="2538">
        <f t="shared" si="3"/>
        <v>0.51071428571428568</v>
      </c>
      <c r="F17" s="2539">
        <f t="shared" si="3"/>
        <v>0.3972222222222222</v>
      </c>
      <c r="G17" s="241"/>
      <c r="H17" s="2569"/>
      <c r="I17" s="241"/>
    </row>
    <row r="18" spans="1:9" x14ac:dyDescent="0.2">
      <c r="G18" s="241"/>
      <c r="H18" s="241"/>
      <c r="I18" s="241"/>
    </row>
    <row r="19" spans="1:9" ht="34.5" customHeight="1" x14ac:dyDescent="0.2">
      <c r="A19" s="3016" t="s">
        <v>1029</v>
      </c>
      <c r="B19" s="3016"/>
      <c r="C19" s="3016"/>
      <c r="D19" s="3016"/>
      <c r="E19" s="3016"/>
      <c r="F19" s="3016"/>
      <c r="G19" s="241"/>
      <c r="H19" s="241"/>
      <c r="I19" s="241"/>
    </row>
    <row r="20" spans="1:9" ht="21.75" customHeight="1" x14ac:dyDescent="0.2">
      <c r="A20" s="3016" t="s">
        <v>1030</v>
      </c>
      <c r="B20" s="3019"/>
      <c r="C20" s="3019"/>
      <c r="D20" s="3019"/>
      <c r="E20" s="3019"/>
      <c r="F20" s="3019"/>
      <c r="G20" s="241"/>
      <c r="H20" s="241"/>
      <c r="I20" s="241"/>
    </row>
    <row r="21" spans="1:9" x14ac:dyDescent="0.2">
      <c r="A21" s="3017" t="s">
        <v>1027</v>
      </c>
      <c r="B21" s="3018"/>
      <c r="C21" s="3018"/>
      <c r="D21" s="3018"/>
      <c r="E21" s="3018"/>
      <c r="F21" s="3018"/>
    </row>
  </sheetData>
  <mergeCells count="9">
    <mergeCell ref="A19:F19"/>
    <mergeCell ref="A21:F21"/>
    <mergeCell ref="A20:F20"/>
    <mergeCell ref="A2:F2"/>
    <mergeCell ref="A3:F3"/>
    <mergeCell ref="A4:F4"/>
    <mergeCell ref="A5:F5"/>
    <mergeCell ref="A7:A8"/>
    <mergeCell ref="B7:F7"/>
  </mergeCells>
  <pageMargins left="0.7" right="0.7" top="0.75" bottom="0.75" header="0.3" footer="0.3"/>
  <pageSetup orientation="portrait" r:id="rId1"/>
  <headerFooter>
    <oddFooter>&amp;L&amp;10&amp;F&amp;R&amp;10&amp;D</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36"/>
  <sheetViews>
    <sheetView workbookViewId="0"/>
  </sheetViews>
  <sheetFormatPr defaultRowHeight="12.75" x14ac:dyDescent="0.2"/>
  <cols>
    <col min="1" max="1" width="3.85546875" style="12" customWidth="1"/>
    <col min="2" max="2" width="43.85546875" style="12" customWidth="1"/>
    <col min="3" max="3" width="51" style="16" customWidth="1"/>
  </cols>
  <sheetData>
    <row r="1" spans="1:3" x14ac:dyDescent="0.2">
      <c r="A1" s="9"/>
      <c r="B1" s="10"/>
      <c r="C1" s="11"/>
    </row>
    <row r="2" spans="1:3" ht="20.25" x14ac:dyDescent="0.3">
      <c r="A2" s="546" t="s">
        <v>1037</v>
      </c>
      <c r="B2" s="1538"/>
      <c r="C2" s="15"/>
    </row>
    <row r="3" spans="1:3" ht="18" x14ac:dyDescent="0.25">
      <c r="A3" s="1432" t="s">
        <v>42</v>
      </c>
      <c r="B3" s="1543"/>
      <c r="C3" s="2154"/>
    </row>
    <row r="4" spans="1:3" ht="18" x14ac:dyDescent="0.25">
      <c r="A4" s="1432" t="s">
        <v>662</v>
      </c>
      <c r="B4" s="1543"/>
      <c r="C4" s="2154"/>
    </row>
    <row r="5" spans="1:3" x14ac:dyDescent="0.2">
      <c r="A5" s="2197"/>
      <c r="B5" s="2198"/>
      <c r="C5" s="174"/>
    </row>
    <row r="6" spans="1:3" x14ac:dyDescent="0.2">
      <c r="A6" s="2155"/>
      <c r="B6" s="2199"/>
      <c r="C6" s="2200"/>
    </row>
    <row r="7" spans="1:3" x14ac:dyDescent="0.2">
      <c r="A7" s="3033" t="s">
        <v>402</v>
      </c>
      <c r="B7" s="3034"/>
      <c r="C7" s="2201"/>
    </row>
    <row r="8" spans="1:3" x14ac:dyDescent="0.2">
      <c r="A8" s="3033" t="s">
        <v>382</v>
      </c>
      <c r="B8" s="3034"/>
      <c r="C8" s="2202" t="s">
        <v>781</v>
      </c>
    </row>
    <row r="9" spans="1:3" x14ac:dyDescent="0.2">
      <c r="A9" s="2203"/>
      <c r="B9" s="2204"/>
      <c r="C9" s="2205" t="s">
        <v>408</v>
      </c>
    </row>
    <row r="10" spans="1:3" x14ac:dyDescent="0.2">
      <c r="A10" s="2206"/>
      <c r="B10" s="1565"/>
      <c r="C10" s="2207"/>
    </row>
    <row r="11" spans="1:3" x14ac:dyDescent="0.2">
      <c r="A11" s="2208"/>
      <c r="B11" s="2209"/>
      <c r="C11" s="2210"/>
    </row>
    <row r="12" spans="1:3" x14ac:dyDescent="0.2">
      <c r="A12" s="762"/>
      <c r="B12" s="2211" t="s">
        <v>782</v>
      </c>
      <c r="C12" s="2212">
        <v>0.5</v>
      </c>
    </row>
    <row r="13" spans="1:3" x14ac:dyDescent="0.2">
      <c r="A13" s="762"/>
      <c r="B13" s="1638"/>
      <c r="C13" s="2213"/>
    </row>
    <row r="14" spans="1:3" x14ac:dyDescent="0.2">
      <c r="A14" s="762"/>
      <c r="B14" s="2211" t="s">
        <v>783</v>
      </c>
      <c r="C14" s="2212" t="s">
        <v>784</v>
      </c>
    </row>
    <row r="15" spans="1:3" x14ac:dyDescent="0.2">
      <c r="A15" s="762"/>
      <c r="B15" s="1638"/>
      <c r="C15" s="2212" t="s">
        <v>785</v>
      </c>
    </row>
    <row r="16" spans="1:3" x14ac:dyDescent="0.2">
      <c r="A16" s="762"/>
      <c r="B16" s="1638"/>
      <c r="C16" s="2212" t="s">
        <v>786</v>
      </c>
    </row>
    <row r="17" spans="1:3" x14ac:dyDescent="0.2">
      <c r="A17" s="762"/>
      <c r="B17" s="1638"/>
      <c r="C17" s="2212"/>
    </row>
    <row r="18" spans="1:3" x14ac:dyDescent="0.2">
      <c r="A18" s="762"/>
      <c r="B18" s="2211" t="s">
        <v>787</v>
      </c>
      <c r="C18" s="2212">
        <v>1.4</v>
      </c>
    </row>
    <row r="19" spans="1:3" x14ac:dyDescent="0.2">
      <c r="A19" s="762"/>
      <c r="B19" s="1638"/>
      <c r="C19" s="2213"/>
    </row>
    <row r="20" spans="1:3" x14ac:dyDescent="0.2">
      <c r="A20" s="762"/>
      <c r="B20" s="2211" t="s">
        <v>788</v>
      </c>
      <c r="C20" s="2212">
        <v>1.8</v>
      </c>
    </row>
    <row r="21" spans="1:3" x14ac:dyDescent="0.2">
      <c r="A21" s="762"/>
      <c r="B21" s="1638"/>
      <c r="C21" s="2212"/>
    </row>
    <row r="22" spans="1:3" x14ac:dyDescent="0.2">
      <c r="A22" s="762"/>
      <c r="B22" s="2211" t="s">
        <v>789</v>
      </c>
      <c r="C22" s="2212">
        <v>2.2000000000000002</v>
      </c>
    </row>
    <row r="23" spans="1:3" x14ac:dyDescent="0.2">
      <c r="A23" s="762"/>
      <c r="B23" s="2211"/>
      <c r="C23" s="2212"/>
    </row>
    <row r="24" spans="1:3" x14ac:dyDescent="0.2">
      <c r="A24" s="762"/>
      <c r="B24" s="2211" t="s">
        <v>790</v>
      </c>
      <c r="C24" s="2212">
        <v>2.6</v>
      </c>
    </row>
    <row r="25" spans="1:3" x14ac:dyDescent="0.2">
      <c r="A25" s="762"/>
      <c r="B25" s="1638"/>
      <c r="C25" s="2212"/>
    </row>
    <row r="26" spans="1:3" x14ac:dyDescent="0.2">
      <c r="A26" s="2945" t="s">
        <v>791</v>
      </c>
      <c r="B26" s="2947"/>
      <c r="C26" s="2212" t="s">
        <v>792</v>
      </c>
    </row>
    <row r="27" spans="1:3" x14ac:dyDescent="0.2">
      <c r="A27" s="762"/>
      <c r="B27" s="1638"/>
      <c r="C27" s="2212"/>
    </row>
    <row r="28" spans="1:3" x14ac:dyDescent="0.2">
      <c r="A28" s="2945" t="s">
        <v>879</v>
      </c>
      <c r="B28" s="2947"/>
      <c r="C28" s="2212">
        <v>9</v>
      </c>
    </row>
    <row r="29" spans="1:3" x14ac:dyDescent="0.2">
      <c r="A29" s="762"/>
      <c r="B29" s="1638"/>
      <c r="C29" s="2212"/>
    </row>
    <row r="30" spans="1:3" x14ac:dyDescent="0.2">
      <c r="A30" s="2945">
        <v>2013</v>
      </c>
      <c r="B30" s="2947"/>
      <c r="C30" s="2212">
        <v>12</v>
      </c>
    </row>
    <row r="31" spans="1:3" ht="13.5" thickBot="1" x14ac:dyDescent="0.25">
      <c r="A31" s="765"/>
      <c r="B31" s="766"/>
      <c r="C31" s="2214"/>
    </row>
    <row r="32" spans="1:3" x14ac:dyDescent="0.2">
      <c r="A32" s="1804"/>
      <c r="B32" s="1804"/>
      <c r="C32" s="1805"/>
    </row>
    <row r="33" spans="1:3" x14ac:dyDescent="0.2">
      <c r="A33" s="1180" t="s">
        <v>911</v>
      </c>
      <c r="B33" s="1180"/>
      <c r="C33" s="1806"/>
    </row>
    <row r="34" spans="1:3" x14ac:dyDescent="0.2">
      <c r="A34" s="1180"/>
      <c r="B34" s="1180" t="s">
        <v>912</v>
      </c>
      <c r="C34" s="1806"/>
    </row>
    <row r="35" spans="1:3" x14ac:dyDescent="0.2">
      <c r="A35" s="1180"/>
      <c r="B35" s="237" t="s">
        <v>913</v>
      </c>
      <c r="C35" s="1807"/>
    </row>
    <row r="36" spans="1:3" x14ac:dyDescent="0.2">
      <c r="A36" s="1180"/>
      <c r="B36" s="1808"/>
      <c r="C36" s="1809"/>
    </row>
  </sheetData>
  <mergeCells count="5">
    <mergeCell ref="A7:B7"/>
    <mergeCell ref="A8:B8"/>
    <mergeCell ref="A26:B26"/>
    <mergeCell ref="A28:B28"/>
    <mergeCell ref="A30:B3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8"/>
  <sheetViews>
    <sheetView zoomScaleNormal="100" workbookViewId="0">
      <selection activeCell="O23" sqref="A1:O23"/>
    </sheetView>
  </sheetViews>
  <sheetFormatPr defaultRowHeight="12.75" x14ac:dyDescent="0.2"/>
  <cols>
    <col min="4" max="4" width="9.7109375" customWidth="1"/>
  </cols>
  <sheetData>
    <row r="1" spans="1:15" x14ac:dyDescent="0.2">
      <c r="A1" s="2631"/>
      <c r="B1" s="2632"/>
      <c r="C1" s="2632"/>
      <c r="D1" s="2632"/>
      <c r="E1" s="2632"/>
      <c r="F1" s="2632"/>
      <c r="G1" s="2632"/>
      <c r="H1" s="2632"/>
      <c r="I1" s="2632"/>
      <c r="J1" s="2632"/>
      <c r="K1" s="2632"/>
      <c r="L1" s="2632"/>
      <c r="M1" s="2719"/>
      <c r="N1" s="2719"/>
      <c r="O1" s="2720"/>
    </row>
    <row r="2" spans="1:15" ht="23.25" x14ac:dyDescent="0.2">
      <c r="A2" s="2721" t="s">
        <v>179</v>
      </c>
      <c r="B2" s="2722"/>
      <c r="C2" s="2722"/>
      <c r="D2" s="2722"/>
      <c r="E2" s="2722"/>
      <c r="F2" s="2722"/>
      <c r="G2" s="2722"/>
      <c r="H2" s="2722"/>
      <c r="I2" s="2722"/>
      <c r="J2" s="2722"/>
      <c r="K2" s="2722"/>
      <c r="L2" s="2722"/>
      <c r="M2" s="2722"/>
      <c r="N2" s="2722"/>
      <c r="O2" s="2723"/>
    </row>
    <row r="3" spans="1:15" ht="20.25" x14ac:dyDescent="0.2">
      <c r="A3" s="2724" t="s">
        <v>926</v>
      </c>
      <c r="B3" s="2682"/>
      <c r="C3" s="2682"/>
      <c r="D3" s="2682"/>
      <c r="E3" s="2682"/>
      <c r="F3" s="2682"/>
      <c r="G3" s="2682"/>
      <c r="H3" s="2682"/>
      <c r="I3" s="2682"/>
      <c r="J3" s="2682"/>
      <c r="K3" s="2682"/>
      <c r="L3" s="2682"/>
      <c r="M3" s="2682"/>
      <c r="N3" s="2682"/>
      <c r="O3" s="2725"/>
    </row>
    <row r="4" spans="1:15" ht="20.25" x14ac:dyDescent="0.2">
      <c r="A4" s="2724" t="s">
        <v>88</v>
      </c>
      <c r="B4" s="2682"/>
      <c r="C4" s="2682"/>
      <c r="D4" s="2682"/>
      <c r="E4" s="2682"/>
      <c r="F4" s="2682"/>
      <c r="G4" s="2682"/>
      <c r="H4" s="2682"/>
      <c r="I4" s="2682"/>
      <c r="J4" s="2682"/>
      <c r="K4" s="2682"/>
      <c r="L4" s="2682"/>
      <c r="M4" s="2682"/>
      <c r="N4" s="2682"/>
      <c r="O4" s="2725"/>
    </row>
    <row r="5" spans="1:15" x14ac:dyDescent="0.2">
      <c r="A5" s="2633"/>
      <c r="B5" s="318"/>
      <c r="C5" s="319"/>
      <c r="D5" s="319"/>
      <c r="E5" s="319"/>
      <c r="F5" s="319"/>
      <c r="G5" s="319"/>
      <c r="H5" s="319"/>
      <c r="I5" s="319"/>
      <c r="J5" s="319"/>
      <c r="K5" s="319"/>
      <c r="L5" s="319"/>
      <c r="M5" s="2726"/>
      <c r="N5" s="2726"/>
      <c r="O5" s="2727"/>
    </row>
    <row r="6" spans="1:15" x14ac:dyDescent="0.2">
      <c r="A6" s="2634"/>
      <c r="B6" s="322"/>
      <c r="C6" s="2715" t="s">
        <v>180</v>
      </c>
      <c r="D6" s="2716"/>
      <c r="E6" s="2716"/>
      <c r="F6" s="2716"/>
      <c r="G6" s="2716"/>
      <c r="H6" s="2716"/>
      <c r="I6" s="2716"/>
      <c r="J6" s="2716"/>
      <c r="K6" s="2716"/>
      <c r="L6" s="2716"/>
      <c r="M6" s="323"/>
      <c r="N6" s="324"/>
      <c r="O6" s="2635"/>
    </row>
    <row r="7" spans="1:15" x14ac:dyDescent="0.2">
      <c r="A7" s="2711"/>
      <c r="B7" s="2712"/>
      <c r="C7" s="2717"/>
      <c r="D7" s="2718"/>
      <c r="E7" s="2718"/>
      <c r="F7" s="2718"/>
      <c r="G7" s="2718"/>
      <c r="H7" s="2718"/>
      <c r="I7" s="2718"/>
      <c r="J7" s="2718"/>
      <c r="K7" s="2718"/>
      <c r="L7" s="2718"/>
      <c r="M7" s="328"/>
      <c r="N7" s="329"/>
      <c r="O7" s="2636"/>
    </row>
    <row r="8" spans="1:15" x14ac:dyDescent="0.2">
      <c r="A8" s="2711" t="s">
        <v>78</v>
      </c>
      <c r="B8" s="2712"/>
      <c r="C8" s="2713" t="s">
        <v>813</v>
      </c>
      <c r="D8" s="2714"/>
      <c r="E8" s="2714" t="s">
        <v>181</v>
      </c>
      <c r="F8" s="2714"/>
      <c r="G8" s="2714" t="s">
        <v>182</v>
      </c>
      <c r="H8" s="2714"/>
      <c r="I8" s="2714" t="s">
        <v>183</v>
      </c>
      <c r="J8" s="2714"/>
      <c r="K8" s="2714" t="s">
        <v>184</v>
      </c>
      <c r="L8" s="2714"/>
      <c r="M8" s="2708" t="s">
        <v>89</v>
      </c>
      <c r="N8" s="2709"/>
      <c r="O8" s="2710"/>
    </row>
    <row r="9" spans="1:15" x14ac:dyDescent="0.2">
      <c r="A9" s="2637"/>
      <c r="B9" s="95"/>
      <c r="C9" s="333"/>
      <c r="D9" s="95"/>
      <c r="E9" s="95"/>
      <c r="F9" s="95"/>
      <c r="G9" s="95"/>
      <c r="H9" s="95"/>
      <c r="I9" s="95"/>
      <c r="J9" s="95"/>
      <c r="K9" s="95"/>
      <c r="L9" s="95"/>
      <c r="M9" s="334"/>
      <c r="N9" s="335"/>
      <c r="O9" s="2638"/>
    </row>
    <row r="10" spans="1:15" x14ac:dyDescent="0.2">
      <c r="A10" s="2639"/>
      <c r="B10" s="280"/>
      <c r="C10" s="337"/>
      <c r="D10" s="338"/>
      <c r="E10" s="338"/>
      <c r="F10" s="338"/>
      <c r="G10" s="338"/>
      <c r="H10" s="338"/>
      <c r="I10" s="338"/>
      <c r="J10" s="338"/>
      <c r="K10" s="338"/>
      <c r="L10" s="338"/>
      <c r="M10" s="339"/>
      <c r="N10" s="338"/>
      <c r="O10" s="2640"/>
    </row>
    <row r="11" spans="1:15" x14ac:dyDescent="0.2">
      <c r="A11" s="2641" t="s">
        <v>114</v>
      </c>
      <c r="B11" s="2642"/>
      <c r="C11" s="340">
        <v>545</v>
      </c>
      <c r="D11" s="221"/>
      <c r="E11" s="2322">
        <v>36</v>
      </c>
      <c r="F11" s="221"/>
      <c r="G11" s="2322">
        <v>5</v>
      </c>
      <c r="H11" s="221"/>
      <c r="I11" s="342" t="s">
        <v>130</v>
      </c>
      <c r="J11" s="221"/>
      <c r="K11" s="342" t="s">
        <v>130</v>
      </c>
      <c r="L11" s="2247"/>
      <c r="M11" s="2249"/>
      <c r="N11" s="221">
        <f t="shared" ref="N11:N18" si="0">SUM(C11:L11)</f>
        <v>586</v>
      </c>
      <c r="O11" s="2643"/>
    </row>
    <row r="12" spans="1:15" x14ac:dyDescent="0.2">
      <c r="A12" s="2641" t="s">
        <v>115</v>
      </c>
      <c r="B12" s="2642"/>
      <c r="C12" s="340">
        <v>538</v>
      </c>
      <c r="D12" s="221"/>
      <c r="E12" s="2322">
        <v>66</v>
      </c>
      <c r="F12" s="221"/>
      <c r="G12" s="2322">
        <v>18</v>
      </c>
      <c r="H12" s="221"/>
      <c r="I12" s="342" t="s">
        <v>130</v>
      </c>
      <c r="J12" s="221"/>
      <c r="K12" s="342" t="s">
        <v>130</v>
      </c>
      <c r="L12" s="2247"/>
      <c r="M12" s="2249"/>
      <c r="N12" s="221">
        <f t="shared" si="0"/>
        <v>622</v>
      </c>
      <c r="O12" s="2643"/>
    </row>
    <row r="13" spans="1:15" x14ac:dyDescent="0.2">
      <c r="A13" s="2641" t="s">
        <v>116</v>
      </c>
      <c r="B13" s="2642"/>
      <c r="C13" s="340">
        <v>451</v>
      </c>
      <c r="D13" s="221"/>
      <c r="E13" s="2322">
        <v>66</v>
      </c>
      <c r="F13" s="221"/>
      <c r="G13" s="2322">
        <v>15</v>
      </c>
      <c r="H13" s="221"/>
      <c r="I13" s="341">
        <v>5</v>
      </c>
      <c r="J13" s="221"/>
      <c r="K13" s="342" t="s">
        <v>130</v>
      </c>
      <c r="L13" s="2247"/>
      <c r="M13" s="2249"/>
      <c r="N13" s="221">
        <f t="shared" si="0"/>
        <v>537</v>
      </c>
      <c r="O13" s="2643"/>
    </row>
    <row r="14" spans="1:15" x14ac:dyDescent="0.2">
      <c r="A14" s="2641" t="s">
        <v>117</v>
      </c>
      <c r="B14" s="2642"/>
      <c r="C14" s="345">
        <v>534</v>
      </c>
      <c r="D14" s="221"/>
      <c r="E14" s="146">
        <v>137</v>
      </c>
      <c r="F14" s="221"/>
      <c r="G14" s="146">
        <v>17</v>
      </c>
      <c r="H14" s="221"/>
      <c r="I14" s="341">
        <v>6</v>
      </c>
      <c r="J14" s="221"/>
      <c r="K14" s="346" t="s">
        <v>130</v>
      </c>
      <c r="L14" s="2247"/>
      <c r="M14" s="2249"/>
      <c r="N14" s="221">
        <f t="shared" si="0"/>
        <v>694</v>
      </c>
      <c r="O14" s="2643"/>
    </row>
    <row r="15" spans="1:15" x14ac:dyDescent="0.2">
      <c r="A15" s="2641" t="s">
        <v>118</v>
      </c>
      <c r="B15" s="2642"/>
      <c r="C15" s="347">
        <v>310</v>
      </c>
      <c r="D15" s="221"/>
      <c r="E15" s="146">
        <v>118</v>
      </c>
      <c r="F15" s="221"/>
      <c r="G15" s="146">
        <v>16</v>
      </c>
      <c r="H15" s="221"/>
      <c r="I15" s="342" t="s">
        <v>130</v>
      </c>
      <c r="J15" s="221"/>
      <c r="K15" s="346" t="s">
        <v>130</v>
      </c>
      <c r="L15" s="2247"/>
      <c r="M15" s="2249"/>
      <c r="N15" s="221">
        <f t="shared" si="0"/>
        <v>444</v>
      </c>
      <c r="O15" s="2643"/>
    </row>
    <row r="16" spans="1:15" x14ac:dyDescent="0.2">
      <c r="A16" s="2641" t="s">
        <v>185</v>
      </c>
      <c r="B16" s="2642"/>
      <c r="C16" s="347">
        <v>358</v>
      </c>
      <c r="D16" s="221"/>
      <c r="E16" s="146">
        <v>246</v>
      </c>
      <c r="F16" s="221"/>
      <c r="G16" s="146">
        <v>83</v>
      </c>
      <c r="H16" s="221"/>
      <c r="I16" s="146">
        <v>23</v>
      </c>
      <c r="J16" s="221"/>
      <c r="K16" s="146">
        <v>2</v>
      </c>
      <c r="L16" s="2247"/>
      <c r="M16" s="2249"/>
      <c r="N16" s="221">
        <f t="shared" si="0"/>
        <v>712</v>
      </c>
      <c r="O16" s="2643"/>
    </row>
    <row r="17" spans="1:15" x14ac:dyDescent="0.2">
      <c r="A17" s="2641" t="s">
        <v>186</v>
      </c>
      <c r="B17" s="2642"/>
      <c r="C17" s="347">
        <v>224</v>
      </c>
      <c r="D17" s="221"/>
      <c r="E17" s="146">
        <v>247</v>
      </c>
      <c r="F17" s="221"/>
      <c r="G17" s="146">
        <v>71</v>
      </c>
      <c r="H17" s="221"/>
      <c r="I17" s="146">
        <v>12</v>
      </c>
      <c r="J17" s="221"/>
      <c r="K17" s="146">
        <v>7</v>
      </c>
      <c r="L17" s="2247"/>
      <c r="M17" s="2249"/>
      <c r="N17" s="221">
        <f t="shared" si="0"/>
        <v>561</v>
      </c>
      <c r="O17" s="2643"/>
    </row>
    <row r="18" spans="1:15" x14ac:dyDescent="0.2">
      <c r="A18" s="2641">
        <v>2010</v>
      </c>
      <c r="B18" s="2642"/>
      <c r="C18" s="347">
        <v>54</v>
      </c>
      <c r="D18" s="221"/>
      <c r="E18" s="146">
        <v>68</v>
      </c>
      <c r="F18" s="221"/>
      <c r="G18" s="146">
        <v>21</v>
      </c>
      <c r="H18" s="221"/>
      <c r="I18" s="146">
        <v>1</v>
      </c>
      <c r="J18" s="221"/>
      <c r="K18" s="346" t="s">
        <v>130</v>
      </c>
      <c r="L18" s="2247"/>
      <c r="M18" s="2249"/>
      <c r="N18" s="221">
        <f t="shared" si="0"/>
        <v>144</v>
      </c>
      <c r="O18" s="2643"/>
    </row>
    <row r="19" spans="1:15" x14ac:dyDescent="0.2">
      <c r="A19" s="2641">
        <v>2011</v>
      </c>
      <c r="B19" s="2642"/>
      <c r="C19" s="347">
        <v>22</v>
      </c>
      <c r="D19" s="221"/>
      <c r="E19" s="146">
        <v>47</v>
      </c>
      <c r="F19" s="221"/>
      <c r="G19" s="146">
        <v>16</v>
      </c>
      <c r="H19" s="221"/>
      <c r="I19" s="342" t="s">
        <v>130</v>
      </c>
      <c r="J19" s="221"/>
      <c r="K19" s="346" t="s">
        <v>130</v>
      </c>
      <c r="L19" s="2247"/>
      <c r="M19" s="2249"/>
      <c r="N19" s="221">
        <f t="shared" ref="N19" si="1">SUM(C19:L19)</f>
        <v>85</v>
      </c>
      <c r="O19" s="2643"/>
    </row>
    <row r="20" spans="1:15" x14ac:dyDescent="0.2">
      <c r="A20" s="2641">
        <v>2012</v>
      </c>
      <c r="B20" s="2642"/>
      <c r="C20" s="347">
        <v>12</v>
      </c>
      <c r="D20" s="221"/>
      <c r="E20" s="146">
        <v>36</v>
      </c>
      <c r="F20" s="221"/>
      <c r="G20" s="146">
        <v>13</v>
      </c>
      <c r="H20" s="221"/>
      <c r="I20" s="342">
        <v>1</v>
      </c>
      <c r="J20" s="221"/>
      <c r="K20" s="346" t="s">
        <v>130</v>
      </c>
      <c r="L20" s="2247"/>
      <c r="M20" s="2249"/>
      <c r="N20" s="221">
        <f t="shared" ref="N20" si="2">SUM(C20:L20)</f>
        <v>62</v>
      </c>
      <c r="O20" s="2643"/>
    </row>
    <row r="21" spans="1:15" x14ac:dyDescent="0.2">
      <c r="A21" s="2641" t="s">
        <v>119</v>
      </c>
      <c r="B21" s="2642"/>
      <c r="C21" s="347">
        <f>SUM(C11:C20)</f>
        <v>3048</v>
      </c>
      <c r="D21" s="221"/>
      <c r="E21" s="1764">
        <f>SUM(E11:E20)</f>
        <v>1067</v>
      </c>
      <c r="F21" s="221"/>
      <c r="G21" s="1764">
        <f>SUM(G11:G20)</f>
        <v>275</v>
      </c>
      <c r="H21" s="1640" t="s">
        <v>86</v>
      </c>
      <c r="I21" s="1764">
        <f>SUM(I11:I20)</f>
        <v>48</v>
      </c>
      <c r="J21" s="221"/>
      <c r="K21" s="146">
        <f>SUM(K11:K20)</f>
        <v>9</v>
      </c>
      <c r="L21" s="2247"/>
      <c r="M21" s="2249"/>
      <c r="N21" s="221">
        <f>SUM(N11:N20)</f>
        <v>4447</v>
      </c>
      <c r="O21" s="2643"/>
    </row>
    <row r="22" spans="1:15" x14ac:dyDescent="0.2">
      <c r="A22" s="2641" t="s">
        <v>187</v>
      </c>
      <c r="B22" s="2642"/>
      <c r="C22" s="348">
        <f>+C21/N$21</f>
        <v>0.6854058916123229</v>
      </c>
      <c r="D22" s="349"/>
      <c r="E22" s="2323">
        <f>+E21/N21</f>
        <v>0.23993703620418261</v>
      </c>
      <c r="F22" s="349"/>
      <c r="G22" s="2323">
        <f>+G21/N21</f>
        <v>6.183944232066562E-2</v>
      </c>
      <c r="H22" s="349"/>
      <c r="I22" s="350">
        <f>+I21/N21</f>
        <v>1.0793793568697998E-2</v>
      </c>
      <c r="J22" s="349"/>
      <c r="K22" s="350">
        <f>+K21/N21</f>
        <v>2.0238362941308748E-3</v>
      </c>
      <c r="L22" s="2248"/>
      <c r="M22" s="2249"/>
      <c r="N22" s="349">
        <v>1</v>
      </c>
      <c r="O22" s="2643"/>
    </row>
    <row r="23" spans="1:15" ht="13.5" thickBot="1" x14ac:dyDescent="0.25">
      <c r="A23" s="2644"/>
      <c r="B23" s="2645"/>
      <c r="C23" s="2646"/>
      <c r="D23" s="2647"/>
      <c r="E23" s="2647"/>
      <c r="F23" s="2647"/>
      <c r="G23" s="2647"/>
      <c r="H23" s="2647"/>
      <c r="I23" s="2647"/>
      <c r="J23" s="2647"/>
      <c r="K23" s="2647"/>
      <c r="L23" s="2647"/>
      <c r="M23" s="2648"/>
      <c r="N23" s="2649"/>
      <c r="O23" s="2650"/>
    </row>
    <row r="24" spans="1:15" x14ac:dyDescent="0.2">
      <c r="A24" s="357"/>
      <c r="B24" s="357"/>
      <c r="C24" s="357"/>
      <c r="D24" s="357"/>
      <c r="E24" s="357"/>
      <c r="F24" s="357"/>
      <c r="G24" s="357"/>
      <c r="H24" s="357"/>
      <c r="I24" s="357"/>
      <c r="J24" s="357"/>
      <c r="K24" s="357"/>
      <c r="L24" s="357"/>
      <c r="M24" s="358"/>
      <c r="N24" s="359"/>
      <c r="O24" s="359"/>
    </row>
    <row r="25" spans="1:15" x14ac:dyDescent="0.2">
      <c r="A25" s="360" t="s">
        <v>920</v>
      </c>
      <c r="B25" s="360"/>
      <c r="C25" s="360"/>
      <c r="D25" s="360"/>
      <c r="E25" s="360"/>
      <c r="F25" s="360"/>
      <c r="G25" s="360"/>
      <c r="H25" s="360"/>
      <c r="I25" s="360"/>
      <c r="J25" s="360"/>
      <c r="K25" s="360"/>
      <c r="L25" s="360"/>
    </row>
    <row r="26" spans="1:15" x14ac:dyDescent="0.2">
      <c r="A26" s="361" t="s">
        <v>188</v>
      </c>
      <c r="B26" s="360"/>
      <c r="C26" s="360"/>
      <c r="D26" s="360"/>
      <c r="E26" s="360"/>
      <c r="F26" s="360"/>
      <c r="G26" s="360"/>
      <c r="H26" s="360"/>
      <c r="I26" s="360"/>
      <c r="J26" s="360"/>
      <c r="K26" s="360"/>
      <c r="L26" s="360"/>
    </row>
    <row r="27" spans="1:15" x14ac:dyDescent="0.2">
      <c r="A27" s="360" t="s">
        <v>189</v>
      </c>
      <c r="B27" s="357"/>
      <c r="C27" s="357"/>
      <c r="D27" s="357"/>
      <c r="E27" s="357"/>
      <c r="F27" s="357"/>
      <c r="G27" s="357"/>
      <c r="H27" s="357"/>
      <c r="I27" s="357"/>
      <c r="J27" s="357"/>
      <c r="K27" s="357"/>
      <c r="L27" s="357"/>
    </row>
    <row r="28" spans="1:15" x14ac:dyDescent="0.2">
      <c r="A28" s="362"/>
      <c r="B28" s="357"/>
      <c r="C28" s="357"/>
      <c r="D28" s="357"/>
      <c r="E28" s="357"/>
      <c r="F28" s="357"/>
      <c r="G28" s="357"/>
      <c r="H28" s="357"/>
      <c r="I28" s="357"/>
      <c r="J28" s="357"/>
      <c r="K28" s="357"/>
      <c r="L28" s="357"/>
    </row>
  </sheetData>
  <mergeCells count="14">
    <mergeCell ref="C6:L7"/>
    <mergeCell ref="A7:B7"/>
    <mergeCell ref="M1:O1"/>
    <mergeCell ref="A2:O2"/>
    <mergeCell ref="A3:O3"/>
    <mergeCell ref="A4:O4"/>
    <mergeCell ref="M5:O5"/>
    <mergeCell ref="M8:O8"/>
    <mergeCell ref="A8:B8"/>
    <mergeCell ref="C8:D8"/>
    <mergeCell ref="E8:F8"/>
    <mergeCell ref="G8:H8"/>
    <mergeCell ref="I8:J8"/>
    <mergeCell ref="K8:L8"/>
  </mergeCells>
  <pageMargins left="0.7" right="0.7" top="0.75" bottom="0.75" header="0.3" footer="0.3"/>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zoomScaleNormal="100" workbookViewId="0"/>
  </sheetViews>
  <sheetFormatPr defaultRowHeight="12.75" x14ac:dyDescent="0.2"/>
  <cols>
    <col min="1" max="1" width="1.28515625" style="363" customWidth="1"/>
    <col min="2" max="2" width="19.7109375" style="363" customWidth="1"/>
    <col min="3" max="3" width="15.7109375" style="363" customWidth="1"/>
    <col min="4" max="4" width="6.7109375" style="363" customWidth="1"/>
    <col min="5" max="5" width="15.85546875" style="363" customWidth="1"/>
    <col min="6" max="6" width="6.7109375" style="363" customWidth="1"/>
    <col min="7" max="7" width="15.85546875" style="363" customWidth="1"/>
    <col min="8" max="8" width="6.7109375" style="363" customWidth="1"/>
    <col min="9" max="9" width="15.7109375" style="363" customWidth="1"/>
    <col min="10" max="10" width="6.7109375" style="363" customWidth="1"/>
    <col min="11" max="11" width="15.7109375" style="363" customWidth="1"/>
    <col min="12" max="12" width="6.7109375" style="363" customWidth="1"/>
    <col min="13" max="13" width="16.42578125" bestFit="1" customWidth="1"/>
    <col min="14" max="14" width="14.85546875" bestFit="1" customWidth="1"/>
    <col min="15" max="15" width="2.140625" customWidth="1"/>
    <col min="17" max="17" width="17.28515625" bestFit="1" customWidth="1"/>
    <col min="19" max="19" width="14.85546875" bestFit="1" customWidth="1"/>
  </cols>
  <sheetData>
    <row r="1" spans="1:19" s="363" customFormat="1" ht="5.0999999999999996" customHeight="1" x14ac:dyDescent="0.2">
      <c r="A1" s="314"/>
      <c r="B1" s="315"/>
      <c r="C1" s="315"/>
      <c r="D1" s="315"/>
      <c r="E1" s="315"/>
      <c r="F1" s="315"/>
      <c r="G1" s="315"/>
      <c r="H1" s="315"/>
      <c r="I1" s="315"/>
      <c r="J1" s="315"/>
      <c r="K1" s="315"/>
      <c r="L1" s="315"/>
      <c r="M1" s="2734"/>
      <c r="N1" s="2734"/>
      <c r="O1" s="2735"/>
    </row>
    <row r="2" spans="1:19" s="73" customFormat="1" ht="23.25" x14ac:dyDescent="0.2">
      <c r="A2" s="2736" t="s">
        <v>190</v>
      </c>
      <c r="B2" s="2722"/>
      <c r="C2" s="2722"/>
      <c r="D2" s="2722"/>
      <c r="E2" s="2722"/>
      <c r="F2" s="2722"/>
      <c r="G2" s="2722"/>
      <c r="H2" s="2722"/>
      <c r="I2" s="2722"/>
      <c r="J2" s="2722"/>
      <c r="K2" s="2722"/>
      <c r="L2" s="2722"/>
      <c r="M2" s="2722"/>
      <c r="N2" s="2722"/>
      <c r="O2" s="2737"/>
    </row>
    <row r="3" spans="1:19" s="88" customFormat="1" ht="20.25" x14ac:dyDescent="0.2">
      <c r="A3" s="2681" t="s">
        <v>927</v>
      </c>
      <c r="B3" s="2682"/>
      <c r="C3" s="2682"/>
      <c r="D3" s="2682"/>
      <c r="E3" s="2682"/>
      <c r="F3" s="2682"/>
      <c r="G3" s="2682"/>
      <c r="H3" s="2682"/>
      <c r="I3" s="2682"/>
      <c r="J3" s="2682"/>
      <c r="K3" s="2682"/>
      <c r="L3" s="2682"/>
      <c r="M3" s="2682"/>
      <c r="N3" s="2682"/>
      <c r="O3" s="2738"/>
    </row>
    <row r="4" spans="1:19" s="88" customFormat="1" ht="20.25" x14ac:dyDescent="0.2">
      <c r="A4" s="2681" t="s">
        <v>88</v>
      </c>
      <c r="B4" s="2682"/>
      <c r="C4" s="2682"/>
      <c r="D4" s="2682"/>
      <c r="E4" s="2682"/>
      <c r="F4" s="2682"/>
      <c r="G4" s="2682"/>
      <c r="H4" s="2682"/>
      <c r="I4" s="2682"/>
      <c r="J4" s="2682"/>
      <c r="K4" s="2682"/>
      <c r="L4" s="2682"/>
      <c r="M4" s="2682"/>
      <c r="N4" s="2682"/>
      <c r="O4" s="2738"/>
    </row>
    <row r="5" spans="1:19" s="69" customFormat="1" ht="6" customHeight="1" x14ac:dyDescent="0.2">
      <c r="A5" s="317"/>
      <c r="B5" s="318"/>
      <c r="C5" s="319"/>
      <c r="D5" s="319"/>
      <c r="E5" s="319"/>
      <c r="F5" s="319"/>
      <c r="G5" s="319"/>
      <c r="H5" s="319"/>
      <c r="I5" s="319"/>
      <c r="J5" s="319"/>
      <c r="K5" s="319"/>
      <c r="L5" s="319"/>
      <c r="M5" s="2726"/>
      <c r="N5" s="2726"/>
      <c r="O5" s="2739"/>
    </row>
    <row r="6" spans="1:19" s="69" customFormat="1" ht="12.75" customHeight="1" x14ac:dyDescent="0.2">
      <c r="A6" s="321"/>
      <c r="B6" s="322"/>
      <c r="C6" s="2730" t="s">
        <v>180</v>
      </c>
      <c r="D6" s="2731"/>
      <c r="E6" s="2731"/>
      <c r="F6" s="2731"/>
      <c r="G6" s="2731"/>
      <c r="H6" s="2731"/>
      <c r="I6" s="2731"/>
      <c r="J6" s="2731"/>
      <c r="K6" s="2731"/>
      <c r="L6" s="2731"/>
      <c r="M6" s="323"/>
      <c r="N6" s="324"/>
      <c r="O6" s="325"/>
    </row>
    <row r="7" spans="1:19" s="69" customFormat="1" ht="12.75" customHeight="1" x14ac:dyDescent="0.2">
      <c r="A7" s="2729"/>
      <c r="B7" s="2712"/>
      <c r="C7" s="2732"/>
      <c r="D7" s="2733"/>
      <c r="E7" s="2733"/>
      <c r="F7" s="2733"/>
      <c r="G7" s="2733"/>
      <c r="H7" s="2733"/>
      <c r="I7" s="2733"/>
      <c r="J7" s="2733"/>
      <c r="K7" s="2733"/>
      <c r="L7" s="2733"/>
      <c r="M7" s="328"/>
      <c r="N7" s="329"/>
      <c r="O7" s="330"/>
    </row>
    <row r="8" spans="1:19" s="69" customFormat="1" ht="12.75" customHeight="1" x14ac:dyDescent="0.2">
      <c r="A8" s="2729" t="s">
        <v>78</v>
      </c>
      <c r="B8" s="2712"/>
      <c r="C8" s="2713" t="s">
        <v>813</v>
      </c>
      <c r="D8" s="2714"/>
      <c r="E8" s="2714" t="s">
        <v>181</v>
      </c>
      <c r="F8" s="2714"/>
      <c r="G8" s="2714" t="s">
        <v>182</v>
      </c>
      <c r="H8" s="2714"/>
      <c r="I8" s="2714" t="s">
        <v>183</v>
      </c>
      <c r="J8" s="2714"/>
      <c r="K8" s="2714" t="s">
        <v>184</v>
      </c>
      <c r="L8" s="2714"/>
      <c r="M8" s="2708" t="s">
        <v>89</v>
      </c>
      <c r="N8" s="2709"/>
      <c r="O8" s="2728"/>
    </row>
    <row r="9" spans="1:19" s="69" customFormat="1" ht="9.9499999999999993" customHeight="1" x14ac:dyDescent="0.2">
      <c r="A9" s="332"/>
      <c r="B9" s="95"/>
      <c r="C9" s="333"/>
      <c r="D9" s="95"/>
      <c r="E9" s="95"/>
      <c r="F9" s="95"/>
      <c r="G9" s="95"/>
      <c r="H9" s="95"/>
      <c r="I9" s="95"/>
      <c r="J9" s="95"/>
      <c r="K9" s="95"/>
      <c r="L9" s="95"/>
      <c r="M9" s="334"/>
      <c r="N9" s="335"/>
      <c r="O9" s="336"/>
    </row>
    <row r="10" spans="1:19" s="69" customFormat="1" ht="9.9499999999999993" customHeight="1" x14ac:dyDescent="0.2">
      <c r="A10" s="364"/>
      <c r="B10" s="365"/>
      <c r="C10" s="366"/>
      <c r="D10" s="367"/>
      <c r="E10" s="367"/>
      <c r="F10" s="367"/>
      <c r="G10" s="367"/>
      <c r="H10" s="367"/>
      <c r="I10" s="367"/>
      <c r="J10" s="367"/>
      <c r="K10" s="367"/>
      <c r="L10" s="367"/>
      <c r="M10" s="368"/>
      <c r="N10" s="367"/>
      <c r="O10" s="369"/>
    </row>
    <row r="11" spans="1:19" s="88" customFormat="1" ht="24.95" customHeight="1" x14ac:dyDescent="0.2">
      <c r="A11" s="370"/>
      <c r="B11" s="371" t="s">
        <v>114</v>
      </c>
      <c r="C11" s="372">
        <v>62193309.979999997</v>
      </c>
      <c r="D11" s="373"/>
      <c r="E11" s="374">
        <v>89626003.989999995</v>
      </c>
      <c r="F11" s="373"/>
      <c r="G11" s="374">
        <v>100386835.52</v>
      </c>
      <c r="H11" s="375"/>
      <c r="I11" s="376" t="s">
        <v>130</v>
      </c>
      <c r="J11" s="375"/>
      <c r="K11" s="376" t="s">
        <v>130</v>
      </c>
      <c r="L11" s="375"/>
      <c r="M11" s="377">
        <f>SUM(C11:L11)</f>
        <v>252206149.49000001</v>
      </c>
      <c r="N11" s="2246" t="s">
        <v>808</v>
      </c>
      <c r="O11" s="379"/>
      <c r="P11" s="380"/>
      <c r="Q11" s="381"/>
      <c r="S11" s="382"/>
    </row>
    <row r="12" spans="1:19" s="88" customFormat="1" ht="24.95" customHeight="1" x14ac:dyDescent="0.2">
      <c r="A12" s="370"/>
      <c r="B12" s="371" t="s">
        <v>115</v>
      </c>
      <c r="C12" s="383">
        <v>79647494.75</v>
      </c>
      <c r="D12" s="375"/>
      <c r="E12" s="384">
        <v>193552903.49000001</v>
      </c>
      <c r="F12" s="384"/>
      <c r="G12" s="384">
        <v>470455492.16000003</v>
      </c>
      <c r="H12" s="375"/>
      <c r="I12" s="376" t="s">
        <v>130</v>
      </c>
      <c r="J12" s="375"/>
      <c r="K12" s="376" t="s">
        <v>130</v>
      </c>
      <c r="L12" s="375"/>
      <c r="M12" s="385">
        <f t="shared" ref="M12:M21" si="0">SUM(C12:L12)</f>
        <v>743655890.4000001</v>
      </c>
      <c r="N12" s="2301">
        <f>(M12/$M$21)</f>
        <v>1.5926296760344339E-2</v>
      </c>
      <c r="O12" s="379"/>
      <c r="P12" s="380"/>
      <c r="Q12" s="381"/>
      <c r="S12" s="382"/>
    </row>
    <row r="13" spans="1:19" s="88" customFormat="1" ht="24.95" customHeight="1" x14ac:dyDescent="0.2">
      <c r="A13" s="370"/>
      <c r="B13" s="371" t="s">
        <v>116</v>
      </c>
      <c r="C13" s="383">
        <v>75869415.560000002</v>
      </c>
      <c r="D13" s="375"/>
      <c r="E13" s="384">
        <v>218541695.66999999</v>
      </c>
      <c r="F13" s="384"/>
      <c r="G13" s="384">
        <v>424362733.43000001</v>
      </c>
      <c r="H13" s="375"/>
      <c r="I13" s="373">
        <v>982945158.5</v>
      </c>
      <c r="J13" s="375"/>
      <c r="K13" s="376" t="s">
        <v>130</v>
      </c>
      <c r="L13" s="375"/>
      <c r="M13" s="385">
        <f t="shared" si="0"/>
        <v>1701719003.1600001</v>
      </c>
      <c r="N13" s="2301">
        <f t="shared" ref="N13:N19" si="1">(M13/$M$21)</f>
        <v>3.6444385362786214E-2</v>
      </c>
      <c r="O13" s="379"/>
      <c r="P13" s="380"/>
      <c r="Q13" s="381"/>
      <c r="S13" s="382"/>
    </row>
    <row r="14" spans="1:19" s="88" customFormat="1" ht="24.95" customHeight="1" x14ac:dyDescent="0.2">
      <c r="A14" s="370"/>
      <c r="B14" s="371" t="s">
        <v>117</v>
      </c>
      <c r="C14" s="386">
        <v>125685495.3</v>
      </c>
      <c r="D14" s="375"/>
      <c r="E14" s="387">
        <v>449076658.38</v>
      </c>
      <c r="F14" s="384"/>
      <c r="G14" s="387">
        <v>447349949.20999998</v>
      </c>
      <c r="H14" s="375"/>
      <c r="I14" s="384">
        <v>1819857864.4000001</v>
      </c>
      <c r="J14" s="375"/>
      <c r="K14" s="376" t="s">
        <v>130</v>
      </c>
      <c r="L14" s="375"/>
      <c r="M14" s="388">
        <f t="shared" si="0"/>
        <v>2841969967.29</v>
      </c>
      <c r="N14" s="2301">
        <f t="shared" si="1"/>
        <v>6.0864248730284287E-2</v>
      </c>
      <c r="O14" s="379"/>
      <c r="P14" s="380"/>
      <c r="Q14" s="381"/>
      <c r="S14" s="382"/>
    </row>
    <row r="15" spans="1:19" s="88" customFormat="1" ht="24.95" customHeight="1" x14ac:dyDescent="0.2">
      <c r="A15" s="370"/>
      <c r="B15" s="371" t="s">
        <v>118</v>
      </c>
      <c r="C15" s="386">
        <v>94510167.890000001</v>
      </c>
      <c r="D15" s="375"/>
      <c r="E15" s="387">
        <v>307763071.11000001</v>
      </c>
      <c r="F15" s="384"/>
      <c r="G15" s="387">
        <v>380579909.18000001</v>
      </c>
      <c r="H15" s="375"/>
      <c r="I15" s="376" t="s">
        <v>130</v>
      </c>
      <c r="J15" s="375"/>
      <c r="K15" s="376" t="s">
        <v>130</v>
      </c>
      <c r="L15" s="375"/>
      <c r="M15" s="388">
        <f t="shared" si="0"/>
        <v>782853148.18000007</v>
      </c>
      <c r="N15" s="2301">
        <f t="shared" si="1"/>
        <v>1.6765753782946841E-2</v>
      </c>
      <c r="O15" s="379"/>
      <c r="P15" s="380"/>
      <c r="Q15" s="381"/>
      <c r="S15" s="382"/>
    </row>
    <row r="16" spans="1:19" s="88" customFormat="1" ht="24.95" customHeight="1" x14ac:dyDescent="0.2">
      <c r="A16" s="370"/>
      <c r="B16" s="371" t="s">
        <v>185</v>
      </c>
      <c r="C16" s="386">
        <v>119695321.23</v>
      </c>
      <c r="D16" s="375"/>
      <c r="E16" s="387">
        <v>815255988.85000002</v>
      </c>
      <c r="F16" s="384"/>
      <c r="G16" s="387">
        <v>2448537545.0999999</v>
      </c>
      <c r="H16" s="375"/>
      <c r="I16" s="387">
        <v>6005417295.8000002</v>
      </c>
      <c r="J16" s="375"/>
      <c r="K16" s="389">
        <v>5396777176.3000002</v>
      </c>
      <c r="L16" s="375"/>
      <c r="M16" s="388">
        <f t="shared" si="0"/>
        <v>14785683327.279999</v>
      </c>
      <c r="N16" s="2301">
        <f t="shared" si="1"/>
        <v>0.31665341929595336</v>
      </c>
      <c r="O16" s="379"/>
      <c r="P16" s="380"/>
      <c r="Q16" s="381"/>
      <c r="S16" s="382"/>
    </row>
    <row r="17" spans="1:19" s="88" customFormat="1" ht="24.95" customHeight="1" x14ac:dyDescent="0.2">
      <c r="A17" s="370"/>
      <c r="B17" s="371" t="s">
        <v>186</v>
      </c>
      <c r="C17" s="386">
        <v>90979817.609999999</v>
      </c>
      <c r="D17" s="375"/>
      <c r="E17" s="387">
        <v>798981594.32000005</v>
      </c>
      <c r="F17" s="384"/>
      <c r="G17" s="387">
        <v>2234459427.0999999</v>
      </c>
      <c r="H17" s="375"/>
      <c r="I17" s="387">
        <v>4448785639.3000002</v>
      </c>
      <c r="J17" s="375"/>
      <c r="K17" s="387">
        <v>15351201971</v>
      </c>
      <c r="L17" s="375"/>
      <c r="M17" s="388">
        <f t="shared" si="0"/>
        <v>22924408449.330002</v>
      </c>
      <c r="N17" s="2301">
        <f t="shared" si="1"/>
        <v>0.49095413178666969</v>
      </c>
      <c r="O17" s="379"/>
      <c r="P17" s="380"/>
      <c r="Q17" s="381"/>
      <c r="S17" s="382"/>
    </row>
    <row r="18" spans="1:19" s="88" customFormat="1" ht="24.95" customHeight="1" x14ac:dyDescent="0.2">
      <c r="A18" s="370"/>
      <c r="B18" s="371">
        <v>2010</v>
      </c>
      <c r="C18" s="386">
        <v>23829864.079999998</v>
      </c>
      <c r="D18" s="375"/>
      <c r="E18" s="387">
        <v>221078569.97</v>
      </c>
      <c r="F18" s="384"/>
      <c r="G18" s="387">
        <v>704367802.75999999</v>
      </c>
      <c r="H18" s="375"/>
      <c r="I18" s="387">
        <v>281077368.89999998</v>
      </c>
      <c r="J18" s="375"/>
      <c r="K18" s="376" t="s">
        <v>130</v>
      </c>
      <c r="L18" s="375"/>
      <c r="M18" s="388">
        <f t="shared" si="0"/>
        <v>1230353605.71</v>
      </c>
      <c r="N18" s="2301">
        <f t="shared" si="1"/>
        <v>2.6349521193407534E-2</v>
      </c>
      <c r="O18" s="379"/>
      <c r="P18" s="380"/>
      <c r="Q18" s="381"/>
      <c r="S18" s="382"/>
    </row>
    <row r="19" spans="1:19" s="88" customFormat="1" ht="24.95" customHeight="1" x14ac:dyDescent="0.2">
      <c r="A19" s="370"/>
      <c r="B19" s="2463">
        <v>2011</v>
      </c>
      <c r="C19" s="386">
        <v>11533204.49</v>
      </c>
      <c r="D19" s="375"/>
      <c r="E19" s="387">
        <v>138173469.78999999</v>
      </c>
      <c r="F19" s="384"/>
      <c r="G19" s="387">
        <v>541784409.72000003</v>
      </c>
      <c r="H19" s="375"/>
      <c r="I19" s="376" t="s">
        <v>130</v>
      </c>
      <c r="J19" s="375"/>
      <c r="K19" s="376" t="s">
        <v>130</v>
      </c>
      <c r="L19" s="375"/>
      <c r="M19" s="388">
        <f t="shared" si="0"/>
        <v>691491084</v>
      </c>
      <c r="N19" s="2301">
        <f t="shared" si="1"/>
        <v>1.480912388792153E-2</v>
      </c>
      <c r="O19" s="379"/>
      <c r="P19" s="380"/>
      <c r="Q19" s="381"/>
      <c r="S19" s="382"/>
    </row>
    <row r="20" spans="1:19" s="88" customFormat="1" ht="24.95" customHeight="1" x14ac:dyDescent="0.2">
      <c r="A20" s="370"/>
      <c r="B20" s="2360">
        <v>2012</v>
      </c>
      <c r="C20" s="386">
        <v>4696044.9800000004</v>
      </c>
      <c r="D20" s="375"/>
      <c r="E20" s="387">
        <v>128623531.20999999</v>
      </c>
      <c r="F20" s="384"/>
      <c r="G20" s="387">
        <v>490589682.10000002</v>
      </c>
      <c r="H20" s="375"/>
      <c r="I20" s="387">
        <v>115335046.90000001</v>
      </c>
      <c r="J20" s="375"/>
      <c r="K20" s="376" t="s">
        <v>130</v>
      </c>
      <c r="L20" s="375"/>
      <c r="M20" s="388">
        <f t="shared" ref="M20" si="2">SUM(C20:L20)</f>
        <v>739244305.18999994</v>
      </c>
      <c r="N20" s="2301">
        <f t="shared" ref="N20" si="3">(M20/$M$21)</f>
        <v>1.5831817289200481E-2</v>
      </c>
      <c r="O20" s="379"/>
      <c r="P20" s="380"/>
      <c r="Q20" s="381"/>
      <c r="S20" s="382"/>
    </row>
    <row r="21" spans="1:19" s="88" customFormat="1" ht="24.95" customHeight="1" x14ac:dyDescent="0.2">
      <c r="A21" s="370"/>
      <c r="B21" s="371" t="s">
        <v>119</v>
      </c>
      <c r="C21" s="372">
        <f>SUM(C11:C20)</f>
        <v>688640135.87</v>
      </c>
      <c r="D21" s="373"/>
      <c r="E21" s="374">
        <f>SUM(E11:E20)</f>
        <v>3360673486.7799997</v>
      </c>
      <c r="F21" s="374"/>
      <c r="G21" s="374">
        <f>SUM(G11:G20)</f>
        <v>8242873786.2800016</v>
      </c>
      <c r="H21" s="374"/>
      <c r="I21" s="374">
        <f>SUM(I11:I20)</f>
        <v>13653418373.799999</v>
      </c>
      <c r="J21" s="374"/>
      <c r="K21" s="374">
        <f>SUM(K11:K20)</f>
        <v>20747979147.299999</v>
      </c>
      <c r="L21" s="373"/>
      <c r="M21" s="377">
        <f t="shared" si="0"/>
        <v>46693584930.029999</v>
      </c>
      <c r="N21" s="378">
        <v>1</v>
      </c>
      <c r="O21" s="379"/>
      <c r="P21" s="2469" t="s">
        <v>86</v>
      </c>
      <c r="Q21" s="381"/>
      <c r="S21" s="382"/>
    </row>
    <row r="22" spans="1:19" s="363" customFormat="1" ht="24.95" customHeight="1" x14ac:dyDescent="0.2">
      <c r="A22" s="351"/>
      <c r="B22" s="390" t="s">
        <v>187</v>
      </c>
      <c r="C22" s="391">
        <f>+C21/M21</f>
        <v>1.4748067360900266E-2</v>
      </c>
      <c r="D22" s="391"/>
      <c r="E22" s="391">
        <f>+E21/M21</f>
        <v>7.1972916447001115E-2</v>
      </c>
      <c r="F22" s="391"/>
      <c r="G22" s="391">
        <f>+G21/M21</f>
        <v>0.17653118300151699</v>
      </c>
      <c r="H22" s="391"/>
      <c r="I22" s="391">
        <f>+I21/M21</f>
        <v>0.29240458607450143</v>
      </c>
      <c r="J22" s="391"/>
      <c r="K22" s="391">
        <f>+K21/M21</f>
        <v>0.4443432471160802</v>
      </c>
      <c r="L22" s="392"/>
      <c r="M22" s="393">
        <v>1</v>
      </c>
      <c r="N22" s="355"/>
      <c r="O22" s="356"/>
      <c r="P22" s="394"/>
      <c r="Q22" s="394"/>
    </row>
    <row r="23" spans="1:19" x14ac:dyDescent="0.2">
      <c r="A23" s="357"/>
      <c r="B23" s="357"/>
      <c r="C23" s="395" t="s">
        <v>86</v>
      </c>
      <c r="D23" s="357"/>
      <c r="E23" s="395" t="s">
        <v>86</v>
      </c>
      <c r="F23" s="357"/>
      <c r="G23" s="395" t="s">
        <v>86</v>
      </c>
      <c r="H23" s="357"/>
      <c r="I23" s="395" t="s">
        <v>86</v>
      </c>
      <c r="J23" s="357" t="s">
        <v>86</v>
      </c>
      <c r="K23" s="395" t="s">
        <v>86</v>
      </c>
      <c r="L23" s="357"/>
      <c r="M23" s="396"/>
      <c r="N23" s="359"/>
      <c r="O23" s="359"/>
      <c r="P23" s="3"/>
      <c r="Q23" s="3"/>
    </row>
    <row r="24" spans="1:19" x14ac:dyDescent="0.2">
      <c r="A24" s="360" t="s">
        <v>920</v>
      </c>
      <c r="B24" s="360"/>
      <c r="C24" s="360"/>
      <c r="D24" s="360"/>
      <c r="E24" s="360"/>
      <c r="F24" s="360"/>
      <c r="G24" s="360"/>
      <c r="H24" s="360"/>
      <c r="I24" s="360"/>
      <c r="J24" s="360"/>
      <c r="K24" s="360"/>
      <c r="L24" s="360"/>
    </row>
    <row r="25" spans="1:19" x14ac:dyDescent="0.2">
      <c r="A25" s="361" t="s">
        <v>188</v>
      </c>
      <c r="B25" s="360"/>
      <c r="C25" s="360"/>
      <c r="D25" s="360"/>
      <c r="E25" s="360"/>
      <c r="F25" s="360"/>
      <c r="G25" s="360"/>
      <c r="H25" s="360"/>
      <c r="I25" s="360"/>
      <c r="J25" s="360"/>
      <c r="K25" s="360"/>
      <c r="L25" s="360"/>
    </row>
    <row r="26" spans="1:19" x14ac:dyDescent="0.2">
      <c r="A26" s="360" t="s">
        <v>131</v>
      </c>
      <c r="B26" s="357"/>
      <c r="C26" s="357"/>
      <c r="D26" s="357"/>
      <c r="E26" s="357"/>
      <c r="F26" s="357"/>
      <c r="G26" s="357"/>
      <c r="H26" s="357"/>
      <c r="I26" s="357"/>
      <c r="J26" s="357"/>
      <c r="K26" s="357"/>
      <c r="L26" s="357"/>
    </row>
    <row r="27" spans="1:19" x14ac:dyDescent="0.2">
      <c r="A27" s="362"/>
      <c r="B27" s="357"/>
      <c r="C27" s="357"/>
      <c r="D27" s="357"/>
      <c r="E27" s="357"/>
      <c r="F27" s="357"/>
      <c r="G27" s="357"/>
      <c r="H27" s="357"/>
      <c r="I27" s="357"/>
      <c r="J27" s="357"/>
      <c r="K27" s="357"/>
      <c r="L27" s="357"/>
    </row>
    <row r="28" spans="1:19" x14ac:dyDescent="0.2">
      <c r="C28" s="397"/>
      <c r="D28" s="398"/>
      <c r="E28" s="397"/>
      <c r="F28" s="398"/>
      <c r="G28" s="397"/>
      <c r="H28" s="398"/>
      <c r="I28" s="397"/>
      <c r="J28" s="399"/>
      <c r="K28" s="397"/>
      <c r="L28" s="398"/>
      <c r="M28" s="397"/>
      <c r="N28" s="397"/>
    </row>
    <row r="29" spans="1:19" x14ac:dyDescent="0.2">
      <c r="B29" s="400"/>
      <c r="C29"/>
      <c r="D29"/>
      <c r="E29"/>
      <c r="F29"/>
      <c r="G29"/>
      <c r="H29"/>
      <c r="I29"/>
      <c r="J29"/>
      <c r="K29"/>
      <c r="L29"/>
    </row>
    <row r="30" spans="1:19" x14ac:dyDescent="0.2">
      <c r="B30"/>
      <c r="C30"/>
      <c r="D30"/>
      <c r="E30"/>
      <c r="F30"/>
      <c r="G30"/>
      <c r="I30"/>
      <c r="K30"/>
    </row>
    <row r="31" spans="1:19" x14ac:dyDescent="0.2">
      <c r="B31"/>
      <c r="C31"/>
      <c r="D31"/>
      <c r="E31"/>
      <c r="F31"/>
      <c r="G31"/>
      <c r="I31"/>
      <c r="K31"/>
    </row>
    <row r="32" spans="1:19" x14ac:dyDescent="0.2">
      <c r="B32"/>
      <c r="C32"/>
      <c r="D32"/>
      <c r="E32"/>
      <c r="F32"/>
      <c r="G32"/>
      <c r="I32"/>
      <c r="K32"/>
    </row>
    <row r="33" spans="2:13" x14ac:dyDescent="0.2">
      <c r="B33"/>
      <c r="C33"/>
      <c r="D33"/>
      <c r="E33"/>
      <c r="F33"/>
      <c r="G33"/>
      <c r="I33"/>
      <c r="K33"/>
    </row>
    <row r="34" spans="2:13" x14ac:dyDescent="0.2">
      <c r="B34"/>
      <c r="C34"/>
      <c r="D34"/>
      <c r="E34"/>
      <c r="F34"/>
      <c r="G34"/>
      <c r="I34"/>
      <c r="K34"/>
    </row>
    <row r="35" spans="2:13" x14ac:dyDescent="0.2">
      <c r="B35"/>
      <c r="C35"/>
      <c r="D35"/>
      <c r="E35"/>
      <c r="F35"/>
      <c r="G35"/>
      <c r="I35"/>
      <c r="K35"/>
    </row>
    <row r="36" spans="2:13" x14ac:dyDescent="0.2">
      <c r="B36"/>
      <c r="C36"/>
      <c r="D36"/>
      <c r="E36"/>
      <c r="F36"/>
      <c r="G36"/>
      <c r="I36"/>
      <c r="K36"/>
    </row>
    <row r="37" spans="2:13" x14ac:dyDescent="0.2">
      <c r="B37"/>
      <c r="C37"/>
      <c r="D37"/>
      <c r="E37"/>
      <c r="F37"/>
      <c r="G37"/>
      <c r="I37"/>
      <c r="K37"/>
    </row>
    <row r="38" spans="2:13" x14ac:dyDescent="0.2">
      <c r="B38"/>
      <c r="C38"/>
      <c r="D38"/>
      <c r="E38"/>
      <c r="F38"/>
      <c r="G38"/>
      <c r="I38"/>
      <c r="K38"/>
    </row>
    <row r="39" spans="2:13" x14ac:dyDescent="0.2">
      <c r="B39"/>
      <c r="C39"/>
      <c r="D39"/>
      <c r="E39"/>
      <c r="F39"/>
      <c r="G39"/>
      <c r="I39"/>
      <c r="K39"/>
    </row>
    <row r="40" spans="2:13" x14ac:dyDescent="0.2">
      <c r="B40"/>
      <c r="C40"/>
      <c r="D40"/>
      <c r="E40"/>
      <c r="F40"/>
      <c r="G40"/>
      <c r="I40"/>
      <c r="K40"/>
    </row>
    <row r="41" spans="2:13" x14ac:dyDescent="0.2">
      <c r="B41"/>
      <c r="C41"/>
      <c r="D41"/>
      <c r="E41"/>
      <c r="F41"/>
      <c r="G41"/>
      <c r="I41"/>
      <c r="K41"/>
    </row>
    <row r="42" spans="2:13" x14ac:dyDescent="0.2">
      <c r="B42"/>
      <c r="C42"/>
      <c r="D42"/>
      <c r="E42"/>
      <c r="F42"/>
      <c r="G42"/>
      <c r="I42"/>
      <c r="K42"/>
    </row>
    <row r="43" spans="2:13" x14ac:dyDescent="0.2">
      <c r="B43"/>
      <c r="C43"/>
      <c r="D43"/>
      <c r="E43"/>
      <c r="F43"/>
      <c r="G43"/>
      <c r="I43"/>
      <c r="K43"/>
    </row>
    <row r="44" spans="2:13" x14ac:dyDescent="0.2">
      <c r="B44"/>
      <c r="C44"/>
      <c r="D44"/>
      <c r="E44"/>
      <c r="F44"/>
      <c r="G44"/>
      <c r="I44"/>
      <c r="K44"/>
    </row>
    <row r="45" spans="2:13" x14ac:dyDescent="0.2">
      <c r="B45"/>
      <c r="C45"/>
      <c r="D45"/>
      <c r="E45"/>
      <c r="F45"/>
      <c r="G45"/>
      <c r="I45"/>
      <c r="K45"/>
    </row>
    <row r="46" spans="2:13" x14ac:dyDescent="0.2">
      <c r="M46" s="363"/>
    </row>
  </sheetData>
  <mergeCells count="14">
    <mergeCell ref="C6:L7"/>
    <mergeCell ref="A7:B7"/>
    <mergeCell ref="M1:O1"/>
    <mergeCell ref="A2:O2"/>
    <mergeCell ref="A3:O3"/>
    <mergeCell ref="A4:O4"/>
    <mergeCell ref="M5:O5"/>
    <mergeCell ref="M8:O8"/>
    <mergeCell ref="A8:B8"/>
    <mergeCell ref="C8:D8"/>
    <mergeCell ref="E8:F8"/>
    <mergeCell ref="G8:H8"/>
    <mergeCell ref="I8:J8"/>
    <mergeCell ref="K8:L8"/>
  </mergeCells>
  <pageMargins left="0.7" right="0.7" top="0.75" bottom="0.75" header="0.3" footer="0.3"/>
  <pageSetup scale="74" orientation="landscape" r:id="rId1"/>
  <colBreaks count="1" manualBreakCount="1">
    <brk id="15" max="1048575" man="1"/>
  </colBreaks>
  <ignoredErrors>
    <ignoredError sqref="N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28</vt:i4>
      </vt:variant>
    </vt:vector>
  </HeadingPairs>
  <TitlesOfParts>
    <vt:vector size="100" baseType="lpstr">
      <vt:lpstr>DATA BOOK LISTING</vt:lpstr>
      <vt:lpstr>GLANCE</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S-33</vt:lpstr>
      <vt:lpstr>S-34</vt:lpstr>
      <vt:lpstr>S-35</vt:lpstr>
      <vt:lpstr>S-36</vt:lpstr>
      <vt:lpstr>S-37</vt:lpstr>
      <vt:lpstr>S-38</vt:lpstr>
      <vt:lpstr>S-39</vt:lpstr>
      <vt:lpstr>S-40</vt:lpstr>
      <vt:lpstr>S-41</vt:lpstr>
      <vt:lpstr>S-42</vt:lpstr>
      <vt:lpstr>S-43</vt:lpstr>
      <vt:lpstr>S-44</vt:lpstr>
      <vt:lpstr>S-45</vt:lpstr>
      <vt:lpstr>S-46</vt:lpstr>
      <vt:lpstr>S-47</vt:lpstr>
      <vt:lpstr>S-48</vt:lpstr>
      <vt:lpstr>S-49</vt:lpstr>
      <vt:lpstr>S-50</vt:lpstr>
      <vt:lpstr>S-51</vt:lpstr>
      <vt:lpstr>S-52</vt:lpstr>
      <vt:lpstr>S-53</vt:lpstr>
      <vt:lpstr>M-1</vt:lpstr>
      <vt:lpstr>M-2</vt:lpstr>
      <vt:lpstr>M-3</vt:lpstr>
      <vt:lpstr>M-4</vt:lpstr>
      <vt:lpstr>M-5</vt:lpstr>
      <vt:lpstr>M-6</vt:lpstr>
      <vt:lpstr>M-7</vt:lpstr>
      <vt:lpstr>M-8</vt:lpstr>
      <vt:lpstr>M-9</vt:lpstr>
      <vt:lpstr>M-10</vt:lpstr>
      <vt:lpstr>M-11</vt:lpstr>
      <vt:lpstr>M-12</vt:lpstr>
      <vt:lpstr>M-13</vt:lpstr>
      <vt:lpstr>M-14</vt:lpstr>
      <vt:lpstr>M-15</vt:lpstr>
      <vt:lpstr>M-16</vt:lpstr>
      <vt:lpstr>M-17</vt:lpstr>
      <vt:lpstr>GLANCE!Print_Area</vt:lpstr>
      <vt:lpstr>'M-10'!Print_Area</vt:lpstr>
      <vt:lpstr>'M-12'!Print_Area</vt:lpstr>
      <vt:lpstr>'M-13'!Print_Area</vt:lpstr>
      <vt:lpstr>'M-14'!Print_Area</vt:lpstr>
      <vt:lpstr>'M-16'!Print_Area</vt:lpstr>
      <vt:lpstr>'M-4'!Print_Area</vt:lpstr>
      <vt:lpstr>'M-5'!Print_Area</vt:lpstr>
      <vt:lpstr>'M-7'!Print_Area</vt:lpstr>
      <vt:lpstr>'M-8'!Print_Area</vt:lpstr>
      <vt:lpstr>'S-1'!Print_Area</vt:lpstr>
      <vt:lpstr>'S-11'!Print_Area</vt:lpstr>
      <vt:lpstr>'S-2'!Print_Area</vt:lpstr>
      <vt:lpstr>'S-20'!Print_Area</vt:lpstr>
      <vt:lpstr>'S-21'!Print_Area</vt:lpstr>
      <vt:lpstr>'S-22'!Print_Area</vt:lpstr>
      <vt:lpstr>'S-26'!Print_Area</vt:lpstr>
      <vt:lpstr>'S-27'!Print_Area</vt:lpstr>
      <vt:lpstr>'S-28'!Print_Area</vt:lpstr>
      <vt:lpstr>'S-29'!Print_Area</vt:lpstr>
      <vt:lpstr>'S-33'!Print_Area</vt:lpstr>
      <vt:lpstr>'S-40'!Print_Area</vt:lpstr>
      <vt:lpstr>'S-43'!Print_Area</vt:lpstr>
      <vt:lpstr>'S-44'!Print_Area</vt:lpstr>
      <vt:lpstr>'S-50'!Print_Area</vt:lpstr>
      <vt:lpstr>'S-51'!Print_Area</vt:lpstr>
      <vt:lpstr>'S-52'!Print_Area</vt:lpstr>
      <vt:lpstr>'S-7'!Print_Area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2014-06-04T12:51:43Z</dcterms:created>
  <dcterms:modified xsi:type="dcterms:W3CDTF">2014-06-04T20:22:22Z</dcterms:modified>
</cp:coreProperties>
</file>